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720" windowHeight="11445" activeTab="1"/>
  </bookViews>
  <sheets>
    <sheet name="JHS-13" sheetId="1" r:id="rId1"/>
    <sheet name="JHS-13.01(A)" sheetId="2" r:id="rId2"/>
  </sheets>
  <externalReferences>
    <externalReference r:id="rId5"/>
  </externalReferences>
  <definedNames>
    <definedName name="__123Graph_ECURRENT" hidden="1">#N/A</definedName>
    <definedName name="_13.01_Power_Costs">'JHS-13'!$A$1:$E$39</definedName>
    <definedName name="_13.02_LSR_project">'JHS-13'!$F$1:$J$37</definedName>
    <definedName name="_13.03_LSR_transmission_deposits">'JHS-13'!$K$1:$O$32</definedName>
    <definedName name="_13.04_Montana">'JHS-13'!$P$1:$T$20</definedName>
    <definedName name="_13.05_Wild_Horse">'JHS-13'!$U$1:$Y$25</definedName>
    <definedName name="_13.06_ASC_815">'JHS-13'!$Z$1:$AD$20</definedName>
    <definedName name="_13.07_storm">'JHS-13'!$AE$1:$AJ$59</definedName>
    <definedName name="_13.08_remove_tenaska_costs">'JHS-13'!$AK$1:$AO$42</definedName>
    <definedName name="_13.09_conrtact_payments_chelan">'JHS-13'!$AP$1:$AT$31</definedName>
    <definedName name="_13.10_Reg_Asset">'JHS-13'!$AU$1:$AY$62</definedName>
    <definedName name="_13.11_Production_Adj">'JHS-13'!$AZ$1:$BD$117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ALL_ADJUSTMENT">'JHS-13'!$A$1:$EC$106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Number">'JHS-13'!$E$1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Exhibit_No._____JHS_05">'JHS-13'!$E$2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'JHS-13'!$C$38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'JHS-13'!$K$1:$O$32</definedName>
    <definedName name="_xlnm.Print_Area" localSheetId="1">'JHS-13.01(A)'!$A$1:$N$38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'JHS-13'!$A$6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  <definedName name="Z_03B5CB54_D950_4809_9BFA_B5E91687BDB2_.wvu.Rows" localSheetId="1" hidden="1">'JHS-13.01(A)'!#REF!</definedName>
    <definedName name="Z_109A6FD5_7A38_487C_9B51_9E942A2A6DF7_.wvu.Rows" localSheetId="1" hidden="1">'JHS-13.01(A)'!#REF!</definedName>
    <definedName name="Z_2396DC2C_402A_4916_91F9_9FDB5C342408_.wvu.Rows" localSheetId="1" hidden="1">'JHS-13.01(A)'!#REF!</definedName>
    <definedName name="Z_30171EF4_8F5E_4A73_A7BD_AC361852ECC0_.wvu.Rows" localSheetId="1" hidden="1">'JHS-13.01(A)'!#REF!</definedName>
    <definedName name="Z_323B199E_96B9_4DC6_8637_E126F9BA7C08_.wvu.Rows" localSheetId="1" hidden="1">'JHS-13.01(A)'!#REF!</definedName>
    <definedName name="Z_481D4E2E_20D4_45AB_AA2C_B34407716074_.wvu.Rows" localSheetId="1" hidden="1">'JHS-13.01(A)'!#REF!</definedName>
    <definedName name="Z_663C3115_7A87_49DA_9260_EF1A41B87728_.wvu.Rows" localSheetId="1" hidden="1">'JHS-13.01(A)'!#REF!</definedName>
    <definedName name="Z_6BE2AA00_D0CA_4793_8091_7BAABD0B030C_.wvu.Rows" localSheetId="1" hidden="1">'JHS-13.01(A)'!#REF!</definedName>
    <definedName name="Z_6C054A84_7F92_45EC_B53F_EAC86C7019C4_.wvu.Rows" localSheetId="1" hidden="1">'JHS-13.01(A)'!#REF!</definedName>
    <definedName name="Z_6CCD15FF_0E65_46C3_9881_A9AD5C3EA28A_.wvu.Rows" localSheetId="1" hidden="1">'JHS-13.01(A)'!#REF!</definedName>
    <definedName name="Z_7765C09D_9D61_4D8B_A0C4_7C6D784C2592_.wvu.Rows" localSheetId="1" hidden="1">'JHS-13.01(A)'!#REF!</definedName>
    <definedName name="Z_7B9E46E5_DE40_4DE3_A131_6EB2A495D794_.wvu.Rows" localSheetId="1" hidden="1">'JHS-13.01(A)'!#REF!</definedName>
    <definedName name="Z_84213CFC_D8F9_4E4C_B010_08EF5E3F8AD7_.wvu.Rows" localSheetId="1" hidden="1">'JHS-13.01(A)'!#REF!</definedName>
    <definedName name="Z_A5386FC6_060C_4FF8_9754_8F41ED24E370_.wvu.Rows" localSheetId="1" hidden="1">'JHS-13.01(A)'!#REF!</definedName>
    <definedName name="Z_A68D84AC_3459_4B1A_A82C_09666110CF77_.wvu.Rows" localSheetId="1" hidden="1">'JHS-13.01(A)'!#REF!</definedName>
    <definedName name="Z_B1F8DC23_D716_49D3_B2ED_6AD79DCC127D_.wvu.Rows" localSheetId="1" hidden="1">'JHS-13.01(A)'!#REF!</definedName>
    <definedName name="Z_B645129D_C5C8_4408_A211_8D284ED241D4_.wvu.Rows" localSheetId="1" hidden="1">'JHS-13.01(A)'!#REF!</definedName>
    <definedName name="Z_BFF4269F_5159_4FE7_8C1B_7EF258D66D6C_.wvu.Rows" localSheetId="1" hidden="1">'JHS-13.01(A)'!#REF!</definedName>
    <definedName name="Z_C4883C13_F396_4F7E_A779_FD99A50836F3_.wvu.Rows" localSheetId="1" hidden="1">'JHS-13.01(A)'!#REF!</definedName>
    <definedName name="Z_D15D6F26_DA6E_456D_B7F5_850E9F3039F7_.wvu.Rows" localSheetId="1" hidden="1">'JHS-13.01(A)'!#REF!</definedName>
    <definedName name="Z_DA82D128_5452_45C5_914D_4ECF8FABD1C5_.wvu.Rows" localSheetId="1" hidden="1">'JHS-13.01(A)'!#REF!</definedName>
    <definedName name="Z_E289851B_405E_4A98_8191_445F20CA287E_.wvu.Rows" localSheetId="1" hidden="1">'JHS-13.01(A)'!#REF!</definedName>
    <definedName name="Z_EE559E07_5B41_4877_A4D7_2B8A63F8CFFE_.wvu.Rows" localSheetId="1" hidden="1">'JHS-13.01(A)'!#REF!</definedName>
  </definedNames>
  <calcPr fullCalcOnLoad="1"/>
</workbook>
</file>

<file path=xl/sharedStrings.xml><?xml version="1.0" encoding="utf-8"?>
<sst xmlns="http://schemas.openxmlformats.org/spreadsheetml/2006/main" count="528" uniqueCount="347">
  <si>
    <t>PUGET SOUND ENERGY-ELECTRIC</t>
  </si>
  <si>
    <t>POWER COSTS</t>
  </si>
  <si>
    <t>LOWER SNAKE RIVER PROJECT</t>
  </si>
  <si>
    <t>LOWER SNAKE RIVER PREPAID TRANSMISSION DEPOSITS</t>
  </si>
  <si>
    <t>MONTANA ELECTRIC ENERGY TAX</t>
  </si>
  <si>
    <t xml:space="preserve">WILD HORSE SOLAR </t>
  </si>
  <si>
    <t>ACCOUNTING STANDARDS CODIFICATION 815 (FORMERLY SFAS 133)</t>
  </si>
  <si>
    <t>STORM DAMAGE</t>
  </si>
  <si>
    <t>REMOVE COSTS ASSOCIATED WITH TENASKA REGULATORY ASSET</t>
  </si>
  <si>
    <t>CONTRACT PAYMENTS TO CHELAN PUD</t>
  </si>
  <si>
    <t>REGULATORY ASSETS AND LIABILITIES</t>
  </si>
  <si>
    <t>PRODUCTION ADJUSTMENT</t>
  </si>
  <si>
    <t>FOR THE TWELVE MONTHS ENDED DECEMBER 31, 2010</t>
  </si>
  <si>
    <t>GENERAL RATE INCREASE</t>
  </si>
  <si>
    <t xml:space="preserve"> GENERAL RATE INCREASE</t>
  </si>
  <si>
    <t>REVISED</t>
  </si>
  <si>
    <t>LINE</t>
  </si>
  <si>
    <t>INCREASE</t>
  </si>
  <si>
    <t xml:space="preserve"> </t>
  </si>
  <si>
    <t>ADJUSTED</t>
  </si>
  <si>
    <t>TEST</t>
  </si>
  <si>
    <t>PROFORMA</t>
  </si>
  <si>
    <t>PRODUCTION</t>
  </si>
  <si>
    <t>FIT</t>
  </si>
  <si>
    <t>NO.</t>
  </si>
  <si>
    <t>DESCRIPTION</t>
  </si>
  <si>
    <t>ACTUAL</t>
  </si>
  <si>
    <t>(DECREASE)</t>
  </si>
  <si>
    <t>TEST YEAR</t>
  </si>
  <si>
    <t>ADJUSTMENT</t>
  </si>
  <si>
    <t>AMOUNT</t>
  </si>
  <si>
    <t>RESTATED</t>
  </si>
  <si>
    <t>RATE YEAR</t>
  </si>
  <si>
    <t>YEAR</t>
  </si>
  <si>
    <t>AND RESTATED</t>
  </si>
  <si>
    <t>SALES FOR RESALE</t>
  </si>
  <si>
    <t>LOWER SNAKE RIVER RATEBASE (AMA)</t>
  </si>
  <si>
    <t>PRINCIPAL PORTION OF LSR PREPAID TRANSMISSION (AMA)</t>
  </si>
  <si>
    <t>PROFORMA KWH (COLSTRIP)</t>
  </si>
  <si>
    <t>ASC 815 OPERATING EXPENSE</t>
  </si>
  <si>
    <t>NORMAL STORMS</t>
  </si>
  <si>
    <t>Transmission</t>
  </si>
  <si>
    <t>Distribution</t>
  </si>
  <si>
    <t>Total</t>
  </si>
  <si>
    <t>RATEBASE</t>
  </si>
  <si>
    <t>INITIATION PAYMENT AMA (UE-060539)</t>
  </si>
  <si>
    <t>AMA OF REGULATORY ASSET/LIABILITY NET OF ACCUM AMORT AND DFIT</t>
  </si>
  <si>
    <t>O&amp;M ON PRODUCTION PROPERTY</t>
  </si>
  <si>
    <t>UTILITY PLANT RATEBASE</t>
  </si>
  <si>
    <t>TOTAL PREPAID DEPOSIT</t>
  </si>
  <si>
    <t>TAX RATE</t>
  </si>
  <si>
    <t>RATEBASE (AMA) UTILITY PLANT RATEBASE</t>
  </si>
  <si>
    <t>ACTUAL O&amp;M:</t>
  </si>
  <si>
    <t>REGULATORY ASSET</t>
  </si>
  <si>
    <t>INITIATION PAYMENT BALANCE</t>
  </si>
  <si>
    <t>BEP</t>
  </si>
  <si>
    <t>PRODUCTION WAGE ADJUSTMENTS AND INCENTIVE:</t>
  </si>
  <si>
    <t>PURCHASES/SALES OF NON-CORE GAS</t>
  </si>
  <si>
    <t>PLANT BALANCE</t>
  </si>
  <si>
    <t>ACCUM AMORT. CREDIT PYMT FR. BPA</t>
  </si>
  <si>
    <t>INCREASE (DECREASE) IN EXPENSE</t>
  </si>
  <si>
    <t xml:space="preserve">  TWELVE MONTHS ENDED 12/31/05</t>
  </si>
  <si>
    <t>DEFERRED FIT</t>
  </si>
  <si>
    <t>ACCUMULATED AMORTIZATION</t>
  </si>
  <si>
    <t>WHITE RIVER PLANT COSTS</t>
  </si>
  <si>
    <t>PURCHASED POWER</t>
  </si>
  <si>
    <t>WHEELING FOR OTHERS</t>
  </si>
  <si>
    <t xml:space="preserve">ACCUM DEPRECIATION </t>
  </si>
  <si>
    <t>NET LSR PREPAID TRANS. RATEBASE</t>
  </si>
  <si>
    <t>PROFORMA ENERGY TAX</t>
  </si>
  <si>
    <t xml:space="preserve">  TWELVE MONTHS ENDED 12/31/06</t>
  </si>
  <si>
    <t>DEFERRED INCOME TAX</t>
  </si>
  <si>
    <t>WHITE RIVER RELICENSING &amp; CWIP</t>
  </si>
  <si>
    <t>OTHER POWER SUPPLY</t>
  </si>
  <si>
    <t>DEFERRED INCOME TAX LIABILITY</t>
  </si>
  <si>
    <t>CHARGED TO EXPENSE</t>
  </si>
  <si>
    <t>INCREASE(DECREASE) OPERATING INCOME</t>
  </si>
  <si>
    <t xml:space="preserve">  TWELVE MONTHS ENDED 12/31/07</t>
  </si>
  <si>
    <t>NET RATEBASE</t>
  </si>
  <si>
    <t>PROCEEDS FROM THE SALE OF WHITE RIVER ASSETS TO CWA</t>
  </si>
  <si>
    <t>TOTAL WAGE RELATED ADJUSTMENTS</t>
  </si>
  <si>
    <t>DEFERRED CARRYING CHARGES (AMA)</t>
  </si>
  <si>
    <t>INCREASE (DECREASE) EXPENSE</t>
  </si>
  <si>
    <t>NET WILD HORSE SOLAR PLANT RATEBASE</t>
  </si>
  <si>
    <t xml:space="preserve">  TWELVE MONTHS ENDED 12/31/08</t>
  </si>
  <si>
    <t>NET INITIATION PAYMENT RATEBASE AMA</t>
  </si>
  <si>
    <t>DFIT - WHITE RIVER REG ASSET</t>
  </si>
  <si>
    <t>TOTAL OPERATING REVENUES</t>
  </si>
  <si>
    <t>NET LSR EXPANSION PLANT RATEBASE</t>
  </si>
  <si>
    <t xml:space="preserve">     CARRYING CHARGES  BALANCE</t>
  </si>
  <si>
    <t xml:space="preserve">INCREASE (DECREASE) DEFERRED FIT @ </t>
  </si>
  <si>
    <t xml:space="preserve">  TWELVE MONTHS ENDED 12/31/09</t>
  </si>
  <si>
    <t>AMORTIZATION (NOTE 1) AND DISALLOWANCES</t>
  </si>
  <si>
    <t>HOPKINS RIDGE PREPAID TRANSMISSION</t>
  </si>
  <si>
    <t>ADMIN &amp; GENERAL EXPENSES</t>
  </si>
  <si>
    <t xml:space="preserve"> ACCUM AMORT. CARRYING CHARGES</t>
  </si>
  <si>
    <t xml:space="preserve">INCREASE (DECREASE) FIT @ </t>
  </si>
  <si>
    <t>OPERATING EXPENSE</t>
  </si>
  <si>
    <t xml:space="preserve">  TWELVE MONTHS ENDED 12/31/10</t>
  </si>
  <si>
    <t>AMORTIZATION OF PURCHASE PRICE:</t>
  </si>
  <si>
    <t>SECURITY DEPOSIT AMA</t>
  </si>
  <si>
    <t>GOLDENDALE FIXED COSTS DEFERRAL</t>
  </si>
  <si>
    <t>PAYROLL OVERHEADS</t>
  </si>
  <si>
    <t>FUEL</t>
  </si>
  <si>
    <t>LOWER SNAKE RIVER OPERATING EXPENSE</t>
  </si>
  <si>
    <t xml:space="preserve"> DEFERRED INCOME TAX</t>
  </si>
  <si>
    <t>INCREASE (DECREASE) NOI</t>
  </si>
  <si>
    <t>DEPRECIATION EXPENSE</t>
  </si>
  <si>
    <t>TOTAL NORMAL STORMS</t>
  </si>
  <si>
    <t>SECURITY DEPOSIT BALANCE</t>
  </si>
  <si>
    <t>HOPKINS RIDGE MITIGATION CREDIT</t>
  </si>
  <si>
    <t>PROPERTY INSURANCE</t>
  </si>
  <si>
    <t>TAXABLE DEPRECIATION EXPENSE</t>
  </si>
  <si>
    <t>NET LSR CARRYING CHARGES RATEBASE</t>
  </si>
  <si>
    <t>NON-TAXABLE</t>
  </si>
  <si>
    <t>WESTCOAST PIPELINE CAPACITY - UE-082013 (FB ENERGY)</t>
  </si>
  <si>
    <t>TOTAL ADMIN &amp; GENERAL EXPENSES</t>
  </si>
  <si>
    <t>PURCHASED AND INTERCHANGED</t>
  </si>
  <si>
    <t>NON-TAXABLE DEPRECIATION EXPENSE</t>
  </si>
  <si>
    <t>INCREASE (DECREASE ) EXPENSE</t>
  </si>
  <si>
    <t>SIX-YEAR AVERAGE STORM EXPENSE FOR RATE YEAR</t>
  </si>
  <si>
    <t>TOTAL AMORTIZATION OF PURCHASE PRICE</t>
  </si>
  <si>
    <t>NET SCURITY DEPOSIT AMA</t>
  </si>
  <si>
    <t>WESTCOAST PIPELINE CAPACITY - UE-100503 (BNP PARIBUS)</t>
  </si>
  <si>
    <t>HEDGING</t>
  </si>
  <si>
    <t>TOTAL DEPRECIATION EXPENSE</t>
  </si>
  <si>
    <t>TOTAL RATEBASE</t>
  </si>
  <si>
    <t>MINT FARM DEFERRAL - UE-090704</t>
  </si>
  <si>
    <t>DEPRECIATION / AMORTIZATION:</t>
  </si>
  <si>
    <t>INCREASE (DECREASE) FIT @</t>
  </si>
  <si>
    <t>CHARGED TO EXPENSE  12 MONTHS ENDED 12/31/10</t>
  </si>
  <si>
    <t>AMORTIZATION OF AFPC PORTION (NOTE 3)</t>
  </si>
  <si>
    <t>INCREASE RATEBASE</t>
  </si>
  <si>
    <t>WILD HORSE EXPANSION DEFERRAL - UE-090704</t>
  </si>
  <si>
    <t>DEPRECIATION</t>
  </si>
  <si>
    <t>SUBTOTAL PURCHASED AND INTERCHANGED</t>
  </si>
  <si>
    <t xml:space="preserve">  STORM DAMAGE EXPENSE (LINE 8)</t>
  </si>
  <si>
    <t>DISALLOWANCES</t>
  </si>
  <si>
    <t>COLSTRIP 1&amp;2 (WECO) COAL CONTRACT PREPAYMENT</t>
  </si>
  <si>
    <t>AMORTIZATION (OTHER THAN REGULATORY ASSETS/LIAB)</t>
  </si>
  <si>
    <t>WHEELING</t>
  </si>
  <si>
    <t>POWER COST AND O&amp;M RELATED TO LOWER SNAKE RIVER</t>
  </si>
  <si>
    <t>AMORTIZATION OF PRINCIPAL (565)</t>
  </si>
  <si>
    <t>SUBTOTAL NORMALIZED</t>
  </si>
  <si>
    <t>FERC PART 12 STUDY NON-CONSTRUCTION COSTS UE-070074</t>
  </si>
  <si>
    <t>TOTAL DEPRECIATION AND AMORTIZATION (FERC 403)</t>
  </si>
  <si>
    <t>AMORTIZATION OF CARRYING CHARGES (407.3)</t>
  </si>
  <si>
    <t>INCREASE (DECREASE) OPERATING EXPENSE</t>
  </si>
  <si>
    <t>AMORTIZATION OF INITIATION PAYMENT (555)</t>
  </si>
  <si>
    <t>CONTRACT MAJOR MAINTENANCE:</t>
  </si>
  <si>
    <t>TOTAL PRODUCTION EXPENSES</t>
  </si>
  <si>
    <t xml:space="preserve">    SUMAS NOVEMBER 2010 HOT GAS PATH INSPECTION</t>
  </si>
  <si>
    <t>TAXES OTHER-PRODUCTION PROPERTY:</t>
  </si>
  <si>
    <t>HYDRO AND OTHER POWER</t>
  </si>
  <si>
    <t>PRODUCTION O&amp;M</t>
  </si>
  <si>
    <t xml:space="preserve">    FREDDY 1 JULY 2009 HOT GAS PATH INSPECTION</t>
  </si>
  <si>
    <t>PROPERTY TAXES - WASHINGTON</t>
  </si>
  <si>
    <t xml:space="preserve">TRANS. EXP. INCL. 500KV O&amp;M </t>
  </si>
  <si>
    <t>CATASTROPHIC STORMS</t>
  </si>
  <si>
    <t xml:space="preserve">    GOLENDALE MAY 2009 COMBUSTION INSPECTION</t>
  </si>
  <si>
    <t>PROPERTY TAXES - MONTANA</t>
  </si>
  <si>
    <t>PROPERTY TAXES</t>
  </si>
  <si>
    <t xml:space="preserve">DEFERRED BALANCES FOR UE-090704 4 YEAR AMORTIZATION </t>
  </si>
  <si>
    <t xml:space="preserve">    SUMAS NOVEMBER 2008 COMBUSTION INSPECTION</t>
  </si>
  <si>
    <t>ELECTRIC ENERGY TAX</t>
  </si>
  <si>
    <t>TOTAL OPERATING EXPENSES</t>
  </si>
  <si>
    <t>TOTAL POWER COST AND PROD O&amp;M</t>
  </si>
  <si>
    <t>AT START OF RATE YEAR (05/1/12):</t>
  </si>
  <si>
    <t>TOTAL NET OPERATING INCOME</t>
  </si>
  <si>
    <t xml:space="preserve">    MINT FARM JUNE 2010 COMBUSTION INSPECTION</t>
  </si>
  <si>
    <t>PAYROLL TAXES</t>
  </si>
  <si>
    <t>2006 STORM DAMAGE (EXCL 12/13/06 WIND STORM)</t>
  </si>
  <si>
    <t>TOTAL REGULATORY ASSETS AND LIABILITIES RATEBASE</t>
  </si>
  <si>
    <t>TOTAL TAXES OTHER</t>
  </si>
  <si>
    <t>INCREASE ( DECREASE ) EXPENSE</t>
  </si>
  <si>
    <t>2007 STORM DAMAGE</t>
  </si>
  <si>
    <t>2008 STORM DAMAGE</t>
  </si>
  <si>
    <t xml:space="preserve">LOWER SNAKE RIVER </t>
  </si>
  <si>
    <t>INCREASE (DECREASE) FIT ON ALL EXPENSES EXCEPT LINE 11 @</t>
  </si>
  <si>
    <t>2008 STORM DAMAGE-PENDING APPROVAL</t>
  </si>
  <si>
    <t>(NOTE 1) TOTAL AMORTIZATION = $37,532,000 = $14,334,286 TAXABLE PURCHASE PRICE +</t>
  </si>
  <si>
    <t>AMORTIZATION OF REGULATORY ASSET/LIABILITY</t>
  </si>
  <si>
    <t>INCREASE (DECREASE) INCOME</t>
  </si>
  <si>
    <t>2010 STORM DAMAGE-PENDING APPROVAL</t>
  </si>
  <si>
    <t>$16,823,714 NON-TAXABLE PURCHASE PRICE + TAXABLE AFPC $6,374,000.</t>
  </si>
  <si>
    <t>BEP (555)</t>
  </si>
  <si>
    <t/>
  </si>
  <si>
    <t>DEFERRAL BALANCES BEG OF RY (LINE 22 THROUGH LINE 26)</t>
  </si>
  <si>
    <t>WHITE RIVER PLANT COSTS (407)</t>
  </si>
  <si>
    <t>(NOTE 2) THE IMPACT ON THE TAX BENEFIT OF PROFORMA INTEREST IS HANDLED IN</t>
  </si>
  <si>
    <t>HOPKINS RIDGE PREPAID TRANSMISSION (565)</t>
  </si>
  <si>
    <t>ANNUAL AMORTIZATION (LINE 27 ÷ 48 MONTHS) x 12</t>
  </si>
  <si>
    <t>GOLDENDALE FIXED COSTS DEFERRAL (407.3)</t>
  </si>
  <si>
    <t>HOPKINS RIDGE MITIGATION CREDIT (555)</t>
  </si>
  <si>
    <t>(NOTE 3) AFPC STANDS FOR ALLOWANCE FOR FUNDS ON POWER CONTRACTS</t>
  </si>
  <si>
    <t>WESTCOAST PIPELINE CAPACITY - UE-082013 (FB ENERGY) (547)</t>
  </si>
  <si>
    <t>PROPERTY TAX</t>
  </si>
  <si>
    <t>DEFERRED BALANCES FOR 10 YEAR AMORTIZATION AT</t>
  </si>
  <si>
    <t>WESTCOAST PIPELINE CAPACITY - UE-100503 (BNP PARIBUS) (547)</t>
  </si>
  <si>
    <t>TOTAL OPERATING EXPENSES LOWER SNAKE RIVER</t>
  </si>
  <si>
    <t>START OF RATE YEAR (05/1/12):</t>
  </si>
  <si>
    <t>MINT FARM DEFERAL - UE-090704 (407.3)</t>
  </si>
  <si>
    <t>12/13/06 WIND STORM</t>
  </si>
  <si>
    <t>WILD HORSE EXPANSION DEFERRAL - UE-090704 (407.3)</t>
  </si>
  <si>
    <t>AMORTIZATION ON REGULATORY ASSETS:</t>
  </si>
  <si>
    <t>TOTAL (LINE 34)</t>
  </si>
  <si>
    <t>COLSTRIP 1&amp;2 (WECO) COAL CONTRACT PREPAYMENT (501)</t>
  </si>
  <si>
    <t>ORIGINAL AMORT PERIOD FROM UE-072300 WAS 10 YEARS</t>
  </si>
  <si>
    <t>FERC PART 12 STUDY NON-CONSTRUCTION COSTS UE-070074 (407.3)</t>
  </si>
  <si>
    <t>FROM NOVEMBER 2008 THROUGH OCTOBER 2018</t>
  </si>
  <si>
    <t>CONTRACT MAJOR MAINTENANCE (PROD O&amp;M):</t>
  </si>
  <si>
    <t>ANNUAL AMORTIZATION (LINE 35 ÷ 78 (5/2012 - 10/2018) x 12)</t>
  </si>
  <si>
    <t>TOTAL RATE YEAR AMORTIZATION (LINE 29 + LINE 38)</t>
  </si>
  <si>
    <t>LESS TEST YEAR CATASTROPHIC STORM AMORTIZATION</t>
  </si>
  <si>
    <t>INCREASE (DECREASE) OPERATING EXPENSE (LINE 38- LINE 39)</t>
  </si>
  <si>
    <t>TOTAL AMORTIZATION OF REGULATORY ASSETS AND LIABILITIES</t>
  </si>
  <si>
    <t>MINT FARM DEFERRAL (407.3)</t>
  </si>
  <si>
    <t>TOTAL INCREASE (DECREASE) OPERATING EXPENSE (LINE 16 + LINE 42)</t>
  </si>
  <si>
    <t>WILD HORSE EXPANSION DEFERRAL (407.3)</t>
  </si>
  <si>
    <t>INCREASE (DECREASE) FIT @ 35% (LINE 44 X 35%)</t>
  </si>
  <si>
    <t>FERC PART 12 NON-CONSTRUCTION STUDY COSTS UE-070074 (407.3)</t>
  </si>
  <si>
    <t>MAJOR MAINTENANCE (SUMMARIZED) (PROD O&amp;M)</t>
  </si>
  <si>
    <t>LOWER SNAKE RIVER PREPAID TRANS DEPOSITS (407.3)</t>
  </si>
  <si>
    <t>INCREASE (DECREASE) FIT</t>
  </si>
  <si>
    <t>CHELAN RESERVATION PREPAYMENT (555)</t>
  </si>
  <si>
    <t>INCREASE(DECREASE) EXPENSE</t>
  </si>
  <si>
    <t xml:space="preserve">INCREASE(DECREASE) FIT </t>
  </si>
  <si>
    <t>INCREASE(DECREASE) NOI</t>
  </si>
  <si>
    <t>PRODUCTION PROPERTY RATE BASE:</t>
  </si>
  <si>
    <t>DEPRECIABLE PRODUCTION PROPERTY (INCL LSR AND WH SOLAR)</t>
  </si>
  <si>
    <t>PRODUCTION PROPERTY ACCUM DEPR. (INCL LSR AND WH SOLAR)</t>
  </si>
  <si>
    <t>NON-DEPRECIABLE PRODUCTION PROPERTY</t>
  </si>
  <si>
    <t>PRODUCTION PROPERTY ACCUM AMORT.</t>
  </si>
  <si>
    <t>COLSTRIP COMMON FERC ADJUSTMENT</t>
  </si>
  <si>
    <t>COLSTRIP DEFERRED DEPRECIATION FERC ADJ.</t>
  </si>
  <si>
    <t>ACQUISITION ADJUSTMENTS</t>
  </si>
  <si>
    <t>ACCUMULATED AMORTIZATION ON ACQUISTION ADJ</t>
  </si>
  <si>
    <t>NET PRODUCTION PROPERTY</t>
  </si>
  <si>
    <t>LIBR. DEPREC. POST 1980 (AMA)</t>
  </si>
  <si>
    <t>NOL DEFERRED TAX ASSET ATTRIBUTABLE TO PRODUCTION</t>
  </si>
  <si>
    <t>SUBTOTAL</t>
  </si>
  <si>
    <t>TOTAL PRODUCTION PROPERTY RATE BASE</t>
  </si>
  <si>
    <t>REGULATORY ASSETS RATE BASE:</t>
  </si>
  <si>
    <t>DFIT WHITE RIVER REG ASSETS</t>
  </si>
  <si>
    <t>MINT FARM DEFERRAL UE-090704</t>
  </si>
  <si>
    <t>FERC PART 12 NON-CONSTRUCTION STUDY COSTS UE-070074</t>
  </si>
  <si>
    <t>CARRYING CHARGES ON LSR PREPAID TRANSM DEPOSITS</t>
  </si>
  <si>
    <t>CHELAN RESERVATION PAYMENT</t>
  </si>
  <si>
    <t>CHELAN SECURITY DEPOSIT</t>
  </si>
  <si>
    <t>MAJOR MAINTENANCE (SUMMARIZED)</t>
  </si>
  <si>
    <t>TOTAL REGULATORY ASSETS AND LIABILITIES RATE BASE</t>
  </si>
  <si>
    <t>TOTAL ADJUSTMENT TO RATEBASE (LINE 73 + LINE 89)</t>
  </si>
  <si>
    <t>PUGET SOUND ENERGY</t>
  </si>
  <si>
    <t>GENERAL RATE CASE</t>
  </si>
  <si>
    <t>DETERMINATION OF NET POWER COSTS FOR GRC ADJUSTMENT JHS 13.01</t>
  </si>
  <si>
    <t>TEST YEAR ENDED DECEMBER 31, 2010</t>
  </si>
  <si>
    <t>RATE YEAR ENDED APRIL 30, 2013</t>
  </si>
  <si>
    <t>Reclass</t>
  </si>
  <si>
    <t>Remove amounts shown on other adjustments</t>
  </si>
  <si>
    <t>Subtotal</t>
  </si>
  <si>
    <t>Rate Year</t>
  </si>
  <si>
    <t>Jackson Prarie</t>
  </si>
  <si>
    <t>After Prod</t>
  </si>
  <si>
    <t>12ME</t>
  </si>
  <si>
    <t>Move from O&amp;M</t>
  </si>
  <si>
    <t>Less</t>
  </si>
  <si>
    <t>Less LSR</t>
  </si>
  <si>
    <t>Less Chelan</t>
  </si>
  <si>
    <t>Less Amort</t>
  </si>
  <si>
    <t>Remove</t>
  </si>
  <si>
    <t>Add</t>
  </si>
  <si>
    <t>Net Before</t>
  </si>
  <si>
    <t>Factor of</t>
  </si>
  <si>
    <t>Line</t>
  </si>
  <si>
    <t>FERC</t>
  </si>
  <si>
    <t>Description</t>
  </si>
  <si>
    <t>to Fuel</t>
  </si>
  <si>
    <t>LSR Plant</t>
  </si>
  <si>
    <t>Ppd Transm</t>
  </si>
  <si>
    <t>Initiation Pmt</t>
  </si>
  <si>
    <t>of Reg Assets</t>
  </si>
  <si>
    <t>Ben&amp;Tax</t>
  </si>
  <si>
    <t>Hedging</t>
  </si>
  <si>
    <t>Prod Factor</t>
  </si>
  <si>
    <t>a</t>
  </si>
  <si>
    <t>b</t>
  </si>
  <si>
    <t>c</t>
  </si>
  <si>
    <t>c.1</t>
  </si>
  <si>
    <t>d</t>
  </si>
  <si>
    <t>e</t>
  </si>
  <si>
    <t>f</t>
  </si>
  <si>
    <t>g</t>
  </si>
  <si>
    <t>h</t>
  </si>
  <si>
    <t>i</t>
  </si>
  <si>
    <t>j</t>
  </si>
  <si>
    <t>k</t>
  </si>
  <si>
    <t>Fuel:</t>
  </si>
  <si>
    <t>Steam Fuel</t>
  </si>
  <si>
    <t>Fuel</t>
  </si>
  <si>
    <t>Purchased and Interchanged:</t>
  </si>
  <si>
    <t>Purchased Power</t>
  </si>
  <si>
    <t>Other Power Expense</t>
  </si>
  <si>
    <t>Wheeling</t>
  </si>
  <si>
    <t>various</t>
  </si>
  <si>
    <t>Hydro and Other Power</t>
  </si>
  <si>
    <t xml:space="preserve">Trans. Exp. Incl. 500Kv O&amp;M </t>
  </si>
  <si>
    <t>Sales for Resale</t>
  </si>
  <si>
    <t>Purchases/Sales Of Non-Core Gas</t>
  </si>
  <si>
    <t>Net Power Costs (column c per DEM Exhibit)</t>
  </si>
  <si>
    <t>Variable Transmission Income</t>
  </si>
  <si>
    <t>Col k = amount of adjustment on JHS 13.01 Line 23</t>
  </si>
  <si>
    <t>13.02E</t>
  </si>
  <si>
    <t>13.03E</t>
  </si>
  <si>
    <t>13.09E</t>
  </si>
  <si>
    <t>13.10E</t>
  </si>
  <si>
    <t>Per JHS-13.01</t>
  </si>
  <si>
    <t>Exhibit No. ___ (JHS-13)</t>
  </si>
  <si>
    <t>Page 13.01</t>
  </si>
  <si>
    <t>Page 1 of 13</t>
  </si>
  <si>
    <t>Page 2 of 13</t>
  </si>
  <si>
    <t>Page 13.02</t>
  </si>
  <si>
    <t>Page 3 of 13</t>
  </si>
  <si>
    <t>Page 13.03</t>
  </si>
  <si>
    <t>Page 13.01(A)</t>
  </si>
  <si>
    <t>Page 4 of 13</t>
  </si>
  <si>
    <t>Page 5 of 13</t>
  </si>
  <si>
    <t>Page 13.04</t>
  </si>
  <si>
    <t>Page 6 of 13</t>
  </si>
  <si>
    <t>Page 13.05</t>
  </si>
  <si>
    <t>Page 7 of 13</t>
  </si>
  <si>
    <t>Page 13.06</t>
  </si>
  <si>
    <t>Page 8 of 13</t>
  </si>
  <si>
    <t>Page 13.07</t>
  </si>
  <si>
    <t>Page 9 of 13</t>
  </si>
  <si>
    <t>Page 13.08</t>
  </si>
  <si>
    <t>Page 10 of 13</t>
  </si>
  <si>
    <t>Page 13.09</t>
  </si>
  <si>
    <t>Page 11 of 13</t>
  </si>
  <si>
    <t>Page 13.10</t>
  </si>
  <si>
    <t>Page 12 of 13</t>
  </si>
  <si>
    <t>Page 13 of 13</t>
  </si>
  <si>
    <t>Page 13.11 (Page 2 of 2)</t>
  </si>
  <si>
    <t>Page 13.11 (Page 1 of 2)</t>
  </si>
  <si>
    <t>ADJUSTMENT NO. 13.05</t>
  </si>
  <si>
    <t>Add / Remove amounts not in / in Exh DEM-9</t>
  </si>
  <si>
    <t>Per Exh. DEM-9</t>
  </si>
  <si>
    <t>Exhibit No. ___(JHS-13)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</si>
</sst>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&quot;PAGE&quot;\ 0.00"/>
    <numFmt numFmtId="167" formatCode="#,##0;\(#,##0\)"/>
    <numFmt numFmtId="168" formatCode="0.000%"/>
    <numFmt numFmtId="169" formatCode="#,##0.00000_);[Red]\(#,##0.00000\)"/>
    <numFmt numFmtId="170" formatCode="_(* #,##0_);_(* \(#,##0\);_(* &quot;-&quot;??_);_(@_)"/>
    <numFmt numFmtId="171" formatCode="0.0000000"/>
    <numFmt numFmtId="172" formatCode="_(* #,##0_);[Red]_(* \(#,##0\);_(* &quot;-&quot;_);_(@_)"/>
    <numFmt numFmtId="173" formatCode="_(* #,##0.0000_);_(* \(#,##0.0000\);_(* &quot;-&quot;_);_(@_)"/>
    <numFmt numFmtId="174" formatCode="_(* #,##0.000000_);_(* \(#,##0.000000\);_(* &quot;-&quot;_);_(@_)"/>
    <numFmt numFmtId="175" formatCode="0.00000"/>
    <numFmt numFmtId="176" formatCode="_(* #,##0.00_);_(* \(#,##0.00\);_(* &quot;-&quot;_);_(@_)"/>
    <numFmt numFmtId="177" formatCode="_(* #,##0.00000_);_(* \(#,##0.00000\);_(* &quot;-&quot;??_);_(@_)"/>
    <numFmt numFmtId="178" formatCode="d\.mmm\.yy"/>
    <numFmt numFmtId="179" formatCode="#."/>
    <numFmt numFmtId="180" formatCode="_(* ###0_);_(* \(###0\);_(* &quot;-&quot;_);_(@_)"/>
    <numFmt numFmtId="181" formatCode="_([$€-2]* #,##0.00_);_([$€-2]* \(#,##0.00\);_([$€-2]* &quot;-&quot;??_)"/>
    <numFmt numFmtId="182" formatCode="_(&quot;$&quot;* #,##0.000000_);_(&quot;$&quot;* \(#,##0.000000\);_(&quot;$&quot;* &quot;-&quot;??????_);_(@_)"/>
    <numFmt numFmtId="183" formatCode="&quot;$&quot;#,##0;\-&quot;$&quot;#,##0"/>
    <numFmt numFmtId="184" formatCode="0000000"/>
    <numFmt numFmtId="185" formatCode="0.0000%"/>
    <numFmt numFmtId="186" formatCode="_(&quot;$&quot;* #,##0.0000_);_(&quot;$&quot;* \(#,##0.0000\);_(&quot;$&quot;* &quot;-&quot;????_);_(@_)"/>
    <numFmt numFmtId="187" formatCode="_(* #,##0.0_);_(* \(#,##0.0\);_(* &quot;-&quot;_);_(@_)"/>
    <numFmt numFmtId="188" formatCode="_(&quot;$&quot;* #,##0.000_);_(&quot;$&quot;* \(#,##0.000\);_(&quot;$&quot;* &quot;-&quot;??_);_(@_)"/>
    <numFmt numFmtId="189" formatCode="[$-409]d\-mmm\-yy;@"/>
    <numFmt numFmtId="190" formatCode="&quot;$&quot;#,##0.00"/>
  </numFmts>
  <fonts count="86">
    <font>
      <sz val="8"/>
      <name val="Helv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univers (E1)"/>
      <family val="0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Helv"/>
      <family val="0"/>
    </font>
    <font>
      <sz val="8"/>
      <color indexed="14"/>
      <name val="Helv"/>
      <family val="0"/>
    </font>
    <font>
      <sz val="8"/>
      <name val="Times New Roman"/>
      <family val="1"/>
    </font>
    <font>
      <b/>
      <sz val="10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46">
    <xf numFmtId="164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0" fontId="4" fillId="0" borderId="0">
      <alignment/>
      <protection/>
    </xf>
    <xf numFmtId="164" fontId="4" fillId="0" borderId="0">
      <alignment horizontal="left" wrapText="1"/>
      <protection/>
    </xf>
    <xf numFmtId="171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7" fontId="4" fillId="0" borderId="0">
      <alignment horizontal="left" wrapText="1"/>
      <protection/>
    </xf>
    <xf numFmtId="0" fontId="4" fillId="0" borderId="0">
      <alignment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0" fontId="4" fillId="0" borderId="0">
      <alignment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0" fontId="24" fillId="0" borderId="0">
      <alignment/>
      <protection/>
    </xf>
    <xf numFmtId="0" fontId="24" fillId="0" borderId="0">
      <alignment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0" fontId="24" fillId="0" borderId="0">
      <alignment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0" fontId="24" fillId="0" borderId="0">
      <alignment/>
      <protection/>
    </xf>
    <xf numFmtId="0" fontId="24" fillId="0" borderId="0">
      <alignment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7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0" fontId="24" fillId="0" borderId="0">
      <alignment/>
      <protection/>
    </xf>
    <xf numFmtId="0" fontId="24" fillId="0" borderId="0">
      <alignment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0" fontId="4" fillId="0" borderId="0">
      <alignment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0" fontId="24" fillId="0" borderId="0">
      <alignment/>
      <protection/>
    </xf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25" fillId="25" borderId="0" applyNumberFormat="0" applyBorder="0" applyAlignment="0" applyProtection="0"/>
    <xf numFmtId="0" fontId="70" fillId="26" borderId="0" applyNumberFormat="0" applyBorder="0" applyAlignment="0" applyProtection="0"/>
    <xf numFmtId="0" fontId="25" fillId="17" borderId="0" applyNumberFormat="0" applyBorder="0" applyAlignment="0" applyProtection="0"/>
    <xf numFmtId="0" fontId="70" fillId="27" borderId="0" applyNumberFormat="0" applyBorder="0" applyAlignment="0" applyProtection="0"/>
    <xf numFmtId="0" fontId="25" fillId="19" borderId="0" applyNumberFormat="0" applyBorder="0" applyAlignment="0" applyProtection="0"/>
    <xf numFmtId="0" fontId="70" fillId="28" borderId="0" applyNumberFormat="0" applyBorder="0" applyAlignment="0" applyProtection="0"/>
    <xf numFmtId="0" fontId="25" fillId="29" borderId="0" applyNumberFormat="0" applyBorder="0" applyAlignment="0" applyProtection="0"/>
    <xf numFmtId="0" fontId="70" fillId="30" borderId="0" applyNumberFormat="0" applyBorder="0" applyAlignment="0" applyProtection="0"/>
    <xf numFmtId="0" fontId="25" fillId="31" borderId="0" applyNumberFormat="0" applyBorder="0" applyAlignment="0" applyProtection="0"/>
    <xf numFmtId="0" fontId="70" fillId="32" borderId="0" applyNumberFormat="0" applyBorder="0" applyAlignment="0" applyProtection="0"/>
    <xf numFmtId="0" fontId="25" fillId="33" borderId="0" applyNumberFormat="0" applyBorder="0" applyAlignment="0" applyProtection="0"/>
    <xf numFmtId="0" fontId="7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7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70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29" borderId="0" applyNumberFormat="0" applyBorder="0" applyAlignment="0" applyProtection="0"/>
    <xf numFmtId="0" fontId="70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1" borderId="0" applyNumberFormat="0" applyBorder="0" applyAlignment="0" applyProtection="0"/>
    <xf numFmtId="0" fontId="70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71" fillId="55" borderId="0" applyNumberFormat="0" applyBorder="0" applyAlignment="0" applyProtection="0"/>
    <xf numFmtId="0" fontId="26" fillId="5" borderId="0" applyNumberFormat="0" applyBorder="0" applyAlignment="0" applyProtection="0"/>
    <xf numFmtId="178" fontId="27" fillId="0" borderId="0" applyFill="0" applyBorder="0" applyAlignment="0">
      <protection/>
    </xf>
    <xf numFmtId="0" fontId="72" fillId="56" borderId="1" applyNumberFormat="0" applyAlignment="0" applyProtection="0"/>
    <xf numFmtId="0" fontId="72" fillId="56" borderId="1" applyNumberFormat="0" applyAlignment="0" applyProtection="0"/>
    <xf numFmtId="0" fontId="28" fillId="57" borderId="2" applyNumberFormat="0" applyAlignment="0" applyProtection="0"/>
    <xf numFmtId="0" fontId="72" fillId="56" borderId="1" applyNumberFormat="0" applyAlignment="0" applyProtection="0"/>
    <xf numFmtId="0" fontId="73" fillId="58" borderId="3" applyNumberFormat="0" applyAlignment="0" applyProtection="0"/>
    <xf numFmtId="0" fontId="29" fillId="59" borderId="4" applyNumberFormat="0" applyAlignment="0" applyProtection="0"/>
    <xf numFmtId="41" fontId="4" fillId="57" borderId="0">
      <alignment/>
      <protection/>
    </xf>
    <xf numFmtId="4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179" fontId="34" fillId="0" borderId="0">
      <alignment/>
      <protection locked="0"/>
    </xf>
    <xf numFmtId="0" fontId="32" fillId="0" borderId="0">
      <alignment/>
      <protection/>
    </xf>
    <xf numFmtId="0" fontId="35" fillId="0" borderId="0" applyNumberFormat="0" applyAlignment="0">
      <protection/>
    </xf>
    <xf numFmtId="0" fontId="36" fillId="0" borderId="0" applyNumberFormat="0" applyAlignment="0">
      <protection/>
    </xf>
    <xf numFmtId="0" fontId="30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8" fontId="1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31" fillId="0" borderId="0" applyFont="0" applyFill="0" applyBorder="0" applyAlignment="0" applyProtection="0"/>
    <xf numFmtId="0" fontId="30" fillId="0" borderId="0">
      <alignment/>
      <protection/>
    </xf>
    <xf numFmtId="0" fontId="75" fillId="63" borderId="0" applyNumberFormat="0" applyBorder="0" applyAlignment="0" applyProtection="0"/>
    <xf numFmtId="0" fontId="39" fillId="7" borderId="0" applyNumberFormat="0" applyBorder="0" applyAlignment="0" applyProtection="0"/>
    <xf numFmtId="38" fontId="8" fillId="57" borderId="0" applyNumberFormat="0" applyBorder="0" applyAlignment="0" applyProtection="0"/>
    <xf numFmtId="38" fontId="8" fillId="57" borderId="0" applyNumberFormat="0" applyBorder="0" applyAlignment="0" applyProtection="0"/>
    <xf numFmtId="38" fontId="8" fillId="57" borderId="0" applyNumberFormat="0" applyBorder="0" applyAlignment="0" applyProtection="0"/>
    <xf numFmtId="38" fontId="8" fillId="57" borderId="0" applyNumberFormat="0" applyBorder="0" applyAlignment="0" applyProtection="0"/>
    <xf numFmtId="38" fontId="8" fillId="57" borderId="0" applyNumberFormat="0" applyBorder="0" applyAlignment="0" applyProtection="0"/>
    <xf numFmtId="0" fontId="40" fillId="0" borderId="5" applyNumberFormat="0" applyAlignment="0" applyProtection="0"/>
    <xf numFmtId="0" fontId="40" fillId="0" borderId="6">
      <alignment horizontal="left"/>
      <protection/>
    </xf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41" fillId="0" borderId="8" applyNumberFormat="0" applyFill="0" applyAlignment="0" applyProtection="0"/>
    <xf numFmtId="0" fontId="76" fillId="0" borderId="7" applyNumberFormat="0" applyFill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42" fillId="0" borderId="10" applyNumberFormat="0" applyFill="0" applyAlignment="0" applyProtection="0"/>
    <xf numFmtId="0" fontId="77" fillId="0" borderId="9" applyNumberFormat="0" applyFill="0" applyAlignment="0" applyProtection="0"/>
    <xf numFmtId="0" fontId="78" fillId="0" borderId="11" applyNumberFormat="0" applyFill="0" applyAlignment="0" applyProtection="0"/>
    <xf numFmtId="0" fontId="43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44" fillId="0" borderId="0">
      <alignment/>
      <protection/>
    </xf>
    <xf numFmtId="40" fontId="44" fillId="0" borderId="0">
      <alignment/>
      <protection/>
    </xf>
    <xf numFmtId="0" fontId="79" fillId="64" borderId="1" applyNumberFormat="0" applyAlignment="0" applyProtection="0"/>
    <xf numFmtId="10" fontId="8" fillId="65" borderId="13" applyNumberFormat="0" applyBorder="0" applyAlignment="0" applyProtection="0"/>
    <xf numFmtId="10" fontId="8" fillId="65" borderId="13" applyNumberFormat="0" applyBorder="0" applyAlignment="0" applyProtection="0"/>
    <xf numFmtId="10" fontId="8" fillId="65" borderId="13" applyNumberFormat="0" applyBorder="0" applyAlignment="0" applyProtection="0"/>
    <xf numFmtId="10" fontId="8" fillId="65" borderId="13" applyNumberFormat="0" applyBorder="0" applyAlignment="0" applyProtection="0"/>
    <xf numFmtId="10" fontId="8" fillId="65" borderId="13" applyNumberFormat="0" applyBorder="0" applyAlignment="0" applyProtection="0"/>
    <xf numFmtId="0" fontId="45" fillId="13" borderId="2" applyNumberFormat="0" applyAlignment="0" applyProtection="0"/>
    <xf numFmtId="41" fontId="46" fillId="66" borderId="14">
      <alignment horizontal="left"/>
      <protection locked="0"/>
    </xf>
    <xf numFmtId="10" fontId="46" fillId="66" borderId="14">
      <alignment horizontal="right"/>
      <protection locked="0"/>
    </xf>
    <xf numFmtId="41" fontId="46" fillId="66" borderId="14">
      <alignment horizontal="left"/>
      <protection locked="0"/>
    </xf>
    <xf numFmtId="0" fontId="8" fillId="57" borderId="0">
      <alignment/>
      <protection/>
    </xf>
    <xf numFmtId="0" fontId="8" fillId="57" borderId="0">
      <alignment/>
      <protection/>
    </xf>
    <xf numFmtId="3" fontId="47" fillId="0" borderId="0" applyFill="0" applyBorder="0" applyAlignment="0" applyProtection="0"/>
    <xf numFmtId="0" fontId="80" fillId="0" borderId="15" applyNumberFormat="0" applyFill="0" applyAlignment="0" applyProtection="0"/>
    <xf numFmtId="0" fontId="48" fillId="0" borderId="16" applyNumberFormat="0" applyFill="0" applyAlignment="0" applyProtection="0"/>
    <xf numFmtId="44" fontId="19" fillId="0" borderId="17" applyNumberFormat="0" applyFont="0" applyAlignment="0">
      <protection/>
    </xf>
    <xf numFmtId="44" fontId="19" fillId="0" borderId="17" applyNumberFormat="0" applyFont="0" applyAlignment="0">
      <protection/>
    </xf>
    <xf numFmtId="44" fontId="19" fillId="0" borderId="17" applyNumberFormat="0" applyFont="0" applyAlignment="0">
      <protection/>
    </xf>
    <xf numFmtId="44" fontId="19" fillId="0" borderId="17" applyNumberFormat="0" applyFont="0" applyAlignment="0">
      <protection/>
    </xf>
    <xf numFmtId="44" fontId="19" fillId="0" borderId="17" applyNumberFormat="0" applyFont="0" applyAlignment="0">
      <protection/>
    </xf>
    <xf numFmtId="44" fontId="19" fillId="0" borderId="18" applyNumberFormat="0" applyFont="0" applyAlignment="0">
      <protection/>
    </xf>
    <xf numFmtId="44" fontId="19" fillId="0" borderId="18" applyNumberFormat="0" applyFont="0" applyAlignment="0">
      <protection/>
    </xf>
    <xf numFmtId="44" fontId="19" fillId="0" borderId="18" applyNumberFormat="0" applyFont="0" applyAlignment="0">
      <protection/>
    </xf>
    <xf numFmtId="44" fontId="19" fillId="0" borderId="18" applyNumberFormat="0" applyFont="0" applyAlignment="0">
      <protection/>
    </xf>
    <xf numFmtId="44" fontId="19" fillId="0" borderId="18" applyNumberFormat="0" applyFont="0" applyAlignment="0">
      <protection/>
    </xf>
    <xf numFmtId="0" fontId="81" fillId="67" borderId="0" applyNumberFormat="0" applyBorder="0" applyAlignment="0" applyProtection="0"/>
    <xf numFmtId="0" fontId="49" fillId="66" borderId="0" applyNumberFormat="0" applyBorder="0" applyAlignment="0" applyProtection="0"/>
    <xf numFmtId="37" fontId="50" fillId="0" borderId="0">
      <alignment/>
      <protection/>
    </xf>
    <xf numFmtId="182" fontId="0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184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0" fillId="0" borderId="0">
      <alignment horizontal="left" wrapText="1"/>
      <protection/>
    </xf>
    <xf numFmtId="183" fontId="0" fillId="0" borderId="0">
      <alignment horizontal="left" wrapText="1"/>
      <protection/>
    </xf>
    <xf numFmtId="183" fontId="0" fillId="0" borderId="0">
      <alignment horizontal="left" wrapText="1"/>
      <protection/>
    </xf>
    <xf numFmtId="183" fontId="0" fillId="0" borderId="0">
      <alignment horizontal="left" wrapText="1"/>
      <protection/>
    </xf>
    <xf numFmtId="183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 horizontal="left" wrapText="1"/>
      <protection/>
    </xf>
    <xf numFmtId="0" fontId="4" fillId="0" borderId="0">
      <alignment/>
      <protection/>
    </xf>
    <xf numFmtId="185" fontId="4" fillId="0" borderId="0">
      <alignment horizontal="left" wrapText="1"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82" fillId="56" borderId="21" applyNumberFormat="0" applyAlignment="0" applyProtection="0"/>
    <xf numFmtId="0" fontId="53" fillId="57" borderId="22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9" fontId="11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70" borderId="14">
      <alignment/>
      <protection/>
    </xf>
    <xf numFmtId="0" fontId="52" fillId="0" borderId="0" applyNumberFormat="0" applyFont="0" applyFill="0" applyBorder="0" applyAlignment="0" applyProtection="0"/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54" fillId="0" borderId="23">
      <alignment horizontal="center"/>
      <protection/>
    </xf>
    <xf numFmtId="3" fontId="52" fillId="0" borderId="0" applyFont="0" applyFill="0" applyBorder="0" applyAlignment="0" applyProtection="0"/>
    <xf numFmtId="0" fontId="52" fillId="71" borderId="0" applyNumberFormat="0" applyFont="0" applyBorder="0" applyAlignment="0" applyProtection="0"/>
    <xf numFmtId="0" fontId="32" fillId="0" borderId="0">
      <alignment/>
      <protection/>
    </xf>
    <xf numFmtId="3" fontId="55" fillId="0" borderId="0" applyFill="0" applyBorder="0" applyAlignment="0" applyProtection="0"/>
    <xf numFmtId="0" fontId="56" fillId="0" borderId="0">
      <alignment/>
      <protection/>
    </xf>
    <xf numFmtId="3" fontId="55" fillId="0" borderId="0" applyFill="0" applyBorder="0" applyAlignment="0" applyProtection="0"/>
    <xf numFmtId="42" fontId="4" fillId="65" borderId="0">
      <alignment/>
      <protection/>
    </xf>
    <xf numFmtId="42" fontId="4" fillId="65" borderId="24">
      <alignment vertical="center"/>
      <protection/>
    </xf>
    <xf numFmtId="0" fontId="19" fillId="65" borderId="25" applyNumberFormat="0">
      <alignment horizontal="center" vertical="center" wrapText="1"/>
      <protection/>
    </xf>
    <xf numFmtId="0" fontId="19" fillId="65" borderId="25" applyNumberFormat="0">
      <alignment horizontal="center" vertical="center" wrapText="1"/>
      <protection/>
    </xf>
    <xf numFmtId="10" fontId="4" fillId="65" borderId="0">
      <alignment/>
      <protection/>
    </xf>
    <xf numFmtId="10" fontId="4" fillId="65" borderId="0">
      <alignment/>
      <protection/>
    </xf>
    <xf numFmtId="186" fontId="4" fillId="65" borderId="0">
      <alignment/>
      <protection/>
    </xf>
    <xf numFmtId="186" fontId="4" fillId="65" borderId="0">
      <alignment/>
      <protection/>
    </xf>
    <xf numFmtId="42" fontId="4" fillId="65" borderId="0">
      <alignment/>
      <protection/>
    </xf>
    <xf numFmtId="170" fontId="44" fillId="0" borderId="0" applyBorder="0" applyAlignment="0">
      <protection/>
    </xf>
    <xf numFmtId="42" fontId="4" fillId="65" borderId="26">
      <alignment horizontal="left"/>
      <protection/>
    </xf>
    <xf numFmtId="186" fontId="23" fillId="65" borderId="26">
      <alignment horizontal="left"/>
      <protection/>
    </xf>
    <xf numFmtId="170" fontId="44" fillId="0" borderId="0" applyBorder="0" applyAlignment="0">
      <protection/>
    </xf>
    <xf numFmtId="14" fontId="0" fillId="0" borderId="0" applyNumberFormat="0" applyFill="0" applyBorder="0" applyAlignment="0" applyProtection="0"/>
    <xf numFmtId="187" fontId="4" fillId="0" borderId="0" applyFont="0" applyFill="0" applyAlignment="0">
      <protection/>
    </xf>
    <xf numFmtId="187" fontId="4" fillId="0" borderId="0" applyFont="0" applyFill="0" applyAlignment="0">
      <protection/>
    </xf>
    <xf numFmtId="4" fontId="57" fillId="66" borderId="22" applyNumberFormat="0" applyProtection="0">
      <alignment vertical="center"/>
    </xf>
    <xf numFmtId="4" fontId="58" fillId="66" borderId="22" applyNumberFormat="0" applyProtection="0">
      <alignment vertical="center"/>
    </xf>
    <xf numFmtId="4" fontId="57" fillId="66" borderId="22" applyNumberFormat="0" applyProtection="0">
      <alignment horizontal="left" vertical="center" indent="1"/>
    </xf>
    <xf numFmtId="4" fontId="57" fillId="66" borderId="22" applyNumberFormat="0" applyProtection="0">
      <alignment horizontal="left" vertical="center" indent="1"/>
    </xf>
    <xf numFmtId="0" fontId="4" fillId="3" borderId="22" applyNumberFormat="0" applyProtection="0">
      <alignment horizontal="left" vertical="center" indent="1"/>
    </xf>
    <xf numFmtId="4" fontId="57" fillId="5" borderId="22" applyNumberFormat="0" applyProtection="0">
      <alignment horizontal="right" vertical="center"/>
    </xf>
    <xf numFmtId="4" fontId="57" fillId="17" borderId="22" applyNumberFormat="0" applyProtection="0">
      <alignment horizontal="right" vertical="center"/>
    </xf>
    <xf numFmtId="4" fontId="57" fillId="43" borderId="22" applyNumberFormat="0" applyProtection="0">
      <alignment horizontal="right" vertical="center"/>
    </xf>
    <xf numFmtId="4" fontId="57" fillId="23" borderId="22" applyNumberFormat="0" applyProtection="0">
      <alignment horizontal="right" vertical="center"/>
    </xf>
    <xf numFmtId="4" fontId="57" fillId="33" borderId="22" applyNumberFormat="0" applyProtection="0">
      <alignment horizontal="right" vertical="center"/>
    </xf>
    <xf numFmtId="4" fontId="57" fillId="54" borderId="22" applyNumberFormat="0" applyProtection="0">
      <alignment horizontal="right" vertical="center"/>
    </xf>
    <xf numFmtId="4" fontId="57" fillId="48" borderId="22" applyNumberFormat="0" applyProtection="0">
      <alignment horizontal="right" vertical="center"/>
    </xf>
    <xf numFmtId="4" fontId="57" fillId="72" borderId="22" applyNumberFormat="0" applyProtection="0">
      <alignment horizontal="right" vertical="center"/>
    </xf>
    <xf numFmtId="4" fontId="57" fillId="19" borderId="22" applyNumberFormat="0" applyProtection="0">
      <alignment horizontal="right" vertical="center"/>
    </xf>
    <xf numFmtId="4" fontId="59" fillId="73" borderId="22" applyNumberFormat="0" applyProtection="0">
      <alignment horizontal="left" vertical="center" indent="1"/>
    </xf>
    <xf numFmtId="4" fontId="57" fillId="74" borderId="27" applyNumberFormat="0" applyProtection="0">
      <alignment horizontal="left" vertical="center" indent="1"/>
    </xf>
    <xf numFmtId="4" fontId="60" fillId="75" borderId="0" applyNumberFormat="0" applyProtection="0">
      <alignment horizontal="left" vertical="center" indent="1"/>
    </xf>
    <xf numFmtId="0" fontId="4" fillId="3" borderId="22" applyNumberFormat="0" applyProtection="0">
      <alignment horizontal="left" vertical="center" indent="1"/>
    </xf>
    <xf numFmtId="4" fontId="57" fillId="74" borderId="22" applyNumberFormat="0" applyProtection="0">
      <alignment horizontal="left" vertical="center" indent="1"/>
    </xf>
    <xf numFmtId="4" fontId="57" fillId="76" borderId="22" applyNumberFormat="0" applyProtection="0">
      <alignment horizontal="left" vertical="center" indent="1"/>
    </xf>
    <xf numFmtId="0" fontId="4" fillId="76" borderId="22" applyNumberFormat="0" applyProtection="0">
      <alignment horizontal="left" vertical="center" indent="1"/>
    </xf>
    <xf numFmtId="0" fontId="4" fillId="76" borderId="22" applyNumberFormat="0" applyProtection="0">
      <alignment horizontal="left" vertical="center" indent="1"/>
    </xf>
    <xf numFmtId="0" fontId="4" fillId="59" borderId="22" applyNumberFormat="0" applyProtection="0">
      <alignment horizontal="left" vertical="center" indent="1"/>
    </xf>
    <xf numFmtId="0" fontId="4" fillId="59" borderId="22" applyNumberFormat="0" applyProtection="0">
      <alignment horizontal="left" vertical="center" indent="1"/>
    </xf>
    <xf numFmtId="0" fontId="4" fillId="57" borderId="22" applyNumberFormat="0" applyProtection="0">
      <alignment horizontal="left" vertical="center" indent="1"/>
    </xf>
    <xf numFmtId="0" fontId="4" fillId="57" borderId="22" applyNumberFormat="0" applyProtection="0">
      <alignment horizontal="left" vertical="center" indent="1"/>
    </xf>
    <xf numFmtId="0" fontId="4" fillId="3" borderId="22" applyNumberFormat="0" applyProtection="0">
      <alignment horizontal="left" vertical="center" indent="1"/>
    </xf>
    <xf numFmtId="0" fontId="4" fillId="3" borderId="22" applyNumberFormat="0" applyProtection="0">
      <alignment horizontal="left" vertical="center" indent="1"/>
    </xf>
    <xf numFmtId="0" fontId="4" fillId="65" borderId="13" applyNumberFormat="0">
      <alignment/>
      <protection locked="0"/>
    </xf>
    <xf numFmtId="4" fontId="57" fillId="69" borderId="22" applyNumberFormat="0" applyProtection="0">
      <alignment vertical="center"/>
    </xf>
    <xf numFmtId="4" fontId="58" fillId="69" borderId="22" applyNumberFormat="0" applyProtection="0">
      <alignment vertical="center"/>
    </xf>
    <xf numFmtId="4" fontId="57" fillId="69" borderId="22" applyNumberFormat="0" applyProtection="0">
      <alignment horizontal="left" vertical="center" indent="1"/>
    </xf>
    <xf numFmtId="4" fontId="57" fillId="69" borderId="22" applyNumberFormat="0" applyProtection="0">
      <alignment horizontal="left" vertical="center" indent="1"/>
    </xf>
    <xf numFmtId="4" fontId="57" fillId="74" borderId="22" applyNumberFormat="0" applyProtection="0">
      <alignment horizontal="right" vertical="center"/>
    </xf>
    <xf numFmtId="4" fontId="58" fillId="74" borderId="22" applyNumberFormat="0" applyProtection="0">
      <alignment horizontal="right" vertical="center"/>
    </xf>
    <xf numFmtId="0" fontId="4" fillId="3" borderId="22" applyNumberFormat="0" applyProtection="0">
      <alignment horizontal="left" vertical="center" indent="1"/>
    </xf>
    <xf numFmtId="0" fontId="4" fillId="3" borderId="22" applyNumberFormat="0" applyProtection="0">
      <alignment horizontal="left" vertical="center" indent="1"/>
    </xf>
    <xf numFmtId="0" fontId="61" fillId="0" borderId="0">
      <alignment/>
      <protection/>
    </xf>
    <xf numFmtId="4" fontId="62" fillId="74" borderId="22" applyNumberFormat="0" applyProtection="0">
      <alignment horizontal="right" vertical="center"/>
    </xf>
    <xf numFmtId="39" fontId="4" fillId="77" borderId="0">
      <alignment/>
      <protection/>
    </xf>
    <xf numFmtId="39" fontId="4" fillId="77" borderId="0">
      <alignment/>
      <protection/>
    </xf>
    <xf numFmtId="0" fontId="63" fillId="0" borderId="0" applyNumberFormat="0" applyFill="0" applyBorder="0" applyAlignment="0" applyProtection="0"/>
    <xf numFmtId="38" fontId="8" fillId="0" borderId="28">
      <alignment/>
      <protection/>
    </xf>
    <xf numFmtId="38" fontId="8" fillId="0" borderId="28">
      <alignment/>
      <protection/>
    </xf>
    <xf numFmtId="38" fontId="8" fillId="0" borderId="28">
      <alignment/>
      <protection/>
    </xf>
    <xf numFmtId="38" fontId="8" fillId="0" borderId="28">
      <alignment/>
      <protection/>
    </xf>
    <xf numFmtId="38" fontId="8" fillId="0" borderId="28">
      <alignment/>
      <protection/>
    </xf>
    <xf numFmtId="38" fontId="44" fillId="0" borderId="26">
      <alignment/>
      <protection/>
    </xf>
    <xf numFmtId="39" fontId="0" fillId="78" borderId="0">
      <alignment/>
      <protection/>
    </xf>
    <xf numFmtId="167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88" fontId="4" fillId="0" borderId="0">
      <alignment horizontal="left" wrapText="1"/>
      <protection/>
    </xf>
    <xf numFmtId="189" fontId="4" fillId="0" borderId="0">
      <alignment horizontal="left" wrapText="1"/>
      <protection/>
    </xf>
    <xf numFmtId="40" fontId="64" fillId="0" borderId="0" applyBorder="0">
      <alignment horizontal="right"/>
      <protection/>
    </xf>
    <xf numFmtId="41" fontId="21" fillId="65" borderId="0">
      <alignment horizontal="left"/>
      <protection/>
    </xf>
    <xf numFmtId="0" fontId="8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0" fontId="66" fillId="65" borderId="0">
      <alignment horizontal="left" vertical="center"/>
      <protection/>
    </xf>
    <xf numFmtId="0" fontId="19" fillId="65" borderId="0">
      <alignment horizontal="left" wrapText="1"/>
      <protection/>
    </xf>
    <xf numFmtId="0" fontId="19" fillId="65" borderId="0">
      <alignment horizontal="left" wrapText="1"/>
      <protection/>
    </xf>
    <xf numFmtId="0" fontId="67" fillId="0" borderId="0">
      <alignment horizontal="left" vertical="center"/>
      <protection/>
    </xf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37" fillId="0" borderId="30" applyNumberFormat="0" applyFill="0" applyAlignment="0" applyProtection="0"/>
    <xf numFmtId="0" fontId="84" fillId="0" borderId="29" applyNumberFormat="0" applyFill="0" applyAlignment="0" applyProtection="0"/>
    <xf numFmtId="0" fontId="32" fillId="0" borderId="31">
      <alignment/>
      <protection/>
    </xf>
    <xf numFmtId="0" fontId="85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375">
    <xf numFmtId="164" fontId="0" fillId="0" borderId="0" xfId="0" applyAlignment="1">
      <alignment horizontal="left" wrapText="1"/>
    </xf>
    <xf numFmtId="0" fontId="2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 horizontal="left" wrapText="1"/>
    </xf>
    <xf numFmtId="2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6" fontId="2" fillId="0" borderId="0" xfId="0" applyNumberFormat="1" applyFont="1" applyFill="1" applyAlignment="1">
      <alignment/>
    </xf>
    <xf numFmtId="15" fontId="3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left"/>
      <protection locked="0"/>
    </xf>
    <xf numFmtId="0" fontId="4" fillId="0" borderId="0" xfId="1216" applyFill="1">
      <alignment/>
      <protection/>
    </xf>
    <xf numFmtId="166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 quotePrefix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164" fontId="3" fillId="0" borderId="0" xfId="0" applyFont="1" applyFill="1" applyAlignment="1" applyProtection="1">
      <alignment horizontal="centerContinuous"/>
      <protection locked="0"/>
    </xf>
    <xf numFmtId="164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164" fontId="5" fillId="0" borderId="0" xfId="0" applyFont="1" applyFill="1" applyAlignment="1">
      <alignment horizontal="centerContinuous"/>
    </xf>
    <xf numFmtId="164" fontId="6" fillId="0" borderId="0" xfId="0" applyFont="1" applyFill="1" applyAlignment="1">
      <alignment horizontal="centerContinuous"/>
    </xf>
    <xf numFmtId="15" fontId="3" fillId="0" borderId="0" xfId="0" applyNumberFormat="1" applyFont="1" applyFill="1" applyAlignment="1">
      <alignment horizontal="centerContinuous"/>
    </xf>
    <xf numFmtId="164" fontId="7" fillId="0" borderId="0" xfId="0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164" fontId="3" fillId="0" borderId="0" xfId="0" applyFont="1" applyFill="1" applyAlignment="1">
      <alignment horizontal="centerContinuous" wrapText="1"/>
    </xf>
    <xf numFmtId="164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NumberFormat="1" applyFont="1" applyFill="1" applyAlignment="1">
      <alignment horizontal="centerContinuous" vertical="center"/>
    </xf>
    <xf numFmtId="42" fontId="6" fillId="0" borderId="0" xfId="0" applyNumberFormat="1" applyFont="1" applyFill="1" applyAlignment="1">
      <alignment horizontal="center"/>
    </xf>
    <xf numFmtId="0" fontId="3" fillId="0" borderId="0" xfId="1216" applyFont="1" applyFill="1">
      <alignment/>
      <protection/>
    </xf>
    <xf numFmtId="164" fontId="8" fillId="0" borderId="0" xfId="0" applyFont="1" applyFill="1" applyAlignment="1">
      <alignment horizontal="left"/>
    </xf>
    <xf numFmtId="0" fontId="2" fillId="0" borderId="0" xfId="1216" applyFont="1" applyFill="1" applyAlignment="1">
      <alignment horizontal="center"/>
      <protection/>
    </xf>
    <xf numFmtId="164" fontId="8" fillId="0" borderId="0" xfId="1325" applyNumberFormat="1" applyFont="1" applyFill="1" applyAlignment="1">
      <alignment horizontal="left"/>
      <protection/>
    </xf>
    <xf numFmtId="0" fontId="3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Continuous"/>
    </xf>
    <xf numFmtId="164" fontId="3" fillId="0" borderId="0" xfId="0" applyFont="1" applyFill="1" applyAlignment="1">
      <alignment horizontal="left" wrapText="1"/>
    </xf>
    <xf numFmtId="164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 applyProtection="1">
      <alignment horizontal="center"/>
      <protection locked="0"/>
    </xf>
    <xf numFmtId="0" fontId="3" fillId="0" borderId="0" xfId="1216" applyFont="1" applyFill="1" applyAlignment="1" applyProtection="1">
      <alignment horizontal="center"/>
      <protection locked="0"/>
    </xf>
    <xf numFmtId="0" fontId="3" fillId="0" borderId="0" xfId="1216" applyFont="1" applyFill="1" applyAlignment="1">
      <alignment horizontal="center"/>
      <protection/>
    </xf>
    <xf numFmtId="167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 applyProtection="1">
      <alignment horizontal="center"/>
      <protection locked="0"/>
    </xf>
    <xf numFmtId="0" fontId="3" fillId="0" borderId="25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/>
    </xf>
    <xf numFmtId="0" fontId="3" fillId="0" borderId="25" xfId="0" applyNumberFormat="1" applyFont="1" applyFill="1" applyBorder="1" applyAlignment="1" applyProtection="1">
      <alignment horizontal="center"/>
      <protection locked="0"/>
    </xf>
    <xf numFmtId="0" fontId="3" fillId="0" borderId="25" xfId="1216" applyFont="1" applyFill="1" applyBorder="1" applyAlignment="1">
      <alignment horizontal="center"/>
      <protection/>
    </xf>
    <xf numFmtId="0" fontId="3" fillId="0" borderId="25" xfId="1216" applyFont="1" applyFill="1" applyBorder="1">
      <alignment/>
      <protection/>
    </xf>
    <xf numFmtId="0" fontId="3" fillId="0" borderId="25" xfId="0" applyNumberFormat="1" applyFont="1" applyFill="1" applyBorder="1" applyAlignment="1" applyProtection="1">
      <alignment/>
      <protection locked="0"/>
    </xf>
    <xf numFmtId="167" fontId="3" fillId="0" borderId="25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 quotePrefix="1">
      <alignment horizontal="center"/>
    </xf>
    <xf numFmtId="164" fontId="3" fillId="0" borderId="25" xfId="0" applyFont="1" applyFill="1" applyBorder="1" applyAlignment="1">
      <alignment horizontal="left" wrapText="1"/>
    </xf>
    <xf numFmtId="164" fontId="3" fillId="0" borderId="25" xfId="0" applyFont="1" applyFill="1" applyBorder="1" applyAlignment="1">
      <alignment horizontal="center"/>
    </xf>
    <xf numFmtId="168" fontId="3" fillId="0" borderId="25" xfId="0" applyNumberFormat="1" applyFont="1" applyFill="1" applyBorder="1" applyAlignment="1">
      <alignment horizontal="center"/>
    </xf>
    <xf numFmtId="9" fontId="3" fillId="0" borderId="25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fill"/>
    </xf>
    <xf numFmtId="0" fontId="2" fillId="0" borderId="0" xfId="0" applyNumberFormat="1" applyFont="1" applyFill="1" applyAlignment="1" applyProtection="1">
      <alignment horizontal="fill"/>
      <protection locked="0"/>
    </xf>
    <xf numFmtId="0" fontId="2" fillId="0" borderId="0" xfId="1216" applyFont="1" applyFill="1">
      <alignment/>
      <protection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 applyProtection="1">
      <alignment/>
      <protection locked="0"/>
    </xf>
    <xf numFmtId="41" fontId="2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8" fontId="2" fillId="0" borderId="0" xfId="0" applyNumberFormat="1" applyFont="1" applyFill="1" applyAlignment="1">
      <alignment/>
    </xf>
    <xf numFmtId="42" fontId="2" fillId="0" borderId="0" xfId="0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/>
    </xf>
    <xf numFmtId="164" fontId="9" fillId="0" borderId="0" xfId="0" applyFont="1" applyAlignment="1">
      <alignment horizontal="left"/>
    </xf>
    <xf numFmtId="164" fontId="10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1" fontId="2" fillId="0" borderId="0" xfId="1043" applyNumberFormat="1" applyFont="1" applyFill="1" applyBorder="1" applyAlignment="1">
      <alignment/>
    </xf>
    <xf numFmtId="167" fontId="2" fillId="0" borderId="0" xfId="0" applyNumberFormat="1" applyFont="1" applyFill="1" applyAlignment="1" applyProtection="1">
      <alignment horizontal="left"/>
      <protection locked="0"/>
    </xf>
    <xf numFmtId="42" fontId="2" fillId="0" borderId="0" xfId="0" applyNumberFormat="1" applyFont="1" applyFill="1" applyAlignment="1" applyProtection="1">
      <alignment/>
      <protection locked="0"/>
    </xf>
    <xf numFmtId="0" fontId="2" fillId="0" borderId="25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1218" applyFont="1" applyFill="1">
      <alignment/>
      <protection/>
    </xf>
    <xf numFmtId="164" fontId="9" fillId="0" borderId="0" xfId="0" applyFont="1" applyFill="1" applyAlignment="1">
      <alignment horizontal="left"/>
    </xf>
    <xf numFmtId="165" fontId="2" fillId="0" borderId="0" xfId="1076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41" fontId="2" fillId="0" borderId="26" xfId="0" applyNumberFormat="1" applyFont="1" applyFill="1" applyBorder="1" applyAlignment="1" applyProtection="1">
      <alignment/>
      <protection locked="0"/>
    </xf>
    <xf numFmtId="0" fontId="4" fillId="0" borderId="0" xfId="1216">
      <alignment/>
      <protection/>
    </xf>
    <xf numFmtId="164" fontId="2" fillId="0" borderId="0" xfId="0" applyNumberFormat="1" applyFont="1" applyFill="1" applyAlignment="1">
      <alignment horizontal="left" indent="2"/>
    </xf>
    <xf numFmtId="42" fontId="2" fillId="0" borderId="0" xfId="1043" applyNumberFormat="1" applyFont="1" applyFill="1" applyAlignment="1">
      <alignment/>
    </xf>
    <xf numFmtId="42" fontId="2" fillId="0" borderId="0" xfId="1043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167" fontId="2" fillId="0" borderId="0" xfId="0" applyNumberFormat="1" applyFont="1" applyFill="1" applyBorder="1" applyAlignment="1" applyProtection="1">
      <alignment/>
      <protection locked="0"/>
    </xf>
    <xf numFmtId="169" fontId="2" fillId="0" borderId="25" xfId="1076" applyNumberFormat="1" applyFont="1" applyFill="1" applyBorder="1" applyAlignment="1" applyProtection="1">
      <alignment/>
      <protection locked="0"/>
    </xf>
    <xf numFmtId="165" fontId="2" fillId="0" borderId="0" xfId="1089" applyNumberFormat="1" applyFont="1" applyFill="1" applyBorder="1" applyAlignment="1">
      <alignment/>
    </xf>
    <xf numFmtId="167" fontId="2" fillId="0" borderId="26" xfId="0" applyNumberFormat="1" applyFont="1" applyFill="1" applyBorder="1" applyAlignment="1" applyProtection="1">
      <alignment horizontal="right"/>
      <protection locked="0"/>
    </xf>
    <xf numFmtId="0" fontId="2" fillId="0" borderId="26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7" fontId="2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left" indent="1"/>
    </xf>
    <xf numFmtId="164" fontId="2" fillId="0" borderId="0" xfId="0" applyFont="1" applyFill="1" applyAlignment="1">
      <alignment horizontal="left"/>
    </xf>
    <xf numFmtId="170" fontId="2" fillId="0" borderId="0" xfId="1043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Font="1" applyAlignment="1">
      <alignment horizontal="left" indent="2"/>
    </xf>
    <xf numFmtId="42" fontId="2" fillId="0" borderId="0" xfId="1051" applyNumberFormat="1" applyFont="1" applyFill="1" applyAlignment="1">
      <alignment/>
    </xf>
    <xf numFmtId="42" fontId="2" fillId="0" borderId="0" xfId="1051" applyNumberFormat="1" applyFont="1" applyFill="1" applyBorder="1" applyAlignment="1">
      <alignment/>
    </xf>
    <xf numFmtId="164" fontId="2" fillId="0" borderId="0" xfId="0" applyNumberFormat="1" applyFont="1" applyAlignment="1">
      <alignment horizontal="left" indent="2"/>
    </xf>
    <xf numFmtId="41" fontId="2" fillId="0" borderId="25" xfId="1043" applyNumberFormat="1" applyFont="1" applyFill="1" applyBorder="1" applyAlignment="1">
      <alignment/>
    </xf>
    <xf numFmtId="167" fontId="2" fillId="0" borderId="0" xfId="0" applyNumberFormat="1" applyFont="1" applyFill="1" applyAlignment="1" applyProtection="1">
      <alignment horizontal="center"/>
      <protection locked="0"/>
    </xf>
    <xf numFmtId="164" fontId="2" fillId="0" borderId="0" xfId="0" applyFont="1" applyFill="1" applyAlignment="1">
      <alignment horizontal="left" indent="2"/>
    </xf>
    <xf numFmtId="42" fontId="2" fillId="0" borderId="0" xfId="1052" applyNumberFormat="1" applyFont="1" applyFill="1" applyAlignment="1">
      <alignment/>
    </xf>
    <xf numFmtId="42" fontId="2" fillId="0" borderId="0" xfId="1052" applyNumberFormat="1" applyFont="1" applyFill="1" applyBorder="1" applyAlignment="1">
      <alignment/>
    </xf>
    <xf numFmtId="0" fontId="2" fillId="0" borderId="0" xfId="0" applyNumberFormat="1" applyFont="1" applyFill="1" applyAlignment="1" quotePrefix="1">
      <alignment horizontal="left"/>
    </xf>
    <xf numFmtId="42" fontId="2" fillId="0" borderId="0" xfId="0" applyNumberFormat="1" applyFont="1" applyFill="1" applyBorder="1" applyAlignment="1">
      <alignment horizontal="right"/>
    </xf>
    <xf numFmtId="42" fontId="2" fillId="0" borderId="0" xfId="1043" applyNumberFormat="1" applyFont="1" applyFill="1" applyAlignment="1" applyProtection="1">
      <alignment horizontal="right"/>
      <protection locked="0"/>
    </xf>
    <xf numFmtId="42" fontId="2" fillId="0" borderId="0" xfId="0" applyNumberFormat="1" applyFont="1" applyFill="1" applyAlignment="1" applyProtection="1">
      <alignment horizontal="right"/>
      <protection locked="0"/>
    </xf>
    <xf numFmtId="37" fontId="2" fillId="0" borderId="0" xfId="1043" applyNumberFormat="1" applyFont="1" applyFill="1" applyAlignment="1">
      <alignment/>
    </xf>
    <xf numFmtId="170" fontId="2" fillId="0" borderId="0" xfId="1043" applyNumberFormat="1" applyFont="1" applyFill="1" applyBorder="1" applyAlignment="1">
      <alignment horizontal="center"/>
    </xf>
    <xf numFmtId="42" fontId="2" fillId="0" borderId="0" xfId="0" applyNumberFormat="1" applyFont="1" applyFill="1" applyAlignment="1">
      <alignment/>
    </xf>
    <xf numFmtId="41" fontId="2" fillId="0" borderId="25" xfId="0" applyNumberFormat="1" applyFont="1" applyFill="1" applyBorder="1" applyAlignment="1" applyProtection="1">
      <alignment/>
      <protection locked="0"/>
    </xf>
    <xf numFmtId="41" fontId="2" fillId="0" borderId="0" xfId="1051" applyNumberFormat="1" applyFont="1" applyFill="1" applyAlignment="1">
      <alignment/>
    </xf>
    <xf numFmtId="41" fontId="2" fillId="0" borderId="0" xfId="1051" applyNumberFormat="1" applyFont="1" applyFill="1" applyBorder="1" applyAlignment="1">
      <alignment/>
    </xf>
    <xf numFmtId="164" fontId="2" fillId="0" borderId="0" xfId="0" applyNumberFormat="1" applyFont="1" applyAlignment="1">
      <alignment horizontal="left"/>
    </xf>
    <xf numFmtId="42" fontId="2" fillId="0" borderId="0" xfId="1216" applyNumberFormat="1" applyFont="1" applyFill="1" applyBorder="1">
      <alignment/>
      <protection/>
    </xf>
    <xf numFmtId="41" fontId="2" fillId="0" borderId="0" xfId="1052" applyNumberFormat="1" applyFont="1" applyFill="1" applyAlignment="1">
      <alignment/>
    </xf>
    <xf numFmtId="41" fontId="2" fillId="0" borderId="0" xfId="1052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41" fontId="2" fillId="0" borderId="0" xfId="1043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Alignment="1" applyProtection="1">
      <alignment horizontal="right"/>
      <protection locked="0"/>
    </xf>
    <xf numFmtId="37" fontId="2" fillId="0" borderId="26" xfId="0" applyNumberFormat="1" applyFont="1" applyFill="1" applyBorder="1" applyAlignment="1">
      <alignment/>
    </xf>
    <xf numFmtId="41" fontId="2" fillId="0" borderId="25" xfId="1216" applyNumberFormat="1" applyFont="1" applyFill="1" applyBorder="1">
      <alignment/>
      <protection/>
    </xf>
    <xf numFmtId="42" fontId="2" fillId="0" borderId="25" xfId="1043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>
      <alignment/>
    </xf>
    <xf numFmtId="167" fontId="2" fillId="0" borderId="0" xfId="0" applyNumberFormat="1" applyFont="1" applyFill="1" applyBorder="1" applyAlignment="1" applyProtection="1">
      <alignment horizontal="center"/>
      <protection locked="0"/>
    </xf>
    <xf numFmtId="41" fontId="2" fillId="0" borderId="25" xfId="1043" applyNumberFormat="1" applyFont="1" applyFill="1" applyBorder="1" applyAlignment="1" applyProtection="1">
      <alignment/>
      <protection locked="0"/>
    </xf>
    <xf numFmtId="37" fontId="2" fillId="0" borderId="0" xfId="0" applyNumberFormat="1" applyFont="1" applyFill="1" applyAlignment="1">
      <alignment horizontal="right"/>
    </xf>
    <xf numFmtId="165" fontId="13" fillId="0" borderId="32" xfId="0" applyNumberFormat="1" applyFont="1" applyFill="1" applyBorder="1" applyAlignment="1">
      <alignment/>
    </xf>
    <xf numFmtId="41" fontId="2" fillId="0" borderId="0" xfId="1216" applyNumberFormat="1" applyFont="1" applyFill="1" applyBorder="1">
      <alignment/>
      <protection/>
    </xf>
    <xf numFmtId="41" fontId="2" fillId="0" borderId="26" xfId="0" applyNumberFormat="1" applyFont="1" applyFill="1" applyBorder="1" applyAlignment="1">
      <alignment/>
    </xf>
    <xf numFmtId="3" fontId="2" fillId="0" borderId="0" xfId="1043" applyNumberFormat="1" applyFont="1" applyFill="1" applyAlignment="1">
      <alignment/>
    </xf>
    <xf numFmtId="167" fontId="2" fillId="0" borderId="0" xfId="0" applyNumberFormat="1" applyFont="1" applyFill="1" applyAlignment="1" applyProtection="1">
      <alignment horizontal="right"/>
      <protection locked="0"/>
    </xf>
    <xf numFmtId="164" fontId="2" fillId="0" borderId="0" xfId="0" applyFont="1" applyAlignment="1">
      <alignment horizontal="left"/>
    </xf>
    <xf numFmtId="42" fontId="2" fillId="0" borderId="24" xfId="1216" applyNumberFormat="1" applyFont="1" applyFill="1" applyBorder="1">
      <alignment/>
      <protection/>
    </xf>
    <xf numFmtId="9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left"/>
    </xf>
    <xf numFmtId="41" fontId="6" fillId="0" borderId="0" xfId="0" applyNumberFormat="1" applyFont="1" applyFill="1" applyAlignment="1">
      <alignment/>
    </xf>
    <xf numFmtId="0" fontId="2" fillId="0" borderId="0" xfId="1216" applyFont="1" applyFill="1" applyAlignment="1">
      <alignment horizontal="left" indent="2"/>
      <protection/>
    </xf>
    <xf numFmtId="9" fontId="2" fillId="0" borderId="0" xfId="1238" applyFont="1" applyFill="1" applyAlignment="1">
      <alignment/>
    </xf>
    <xf numFmtId="0" fontId="0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165" fontId="13" fillId="0" borderId="0" xfId="1076" applyNumberFormat="1" applyFont="1" applyFill="1" applyBorder="1" applyAlignment="1">
      <alignment/>
    </xf>
    <xf numFmtId="3" fontId="2" fillId="0" borderId="26" xfId="1043" applyNumberFormat="1" applyFont="1" applyFill="1" applyBorder="1" applyAlignment="1">
      <alignment/>
    </xf>
    <xf numFmtId="42" fontId="2" fillId="0" borderId="26" xfId="1043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25" xfId="1043" applyNumberFormat="1" applyFont="1" applyFill="1" applyBorder="1" applyAlignment="1">
      <alignment/>
    </xf>
    <xf numFmtId="0" fontId="13" fillId="0" borderId="0" xfId="0" applyNumberFormat="1" applyFont="1" applyFill="1" applyAlignment="1">
      <alignment horizontal="left" indent="1"/>
    </xf>
    <xf numFmtId="42" fontId="13" fillId="0" borderId="0" xfId="1076" applyNumberFormat="1" applyFont="1" applyFill="1" applyAlignment="1" applyProtection="1">
      <alignment/>
      <protection locked="0"/>
    </xf>
    <xf numFmtId="42" fontId="15" fillId="0" borderId="0" xfId="1076" applyNumberFormat="1" applyFont="1" applyFill="1" applyAlignment="1" applyProtection="1">
      <alignment/>
      <protection locked="0"/>
    </xf>
    <xf numFmtId="0" fontId="4" fillId="0" borderId="0" xfId="1216" applyFont="1">
      <alignment/>
      <protection/>
    </xf>
    <xf numFmtId="9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42" fontId="2" fillId="0" borderId="24" xfId="0" applyNumberFormat="1" applyFont="1" applyFill="1" applyBorder="1" applyAlignment="1">
      <alignment/>
    </xf>
    <xf numFmtId="164" fontId="2" fillId="0" borderId="0" xfId="0" applyFont="1" applyAlignment="1">
      <alignment horizontal="left" indent="1"/>
    </xf>
    <xf numFmtId="1" fontId="2" fillId="0" borderId="0" xfId="0" applyNumberFormat="1" applyFont="1" applyFill="1" applyAlignment="1">
      <alignment horizontal="left"/>
    </xf>
    <xf numFmtId="41" fontId="2" fillId="0" borderId="0" xfId="1043" applyNumberFormat="1" applyFont="1" applyFill="1" applyAlignment="1">
      <alignment horizontal="right"/>
    </xf>
    <xf numFmtId="41" fontId="2" fillId="0" borderId="26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Alignment="1">
      <alignment horizontal="left" indent="2"/>
    </xf>
    <xf numFmtId="41" fontId="2" fillId="0" borderId="25" xfId="0" applyNumberFormat="1" applyFont="1" applyFill="1" applyBorder="1" applyAlignment="1">
      <alignment/>
    </xf>
    <xf numFmtId="42" fontId="13" fillId="0" borderId="26" xfId="1076" applyNumberFormat="1" applyFont="1" applyFill="1" applyBorder="1" applyAlignment="1" applyProtection="1">
      <alignment/>
      <protection locked="0"/>
    </xf>
    <xf numFmtId="167" fontId="6" fillId="0" borderId="0" xfId="0" applyNumberFormat="1" applyFont="1" applyFill="1" applyAlignment="1" applyProtection="1">
      <alignment/>
      <protection locked="0"/>
    </xf>
    <xf numFmtId="41" fontId="15" fillId="0" borderId="0" xfId="1076" applyNumberFormat="1" applyFont="1" applyFill="1" applyBorder="1" applyAlignment="1" applyProtection="1">
      <alignment/>
      <protection locked="0"/>
    </xf>
    <xf numFmtId="41" fontId="2" fillId="0" borderId="26" xfId="1043" applyNumberFormat="1" applyFont="1" applyFill="1" applyBorder="1" applyAlignment="1">
      <alignment/>
    </xf>
    <xf numFmtId="42" fontId="6" fillId="0" borderId="26" xfId="0" applyNumberFormat="1" applyFont="1" applyFill="1" applyBorder="1" applyAlignment="1">
      <alignment horizontal="right"/>
    </xf>
    <xf numFmtId="42" fontId="6" fillId="0" borderId="26" xfId="1043" applyNumberFormat="1" applyFont="1" applyFill="1" applyBorder="1" applyAlignment="1">
      <alignment/>
    </xf>
    <xf numFmtId="0" fontId="2" fillId="0" borderId="0" xfId="1219" applyFont="1" applyFill="1" applyBorder="1" applyAlignment="1">
      <alignment horizontal="left"/>
      <protection/>
    </xf>
    <xf numFmtId="41" fontId="2" fillId="0" borderId="0" xfId="1043" applyNumberFormat="1" applyFont="1" applyFill="1" applyAlignment="1">
      <alignment/>
    </xf>
    <xf numFmtId="170" fontId="2" fillId="0" borderId="26" xfId="1043" applyNumberFormat="1" applyFont="1" applyFill="1" applyBorder="1" applyAlignment="1">
      <alignment/>
    </xf>
    <xf numFmtId="41" fontId="13" fillId="0" borderId="0" xfId="1076" applyNumberFormat="1" applyFont="1" applyFill="1" applyBorder="1" applyAlignment="1" applyProtection="1">
      <alignment/>
      <protection locked="0"/>
    </xf>
    <xf numFmtId="42" fontId="2" fillId="0" borderId="26" xfId="1051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42" fontId="2" fillId="0" borderId="32" xfId="1216" applyNumberFormat="1" applyFont="1" applyFill="1" applyBorder="1">
      <alignment/>
      <protection/>
    </xf>
    <xf numFmtId="167" fontId="2" fillId="0" borderId="25" xfId="0" applyNumberFormat="1" applyFont="1" applyFill="1" applyBorder="1" applyAlignment="1" applyProtection="1">
      <alignment/>
      <protection locked="0"/>
    </xf>
    <xf numFmtId="9" fontId="2" fillId="0" borderId="0" xfId="0" applyNumberFormat="1" applyFont="1" applyFill="1" applyBorder="1" applyAlignment="1">
      <alignment/>
    </xf>
    <xf numFmtId="9" fontId="2" fillId="0" borderId="0" xfId="1238" applyFont="1" applyFill="1" applyBorder="1" applyAlignment="1" applyProtection="1">
      <alignment/>
      <protection locked="0"/>
    </xf>
    <xf numFmtId="42" fontId="6" fillId="0" borderId="0" xfId="0" applyNumberFormat="1" applyFont="1" applyFill="1" applyAlignment="1">
      <alignment/>
    </xf>
    <xf numFmtId="164" fontId="10" fillId="0" borderId="0" xfId="0" applyNumberFormat="1" applyFont="1" applyAlignment="1">
      <alignment horizontal="left"/>
    </xf>
    <xf numFmtId="0" fontId="4" fillId="0" borderId="0" xfId="1216" applyFont="1" applyFill="1">
      <alignment/>
      <protection/>
    </xf>
    <xf numFmtId="165" fontId="2" fillId="0" borderId="0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164" fontId="2" fillId="0" borderId="0" xfId="0" applyFont="1" applyFill="1" applyAlignment="1" quotePrefix="1">
      <alignment/>
    </xf>
    <xf numFmtId="41" fontId="6" fillId="0" borderId="0" xfId="0" applyNumberFormat="1" applyFont="1" applyFill="1" applyBorder="1" applyAlignment="1" applyProtection="1">
      <alignment/>
      <protection locked="0"/>
    </xf>
    <xf numFmtId="0" fontId="9" fillId="0" borderId="0" xfId="1219" applyFont="1" applyFill="1" applyBorder="1" applyAlignment="1">
      <alignment horizontal="left"/>
      <protection/>
    </xf>
    <xf numFmtId="0" fontId="4" fillId="0" borderId="0" xfId="1216" applyFont="1" applyBorder="1">
      <alignment/>
      <protection/>
    </xf>
    <xf numFmtId="0" fontId="4" fillId="0" borderId="0" xfId="1216" applyFont="1" applyFill="1" applyBorder="1">
      <alignment/>
      <protection/>
    </xf>
    <xf numFmtId="37" fontId="2" fillId="0" borderId="0" xfId="1178" applyNumberFormat="1" applyFont="1" applyFill="1" applyBorder="1" applyAlignment="1">
      <alignment horizontal="right"/>
      <protection/>
    </xf>
    <xf numFmtId="164" fontId="2" fillId="0" borderId="0" xfId="0" applyNumberFormat="1" applyFont="1" applyAlignment="1">
      <alignment horizontal="left" indent="1"/>
    </xf>
    <xf numFmtId="1" fontId="2" fillId="0" borderId="0" xfId="0" applyNumberFormat="1" applyFont="1" applyFill="1" applyAlignment="1" quotePrefix="1">
      <alignment horizontal="left"/>
    </xf>
    <xf numFmtId="170" fontId="13" fillId="0" borderId="0" xfId="1043" applyNumberFormat="1" applyFont="1" applyFill="1" applyAlignment="1">
      <alignment/>
    </xf>
    <xf numFmtId="41" fontId="2" fillId="0" borderId="0" xfId="1043" applyNumberFormat="1" applyFont="1" applyFill="1" applyAlignment="1">
      <alignment/>
    </xf>
    <xf numFmtId="41" fontId="2" fillId="0" borderId="0" xfId="1178" applyNumberFormat="1" applyFont="1" applyFill="1" applyBorder="1" applyAlignment="1">
      <alignment horizontal="right"/>
      <protection/>
    </xf>
    <xf numFmtId="42" fontId="2" fillId="0" borderId="26" xfId="1076" applyNumberFormat="1" applyFont="1" applyFill="1" applyBorder="1" applyAlignment="1" applyProtection="1">
      <alignment/>
      <protection locked="0"/>
    </xf>
    <xf numFmtId="42" fontId="6" fillId="0" borderId="26" xfId="1076" applyNumberFormat="1" applyFont="1" applyFill="1" applyBorder="1" applyAlignment="1" applyProtection="1">
      <alignment/>
      <protection locked="0"/>
    </xf>
    <xf numFmtId="164" fontId="2" fillId="0" borderId="0" xfId="1325" applyNumberFormat="1" applyFont="1" applyFill="1" applyAlignment="1">
      <alignment horizontal="left"/>
      <protection/>
    </xf>
    <xf numFmtId="9" fontId="2" fillId="0" borderId="0" xfId="1238" applyFont="1" applyFill="1" applyAlignment="1">
      <alignment/>
    </xf>
    <xf numFmtId="164" fontId="2" fillId="0" borderId="0" xfId="1325" applyNumberFormat="1" applyFont="1" applyFill="1" applyAlignment="1" quotePrefix="1">
      <alignment horizontal="left"/>
      <protection/>
    </xf>
    <xf numFmtId="42" fontId="2" fillId="0" borderId="26" xfId="1216" applyNumberFormat="1" applyFont="1" applyFill="1" applyBorder="1">
      <alignment/>
      <protection/>
    </xf>
    <xf numFmtId="41" fontId="6" fillId="0" borderId="25" xfId="0" applyNumberFormat="1" applyFont="1" applyFill="1" applyBorder="1" applyAlignment="1" applyProtection="1">
      <alignment/>
      <protection locked="0"/>
    </xf>
    <xf numFmtId="41" fontId="2" fillId="0" borderId="25" xfId="0" applyNumberFormat="1" applyFont="1" applyFill="1" applyBorder="1" applyAlignment="1">
      <alignment horizontal="center"/>
    </xf>
    <xf numFmtId="37" fontId="2" fillId="0" borderId="25" xfId="1043" applyNumberFormat="1" applyFont="1" applyFill="1" applyBorder="1" applyAlignment="1">
      <alignment/>
    </xf>
    <xf numFmtId="41" fontId="2" fillId="0" borderId="0" xfId="1325" applyNumberFormat="1" applyFont="1" applyFill="1" applyBorder="1" applyAlignment="1" applyProtection="1">
      <alignment/>
      <protection locked="0"/>
    </xf>
    <xf numFmtId="167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41" fontId="2" fillId="0" borderId="25" xfId="1051" applyNumberFormat="1" applyFont="1" applyFill="1" applyBorder="1" applyAlignment="1">
      <alignment/>
    </xf>
    <xf numFmtId="41" fontId="2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1325" applyNumberFormat="1" applyFont="1" applyFill="1" applyBorder="1" applyAlignment="1">
      <alignment/>
      <protection/>
    </xf>
    <xf numFmtId="170" fontId="13" fillId="0" borderId="0" xfId="1043" applyNumberFormat="1" applyFont="1" applyFill="1" applyBorder="1" applyAlignment="1">
      <alignment/>
    </xf>
    <xf numFmtId="165" fontId="2" fillId="0" borderId="32" xfId="1076" applyNumberFormat="1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3" fontId="2" fillId="0" borderId="0" xfId="1043" applyNumberFormat="1" applyFont="1" applyFill="1" applyAlignment="1">
      <alignment wrapText="1"/>
    </xf>
    <xf numFmtId="170" fontId="2" fillId="0" borderId="25" xfId="1043" applyNumberFormat="1" applyFont="1" applyFill="1" applyBorder="1" applyAlignment="1">
      <alignment/>
    </xf>
    <xf numFmtId="164" fontId="2" fillId="0" borderId="0" xfId="0" applyFont="1" applyFill="1" applyAlignment="1">
      <alignment horizontal="left" indent="1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70" fontId="2" fillId="0" borderId="0" xfId="0" applyNumberFormat="1" applyFont="1" applyFill="1" applyBorder="1" applyAlignment="1">
      <alignment horizontal="left" wrapText="1"/>
    </xf>
    <xf numFmtId="4" fontId="2" fillId="0" borderId="0" xfId="1043" applyFont="1" applyFill="1" applyAlignment="1">
      <alignment horizontal="center"/>
    </xf>
    <xf numFmtId="164" fontId="9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/>
    </xf>
    <xf numFmtId="37" fontId="2" fillId="0" borderId="0" xfId="1043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4" fontId="2" fillId="0" borderId="0" xfId="1043" applyFont="1" applyFill="1" applyBorder="1" applyAlignment="1">
      <alignment/>
    </xf>
    <xf numFmtId="0" fontId="2" fillId="0" borderId="0" xfId="0" applyNumberFormat="1" applyFont="1" applyFill="1" applyAlignment="1">
      <alignment horizontal="left" indent="1"/>
    </xf>
    <xf numFmtId="42" fontId="0" fillId="0" borderId="0" xfId="0" applyNumberFormat="1" applyFont="1" applyFill="1" applyAlignment="1">
      <alignment/>
    </xf>
    <xf numFmtId="42" fontId="6" fillId="0" borderId="0" xfId="1076" applyNumberFormat="1" applyFont="1" applyFill="1" applyBorder="1" applyAlignment="1" applyProtection="1">
      <alignment/>
      <protection locked="0"/>
    </xf>
    <xf numFmtId="37" fontId="16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Alignment="1">
      <alignment horizontal="left" indent="5"/>
    </xf>
    <xf numFmtId="4" fontId="2" fillId="0" borderId="0" xfId="1043" applyFont="1" applyFill="1" applyAlignment="1">
      <alignment/>
    </xf>
    <xf numFmtId="171" fontId="2" fillId="0" borderId="0" xfId="0" applyNumberFormat="1" applyFont="1" applyFill="1" applyBorder="1" applyAlignment="1">
      <alignment/>
    </xf>
    <xf numFmtId="37" fontId="16" fillId="0" borderId="0" xfId="0" applyNumberFormat="1" applyFont="1" applyFill="1" applyBorder="1" applyAlignment="1" applyProtection="1">
      <alignment horizontal="center"/>
      <protection/>
    </xf>
    <xf numFmtId="37" fontId="16" fillId="0" borderId="0" xfId="0" applyNumberFormat="1" applyFont="1" applyFill="1" applyAlignment="1" applyProtection="1">
      <alignment horizontal="left"/>
      <protection/>
    </xf>
    <xf numFmtId="164" fontId="2" fillId="0" borderId="0" xfId="0" applyFont="1" applyFill="1" applyAlignment="1">
      <alignment/>
    </xf>
    <xf numFmtId="164" fontId="4" fillId="0" borderId="0" xfId="0" applyFont="1" applyFill="1" applyAlignment="1">
      <alignment horizontal="left" wrapText="1"/>
    </xf>
    <xf numFmtId="0" fontId="2" fillId="0" borderId="0" xfId="0" applyNumberFormat="1" applyFont="1" applyFill="1" applyAlignment="1" quotePrefix="1">
      <alignment horizontal="right"/>
    </xf>
    <xf numFmtId="42" fontId="6" fillId="0" borderId="24" xfId="1076" applyNumberFormat="1" applyFont="1" applyFill="1" applyBorder="1" applyAlignment="1" applyProtection="1">
      <alignment/>
      <protection locked="0"/>
    </xf>
    <xf numFmtId="37" fontId="0" fillId="0" borderId="0" xfId="1043" applyNumberFormat="1" applyFont="1" applyFill="1" applyAlignment="1">
      <alignment/>
    </xf>
    <xf numFmtId="41" fontId="2" fillId="0" borderId="0" xfId="0" applyNumberFormat="1" applyFont="1" applyFill="1" applyAlignment="1">
      <alignment horizontal="centerContinuous"/>
    </xf>
    <xf numFmtId="10" fontId="16" fillId="0" borderId="0" xfId="1238" applyNumberFormat="1" applyFont="1" applyFill="1" applyBorder="1" applyAlignment="1" applyProtection="1">
      <alignment horizontal="right"/>
      <protection/>
    </xf>
    <xf numFmtId="37" fontId="16" fillId="0" borderId="0" xfId="0" applyNumberFormat="1" applyFont="1" applyFill="1" applyBorder="1" applyAlignment="1" applyProtection="1">
      <alignment horizontal="right"/>
      <protection/>
    </xf>
    <xf numFmtId="3" fontId="0" fillId="0" borderId="0" xfId="1043" applyNumberFormat="1" applyFont="1" applyFill="1" applyAlignment="1">
      <alignment/>
    </xf>
    <xf numFmtId="170" fontId="13" fillId="0" borderId="0" xfId="0" applyNumberFormat="1" applyFont="1" applyFill="1" applyBorder="1" applyAlignment="1" quotePrefix="1">
      <alignment/>
    </xf>
    <xf numFmtId="170" fontId="13" fillId="0" borderId="0" xfId="0" applyNumberFormat="1" applyFont="1" applyFill="1" applyBorder="1" applyAlignment="1">
      <alignment/>
    </xf>
    <xf numFmtId="37" fontId="17" fillId="0" borderId="0" xfId="0" applyNumberFormat="1" applyFont="1" applyFill="1" applyBorder="1" applyAlignment="1" applyProtection="1">
      <alignment horizontal="left"/>
      <protection/>
    </xf>
    <xf numFmtId="37" fontId="17" fillId="0" borderId="0" xfId="0" applyNumberFormat="1" applyFont="1" applyFill="1" applyAlignment="1" applyProtection="1">
      <alignment horizontal="left"/>
      <protection/>
    </xf>
    <xf numFmtId="41" fontId="2" fillId="0" borderId="6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horizontal="right"/>
      <protection locked="0"/>
    </xf>
    <xf numFmtId="170" fontId="13" fillId="0" borderId="0" xfId="0" applyNumberFormat="1" applyFont="1" applyAlignment="1">
      <alignment/>
    </xf>
    <xf numFmtId="164" fontId="2" fillId="0" borderId="0" xfId="0" applyFont="1" applyFill="1" applyBorder="1" applyAlignment="1">
      <alignment/>
    </xf>
    <xf numFmtId="0" fontId="13" fillId="0" borderId="0" xfId="0" applyNumberFormat="1" applyFont="1" applyAlignment="1">
      <alignment/>
    </xf>
    <xf numFmtId="37" fontId="2" fillId="0" borderId="0" xfId="1043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172" fontId="16" fillId="0" borderId="0" xfId="0" applyNumberFormat="1" applyFont="1" applyFill="1" applyAlignment="1" applyProtection="1">
      <alignment/>
      <protection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" fontId="2" fillId="0" borderId="0" xfId="0" applyNumberFormat="1" applyFont="1" applyFill="1" applyBorder="1" applyAlignment="1" quotePrefix="1">
      <alignment horizontal="left"/>
    </xf>
    <xf numFmtId="41" fontId="2" fillId="0" borderId="0" xfId="0" applyNumberFormat="1" applyFont="1" applyFill="1" applyBorder="1" applyAlignment="1" quotePrefix="1">
      <alignment horizontal="left"/>
    </xf>
    <xf numFmtId="9" fontId="2" fillId="0" borderId="0" xfId="1238" applyFont="1" applyFill="1" applyBorder="1" applyAlignment="1" quotePrefix="1">
      <alignment horizontal="right"/>
    </xf>
    <xf numFmtId="1" fontId="2" fillId="0" borderId="0" xfId="0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left"/>
    </xf>
    <xf numFmtId="42" fontId="2" fillId="0" borderId="32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9" fontId="2" fillId="0" borderId="0" xfId="1238" applyFont="1" applyAlignment="1">
      <alignment/>
    </xf>
    <xf numFmtId="3" fontId="2" fillId="0" borderId="0" xfId="1043" applyNumberFormat="1" applyFont="1" applyBorder="1" applyAlignment="1">
      <alignment/>
    </xf>
    <xf numFmtId="3" fontId="18" fillId="0" borderId="0" xfId="1043" applyNumberFormat="1" applyFont="1" applyFill="1" applyAlignment="1">
      <alignment/>
    </xf>
    <xf numFmtId="37" fontId="2" fillId="0" borderId="25" xfId="1043" applyNumberFormat="1" applyFont="1" applyBorder="1" applyAlignment="1">
      <alignment/>
    </xf>
    <xf numFmtId="165" fontId="2" fillId="0" borderId="26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/>
    </xf>
    <xf numFmtId="3" fontId="2" fillId="0" borderId="0" xfId="1043" applyNumberFormat="1" applyFont="1" applyFill="1" applyBorder="1" applyAlignment="1">
      <alignment/>
    </xf>
    <xf numFmtId="0" fontId="18" fillId="0" borderId="0" xfId="0" applyNumberFormat="1" applyFont="1" applyFill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42" fontId="2" fillId="0" borderId="32" xfId="1043" applyNumberFormat="1" applyFont="1" applyFill="1" applyBorder="1" applyAlignment="1">
      <alignment/>
    </xf>
    <xf numFmtId="173" fontId="2" fillId="0" borderId="26" xfId="0" applyNumberFormat="1" applyFont="1" applyFill="1" applyBorder="1" applyAlignment="1">
      <alignment/>
    </xf>
    <xf numFmtId="42" fontId="2" fillId="0" borderId="6" xfId="1043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42" fontId="2" fillId="0" borderId="0" xfId="1043" applyNumberFormat="1" applyFont="1" applyFill="1" applyBorder="1" applyAlignment="1">
      <alignment/>
    </xf>
    <xf numFmtId="3" fontId="2" fillId="0" borderId="0" xfId="1043" applyNumberFormat="1" applyFont="1" applyFill="1" applyBorder="1" applyAlignment="1">
      <alignment/>
    </xf>
    <xf numFmtId="3" fontId="2" fillId="0" borderId="0" xfId="1043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indent="1"/>
    </xf>
    <xf numFmtId="3" fontId="2" fillId="0" borderId="0" xfId="1043" applyNumberFormat="1" applyFont="1" applyFill="1" applyBorder="1" applyAlignment="1">
      <alignment horizontal="left" indent="1"/>
    </xf>
    <xf numFmtId="0" fontId="19" fillId="0" borderId="0" xfId="1217" applyFont="1" applyFill="1" applyAlignment="1" applyProtection="1">
      <alignment/>
      <protection locked="0"/>
    </xf>
    <xf numFmtId="0" fontId="4" fillId="0" borderId="0" xfId="1215">
      <alignment/>
      <protection/>
    </xf>
    <xf numFmtId="0" fontId="20" fillId="0" borderId="0" xfId="1215" applyFont="1">
      <alignment/>
      <protection/>
    </xf>
    <xf numFmtId="0" fontId="19" fillId="0" borderId="0" xfId="1215" applyFont="1" applyAlignment="1">
      <alignment horizontal="centerContinuous"/>
      <protection/>
    </xf>
    <xf numFmtId="0" fontId="4" fillId="0" borderId="0" xfId="1215" applyAlignment="1">
      <alignment horizontal="centerContinuous"/>
      <protection/>
    </xf>
    <xf numFmtId="0" fontId="4" fillId="0" borderId="0" xfId="1215" applyAlignment="1">
      <alignment horizontal="center"/>
      <protection/>
    </xf>
    <xf numFmtId="0" fontId="21" fillId="0" borderId="0" xfId="1215" applyFont="1" applyAlignment="1">
      <alignment horizontal="center"/>
      <protection/>
    </xf>
    <xf numFmtId="0" fontId="4" fillId="0" borderId="13" xfId="1215" applyBorder="1" applyAlignment="1">
      <alignment horizontal="center"/>
      <protection/>
    </xf>
    <xf numFmtId="0" fontId="4" fillId="0" borderId="33" xfId="1215" applyBorder="1" applyAlignment="1">
      <alignment horizontal="centerContinuous" vertical="center"/>
      <protection/>
    </xf>
    <xf numFmtId="0" fontId="4" fillId="0" borderId="6" xfId="1215" applyBorder="1" applyAlignment="1">
      <alignment horizontal="centerContinuous" vertical="center"/>
      <protection/>
    </xf>
    <xf numFmtId="0" fontId="4" fillId="0" borderId="34" xfId="1215" applyBorder="1" applyAlignment="1">
      <alignment horizontal="centerContinuous" vertical="center"/>
      <protection/>
    </xf>
    <xf numFmtId="0" fontId="22" fillId="0" borderId="33" xfId="1215" applyFont="1" applyBorder="1" applyAlignment="1">
      <alignment horizontal="centerContinuous" wrapText="1"/>
      <protection/>
    </xf>
    <xf numFmtId="0" fontId="4" fillId="0" borderId="34" xfId="1215" applyBorder="1" applyAlignment="1">
      <alignment horizontal="centerContinuous" vertical="center" wrapText="1"/>
      <protection/>
    </xf>
    <xf numFmtId="0" fontId="4" fillId="0" borderId="35" xfId="1215" applyBorder="1" applyAlignment="1">
      <alignment horizontal="center"/>
      <protection/>
    </xf>
    <xf numFmtId="0" fontId="4" fillId="0" borderId="0" xfId="1215" applyAlignment="1">
      <alignment horizontal="centerContinuous" vertical="center"/>
      <protection/>
    </xf>
    <xf numFmtId="0" fontId="4" fillId="0" borderId="36" xfId="1215" applyBorder="1" applyAlignment="1">
      <alignment horizontal="center"/>
      <protection/>
    </xf>
    <xf numFmtId="0" fontId="4" fillId="0" borderId="0" xfId="1215" applyFill="1" applyAlignment="1">
      <alignment horizontal="center"/>
      <protection/>
    </xf>
    <xf numFmtId="0" fontId="4" fillId="0" borderId="25" xfId="1215" applyBorder="1" applyAlignment="1">
      <alignment horizontal="center"/>
      <protection/>
    </xf>
    <xf numFmtId="0" fontId="4" fillId="0" borderId="25" xfId="1215" applyBorder="1">
      <alignment/>
      <protection/>
    </xf>
    <xf numFmtId="14" fontId="4" fillId="0" borderId="25" xfId="1215" applyNumberFormat="1" applyBorder="1" applyAlignment="1">
      <alignment horizontal="center"/>
      <protection/>
    </xf>
    <xf numFmtId="14" fontId="4" fillId="0" borderId="37" xfId="1215" applyNumberFormat="1" applyBorder="1" applyAlignment="1">
      <alignment horizontal="center"/>
      <protection/>
    </xf>
    <xf numFmtId="14" fontId="4" fillId="0" borderId="25" xfId="1215" applyNumberFormat="1" applyFill="1" applyBorder="1" applyAlignment="1">
      <alignment horizontal="center"/>
      <protection/>
    </xf>
    <xf numFmtId="0" fontId="4" fillId="0" borderId="0" xfId="1215" applyBorder="1" applyAlignment="1">
      <alignment horizontal="center"/>
      <protection/>
    </xf>
    <xf numFmtId="0" fontId="4" fillId="0" borderId="0" xfId="1215" applyFont="1" applyAlignment="1">
      <alignment horizontal="center"/>
      <protection/>
    </xf>
    <xf numFmtId="0" fontId="4" fillId="0" borderId="0" xfId="1215" applyFont="1">
      <alignment/>
      <protection/>
    </xf>
    <xf numFmtId="0" fontId="4" fillId="0" borderId="0" xfId="1215" applyFont="1" applyFill="1">
      <alignment/>
      <protection/>
    </xf>
    <xf numFmtId="0" fontId="4" fillId="0" borderId="0" xfId="1215" applyBorder="1">
      <alignment/>
      <protection/>
    </xf>
    <xf numFmtId="0" fontId="21" fillId="0" borderId="0" xfId="1215" applyFont="1">
      <alignment/>
      <protection/>
    </xf>
    <xf numFmtId="0" fontId="4" fillId="0" borderId="0" xfId="1215" applyAlignment="1">
      <alignment horizontal="left"/>
      <protection/>
    </xf>
    <xf numFmtId="165" fontId="21" fillId="0" borderId="0" xfId="1088" applyNumberFormat="1" applyFont="1" applyFill="1" applyAlignment="1">
      <alignment/>
    </xf>
    <xf numFmtId="165" fontId="4" fillId="0" borderId="0" xfId="1088" applyNumberFormat="1" applyFont="1" applyFill="1" applyAlignment="1">
      <alignment/>
    </xf>
    <xf numFmtId="170" fontId="4" fillId="0" borderId="0" xfId="1060" applyNumberFormat="1" applyFont="1" applyFill="1" applyAlignment="1">
      <alignment/>
    </xf>
    <xf numFmtId="165" fontId="4" fillId="0" borderId="0" xfId="1088" applyNumberFormat="1" applyFont="1" applyAlignment="1">
      <alignment/>
    </xf>
    <xf numFmtId="165" fontId="21" fillId="0" borderId="0" xfId="1215" applyNumberFormat="1" applyFont="1">
      <alignment/>
      <protection/>
    </xf>
    <xf numFmtId="165" fontId="4" fillId="0" borderId="0" xfId="1215" applyNumberFormat="1" applyFont="1" applyBorder="1">
      <alignment/>
      <protection/>
    </xf>
    <xf numFmtId="170" fontId="21" fillId="0" borderId="0" xfId="1060" applyNumberFormat="1" applyFont="1" applyFill="1" applyAlignment="1">
      <alignment/>
    </xf>
    <xf numFmtId="170" fontId="4" fillId="0" borderId="0" xfId="1060" applyNumberFormat="1" applyFont="1" applyAlignment="1">
      <alignment/>
    </xf>
    <xf numFmtId="170" fontId="21" fillId="0" borderId="0" xfId="1060" applyNumberFormat="1" applyFont="1" applyAlignment="1">
      <alignment/>
    </xf>
    <xf numFmtId="170" fontId="4" fillId="0" borderId="0" xfId="1060" applyNumberFormat="1" applyFont="1" applyBorder="1" applyAlignment="1">
      <alignment/>
    </xf>
    <xf numFmtId="170" fontId="21" fillId="0" borderId="26" xfId="1060" applyNumberFormat="1" applyFont="1" applyFill="1" applyBorder="1" applyAlignment="1">
      <alignment/>
    </xf>
    <xf numFmtId="170" fontId="4" fillId="0" borderId="26" xfId="1060" applyNumberFormat="1" applyFont="1" applyFill="1" applyBorder="1" applyAlignment="1">
      <alignment/>
    </xf>
    <xf numFmtId="170" fontId="4" fillId="0" borderId="26" xfId="1060" applyNumberFormat="1" applyFont="1" applyBorder="1" applyAlignment="1">
      <alignment/>
    </xf>
    <xf numFmtId="170" fontId="21" fillId="0" borderId="26" xfId="1060" applyNumberFormat="1" applyFont="1" applyBorder="1" applyAlignment="1">
      <alignment/>
    </xf>
    <xf numFmtId="170" fontId="4" fillId="0" borderId="0" xfId="1060" applyNumberFormat="1" applyFont="1" applyFill="1" applyBorder="1" applyAlignment="1">
      <alignment/>
    </xf>
    <xf numFmtId="0" fontId="4" fillId="0" borderId="0" xfId="1215" applyFont="1" applyFill="1" applyBorder="1" applyAlignment="1">
      <alignment horizontal="center"/>
      <protection/>
    </xf>
    <xf numFmtId="0" fontId="4" fillId="0" borderId="0" xfId="1215" applyFont="1" applyFill="1" applyBorder="1" applyAlignment="1">
      <alignment horizontal="left"/>
      <protection/>
    </xf>
    <xf numFmtId="170" fontId="21" fillId="0" borderId="0" xfId="1060" applyNumberFormat="1" applyFont="1" applyFill="1" applyBorder="1" applyAlignment="1">
      <alignment/>
    </xf>
    <xf numFmtId="0" fontId="4" fillId="0" borderId="0" xfId="1215" applyFill="1">
      <alignment/>
      <protection/>
    </xf>
    <xf numFmtId="3" fontId="4" fillId="0" borderId="0" xfId="1043" applyNumberFormat="1" applyFont="1" applyFill="1" applyAlignment="1">
      <alignment/>
    </xf>
    <xf numFmtId="0" fontId="4" fillId="0" borderId="0" xfId="1215" applyAlignment="1">
      <alignment horizontal="left" indent="1"/>
      <protection/>
    </xf>
    <xf numFmtId="170" fontId="4" fillId="0" borderId="0" xfId="1215" applyNumberFormat="1">
      <alignment/>
      <protection/>
    </xf>
    <xf numFmtId="170" fontId="21" fillId="0" borderId="6" xfId="1215" applyNumberFormat="1" applyFont="1" applyFill="1" applyBorder="1">
      <alignment/>
      <protection/>
    </xf>
    <xf numFmtId="170" fontId="4" fillId="0" borderId="6" xfId="1215" applyNumberFormat="1" applyFont="1" applyFill="1" applyBorder="1">
      <alignment/>
      <protection/>
    </xf>
    <xf numFmtId="170" fontId="4" fillId="0" borderId="6" xfId="1215" applyNumberFormat="1" applyFont="1" applyBorder="1">
      <alignment/>
      <protection/>
    </xf>
    <xf numFmtId="170" fontId="21" fillId="0" borderId="6" xfId="1215" applyNumberFormat="1" applyFont="1" applyBorder="1">
      <alignment/>
      <protection/>
    </xf>
    <xf numFmtId="170" fontId="4" fillId="0" borderId="0" xfId="1215" applyNumberFormat="1" applyFont="1" applyBorder="1">
      <alignment/>
      <protection/>
    </xf>
    <xf numFmtId="0" fontId="4" fillId="0" borderId="0" xfId="1215" applyFont="1" applyBorder="1">
      <alignment/>
      <protection/>
    </xf>
    <xf numFmtId="0" fontId="21" fillId="0" borderId="0" xfId="1215" applyFont="1" applyFill="1">
      <alignment/>
      <protection/>
    </xf>
    <xf numFmtId="170" fontId="21" fillId="0" borderId="0" xfId="1060" applyNumberFormat="1" applyFont="1" applyBorder="1" applyAlignment="1">
      <alignment/>
    </xf>
    <xf numFmtId="0" fontId="4" fillId="0" borderId="26" xfId="1215" applyFont="1" applyFill="1" applyBorder="1">
      <alignment/>
      <protection/>
    </xf>
    <xf numFmtId="0" fontId="4" fillId="0" borderId="26" xfId="1215" applyFont="1" applyBorder="1">
      <alignment/>
      <protection/>
    </xf>
    <xf numFmtId="0" fontId="21" fillId="0" borderId="26" xfId="1215" applyFont="1" applyBorder="1">
      <alignment/>
      <protection/>
    </xf>
    <xf numFmtId="165" fontId="21" fillId="0" borderId="32" xfId="1215" applyNumberFormat="1" applyFont="1" applyFill="1" applyBorder="1">
      <alignment/>
      <protection/>
    </xf>
    <xf numFmtId="165" fontId="4" fillId="0" borderId="32" xfId="1215" applyNumberFormat="1" applyFont="1" applyFill="1" applyBorder="1">
      <alignment/>
      <protection/>
    </xf>
    <xf numFmtId="165" fontId="4" fillId="0" borderId="32" xfId="1215" applyNumberFormat="1" applyFont="1" applyBorder="1">
      <alignment/>
      <protection/>
    </xf>
    <xf numFmtId="165" fontId="21" fillId="0" borderId="32" xfId="1215" applyNumberFormat="1" applyFont="1" applyBorder="1">
      <alignment/>
      <protection/>
    </xf>
    <xf numFmtId="0" fontId="4" fillId="0" borderId="0" xfId="1216" applyFill="1" applyBorder="1">
      <alignment/>
      <protection/>
    </xf>
    <xf numFmtId="0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0" fontId="4" fillId="0" borderId="13" xfId="1215" applyBorder="1" applyAlignment="1">
      <alignment horizontal="center" vertical="center"/>
      <protection/>
    </xf>
    <xf numFmtId="0" fontId="24" fillId="0" borderId="0" xfId="0" applyNumberFormat="1" applyFont="1" applyFill="1" applyAlignment="1">
      <alignment horizontal="right"/>
    </xf>
    <xf numFmtId="166" fontId="2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0" fontId="19" fillId="0" borderId="0" xfId="1215" applyFont="1" applyAlignment="1">
      <alignment horizontal="center"/>
      <protection/>
    </xf>
    <xf numFmtId="175" fontId="4" fillId="0" borderId="25" xfId="1215" applyNumberFormat="1" applyFont="1" applyBorder="1" applyAlignment="1">
      <alignment horizontal="center"/>
      <protection/>
    </xf>
    <xf numFmtId="170" fontId="4" fillId="0" borderId="25" xfId="1060" applyNumberFormat="1" applyFont="1" applyFill="1" applyBorder="1" applyAlignment="1">
      <alignment/>
    </xf>
  </cellXfs>
  <cellStyles count="1332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4 31 Regulatory Assets and Liabilities  7 06- Exhibit D" xfId="32"/>
    <cellStyle name="_4.06E Pass Throughs_4 32 Regulatory Assets and Liabilities  7 06- Exhibit D" xfId="33"/>
    <cellStyle name="_4.06E Pass Throughs_Book2" xfId="34"/>
    <cellStyle name="_4.06E Pass Throughs_Book2_Adj Bench DR 3 for Initial Briefs (Electric)" xfId="35"/>
    <cellStyle name="_4.06E Pass Throughs_Book2_Electric Rev Req Model (2009 GRC) Rebuttal" xfId="36"/>
    <cellStyle name="_4.06E Pass Throughs_Book2_Electric Rev Req Model (2009 GRC) Rebuttal REmoval of New  WH Solar AdjustMI" xfId="37"/>
    <cellStyle name="_4.06E Pass Throughs_Book2_Electric Rev Req Model (2009 GRC) Revised 01-18-2010" xfId="38"/>
    <cellStyle name="_4.06E Pass Throughs_Book2_Final Order Electric EXHIBIT A-1" xfId="39"/>
    <cellStyle name="_4.06E Pass Throughs_Book4" xfId="40"/>
    <cellStyle name="_4.06E Pass Throughs_Book9" xfId="41"/>
    <cellStyle name="_4.06E Pass Throughs_Power Costs - Comparison bx Rbtl-Staff-Jt-PC" xfId="42"/>
    <cellStyle name="_4.06E Pass Throughs_Power Costs - Comparison bx Rbtl-Staff-Jt-PC_Adj Bench DR 3 for Initial Briefs (Electric)" xfId="43"/>
    <cellStyle name="_4.06E Pass Throughs_Power Costs - Comparison bx Rbtl-Staff-Jt-PC_Electric Rev Req Model (2009 GRC) Rebuttal" xfId="44"/>
    <cellStyle name="_4.06E Pass Throughs_Power Costs - Comparison bx Rbtl-Staff-Jt-PC_Electric Rev Req Model (2009 GRC) Rebuttal REmoval of New  WH Solar AdjustMI" xfId="45"/>
    <cellStyle name="_4.06E Pass Throughs_Power Costs - Comparison bx Rbtl-Staff-Jt-PC_Electric Rev Req Model (2009 GRC) Revised 01-18-2010" xfId="46"/>
    <cellStyle name="_4.06E Pass Throughs_Power Costs - Comparison bx Rbtl-Staff-Jt-PC_Final Order Electric EXHIBIT A-1" xfId="47"/>
    <cellStyle name="_4.06E Pass Throughs_Rebuttal Power Costs" xfId="48"/>
    <cellStyle name="_4.06E Pass Throughs_Rebuttal Power Costs_Adj Bench DR 3 for Initial Briefs (Electric)" xfId="49"/>
    <cellStyle name="_4.06E Pass Throughs_Rebuttal Power Costs_Electric Rev Req Model (2009 GRC) Rebuttal" xfId="50"/>
    <cellStyle name="_4.06E Pass Throughs_Rebuttal Power Costs_Electric Rev Req Model (2009 GRC) Rebuttal REmoval of New  WH Solar AdjustMI" xfId="51"/>
    <cellStyle name="_4.06E Pass Throughs_Rebuttal Power Costs_Electric Rev Req Model (2009 GRC) Revised 01-18-2010" xfId="52"/>
    <cellStyle name="_4.06E Pass Throughs_Rebuttal Power Costs_Final Order Electric EXHIBIT A-1" xfId="53"/>
    <cellStyle name="_4.13E Montana Energy Tax" xfId="54"/>
    <cellStyle name="_4.13E Montana Energy Tax 2" xfId="55"/>
    <cellStyle name="_4.13E Montana Energy Tax_04 07E Wild Horse Wind Expansion (C) (2)" xfId="56"/>
    <cellStyle name="_4.13E Montana Energy Tax_04 07E Wild Horse Wind Expansion (C) (2)_Adj Bench DR 3 for Initial Briefs (Electric)" xfId="57"/>
    <cellStyle name="_4.13E Montana Energy Tax_04 07E Wild Horse Wind Expansion (C) (2)_Electric Rev Req Model (2009 GRC) " xfId="58"/>
    <cellStyle name="_4.13E Montana Energy Tax_04 07E Wild Horse Wind Expansion (C) (2)_Electric Rev Req Model (2009 GRC) Rebuttal" xfId="59"/>
    <cellStyle name="_4.13E Montana Energy Tax_04 07E Wild Horse Wind Expansion (C) (2)_Electric Rev Req Model (2009 GRC) Rebuttal REmoval of New  WH Solar AdjustMI" xfId="60"/>
    <cellStyle name="_4.13E Montana Energy Tax_04 07E Wild Horse Wind Expansion (C) (2)_Electric Rev Req Model (2009 GRC) Revised 01-18-2010" xfId="61"/>
    <cellStyle name="_4.13E Montana Energy Tax_04 07E Wild Horse Wind Expansion (C) (2)_Final Order Electric EXHIBIT A-1" xfId="62"/>
    <cellStyle name="_4.13E Montana Energy Tax_04 07E Wild Horse Wind Expansion (C) (2)_TENASKA REGULATORY ASSET" xfId="63"/>
    <cellStyle name="_4.13E Montana Energy Tax_16.37E Wild Horse Expansion DeferralRevwrkingfile SF" xfId="64"/>
    <cellStyle name="_4.13E Montana Energy Tax_4 31 Regulatory Assets and Liabilities  7 06- Exhibit D" xfId="65"/>
    <cellStyle name="_4.13E Montana Energy Tax_4 32 Regulatory Assets and Liabilities  7 06- Exhibit D" xfId="66"/>
    <cellStyle name="_4.13E Montana Energy Tax_Book2" xfId="67"/>
    <cellStyle name="_4.13E Montana Energy Tax_Book2_Adj Bench DR 3 for Initial Briefs (Electric)" xfId="68"/>
    <cellStyle name="_4.13E Montana Energy Tax_Book2_Electric Rev Req Model (2009 GRC) Rebuttal" xfId="69"/>
    <cellStyle name="_4.13E Montana Energy Tax_Book2_Electric Rev Req Model (2009 GRC) Rebuttal REmoval of New  WH Solar AdjustMI" xfId="70"/>
    <cellStyle name="_4.13E Montana Energy Tax_Book2_Electric Rev Req Model (2009 GRC) Revised 01-18-2010" xfId="71"/>
    <cellStyle name="_4.13E Montana Energy Tax_Book2_Final Order Electric EXHIBIT A-1" xfId="72"/>
    <cellStyle name="_4.13E Montana Energy Tax_Book4" xfId="73"/>
    <cellStyle name="_4.13E Montana Energy Tax_Book9" xfId="74"/>
    <cellStyle name="_4.13E Montana Energy Tax_Power Costs - Comparison bx Rbtl-Staff-Jt-PC" xfId="75"/>
    <cellStyle name="_4.13E Montana Energy Tax_Power Costs - Comparison bx Rbtl-Staff-Jt-PC_Adj Bench DR 3 for Initial Briefs (Electric)" xfId="76"/>
    <cellStyle name="_4.13E Montana Energy Tax_Power Costs - Comparison bx Rbtl-Staff-Jt-PC_Electric Rev Req Model (2009 GRC) Rebuttal" xfId="77"/>
    <cellStyle name="_4.13E Montana Energy Tax_Power Costs - Comparison bx Rbtl-Staff-Jt-PC_Electric Rev Req Model (2009 GRC) Rebuttal REmoval of New  WH Solar AdjustMI" xfId="78"/>
    <cellStyle name="_4.13E Montana Energy Tax_Power Costs - Comparison bx Rbtl-Staff-Jt-PC_Electric Rev Req Model (2009 GRC) Revised 01-18-2010" xfId="79"/>
    <cellStyle name="_4.13E Montana Energy Tax_Power Costs - Comparison bx Rbtl-Staff-Jt-PC_Final Order Electric EXHIBIT A-1" xfId="80"/>
    <cellStyle name="_4.13E Montana Energy Tax_Rebuttal Power Costs" xfId="81"/>
    <cellStyle name="_4.13E Montana Energy Tax_Rebuttal Power Costs_Adj Bench DR 3 for Initial Briefs (Electric)" xfId="82"/>
    <cellStyle name="_4.13E Montana Energy Tax_Rebuttal Power Costs_Electric Rev Req Model (2009 GRC) Rebuttal" xfId="83"/>
    <cellStyle name="_4.13E Montana Energy Tax_Rebuttal Power Costs_Electric Rev Req Model (2009 GRC) Rebuttal REmoval of New  WH Solar AdjustMI" xfId="84"/>
    <cellStyle name="_4.13E Montana Energy Tax_Rebuttal Power Costs_Electric Rev Req Model (2009 GRC) Revised 01-18-2010" xfId="85"/>
    <cellStyle name="_4.13E Montana Energy Tax_Rebuttal Power Costs_Final Order Electric EXHIBIT A-1" xfId="86"/>
    <cellStyle name="_x0013__Adj Bench DR 3 for Initial Briefs (Electric)" xfId="87"/>
    <cellStyle name="_AURORA WIP" xfId="88"/>
    <cellStyle name="_Book1" xfId="89"/>
    <cellStyle name="_Book1 (2)" xfId="90"/>
    <cellStyle name="_Book1 (2) 2" xfId="91"/>
    <cellStyle name="_Book1 (2)_04 07E Wild Horse Wind Expansion (C) (2)" xfId="92"/>
    <cellStyle name="_Book1 (2)_04 07E Wild Horse Wind Expansion (C) (2)_Adj Bench DR 3 for Initial Briefs (Electric)" xfId="93"/>
    <cellStyle name="_Book1 (2)_04 07E Wild Horse Wind Expansion (C) (2)_Electric Rev Req Model (2009 GRC) " xfId="94"/>
    <cellStyle name="_Book1 (2)_04 07E Wild Horse Wind Expansion (C) (2)_Electric Rev Req Model (2009 GRC) Rebuttal" xfId="95"/>
    <cellStyle name="_Book1 (2)_04 07E Wild Horse Wind Expansion (C) (2)_Electric Rev Req Model (2009 GRC) Rebuttal REmoval of New  WH Solar AdjustMI" xfId="96"/>
    <cellStyle name="_Book1 (2)_04 07E Wild Horse Wind Expansion (C) (2)_Electric Rev Req Model (2009 GRC) Revised 01-18-2010" xfId="97"/>
    <cellStyle name="_Book1 (2)_04 07E Wild Horse Wind Expansion (C) (2)_Final Order Electric EXHIBIT A-1" xfId="98"/>
    <cellStyle name="_Book1 (2)_04 07E Wild Horse Wind Expansion (C) (2)_TENASKA REGULATORY ASSET" xfId="99"/>
    <cellStyle name="_Book1 (2)_16.37E Wild Horse Expansion DeferralRevwrkingfile SF" xfId="100"/>
    <cellStyle name="_Book1 (2)_4 31 Regulatory Assets and Liabilities  7 06- Exhibit D" xfId="101"/>
    <cellStyle name="_Book1 (2)_4 32 Regulatory Assets and Liabilities  7 06- Exhibit D" xfId="102"/>
    <cellStyle name="_Book1 (2)_Book2" xfId="103"/>
    <cellStyle name="_Book1 (2)_Book2_Adj Bench DR 3 for Initial Briefs (Electric)" xfId="104"/>
    <cellStyle name="_Book1 (2)_Book2_Electric Rev Req Model (2009 GRC) Rebuttal" xfId="105"/>
    <cellStyle name="_Book1 (2)_Book2_Electric Rev Req Model (2009 GRC) Rebuttal REmoval of New  WH Solar AdjustMI" xfId="106"/>
    <cellStyle name="_Book1 (2)_Book2_Electric Rev Req Model (2009 GRC) Revised 01-18-2010" xfId="107"/>
    <cellStyle name="_Book1 (2)_Book2_Final Order Electric EXHIBIT A-1" xfId="108"/>
    <cellStyle name="_Book1 (2)_Book4" xfId="109"/>
    <cellStyle name="_Book1 (2)_Book9" xfId="110"/>
    <cellStyle name="_Book1 (2)_Power Costs - Comparison bx Rbtl-Staff-Jt-PC" xfId="111"/>
    <cellStyle name="_Book1 (2)_Power Costs - Comparison bx Rbtl-Staff-Jt-PC_Adj Bench DR 3 for Initial Briefs (Electric)" xfId="112"/>
    <cellStyle name="_Book1 (2)_Power Costs - Comparison bx Rbtl-Staff-Jt-PC_Electric Rev Req Model (2009 GRC) Rebuttal" xfId="113"/>
    <cellStyle name="_Book1 (2)_Power Costs - Comparison bx Rbtl-Staff-Jt-PC_Electric Rev Req Model (2009 GRC) Rebuttal REmoval of New  WH Solar AdjustMI" xfId="114"/>
    <cellStyle name="_Book1 (2)_Power Costs - Comparison bx Rbtl-Staff-Jt-PC_Electric Rev Req Model (2009 GRC) Revised 01-18-2010" xfId="115"/>
    <cellStyle name="_Book1 (2)_Power Costs - Comparison bx Rbtl-Staff-Jt-PC_Final Order Electric EXHIBIT A-1" xfId="116"/>
    <cellStyle name="_Book1 (2)_Rebuttal Power Costs" xfId="117"/>
    <cellStyle name="_Book1 (2)_Rebuttal Power Costs_Adj Bench DR 3 for Initial Briefs (Electric)" xfId="118"/>
    <cellStyle name="_Book1 (2)_Rebuttal Power Costs_Electric Rev Req Model (2009 GRC) Rebuttal" xfId="119"/>
    <cellStyle name="_Book1 (2)_Rebuttal Power Costs_Electric Rev Req Model (2009 GRC) Rebuttal REmoval of New  WH Solar AdjustMI" xfId="120"/>
    <cellStyle name="_Book1 (2)_Rebuttal Power Costs_Electric Rev Req Model (2009 GRC) Revised 01-18-2010" xfId="121"/>
    <cellStyle name="_Book1 (2)_Rebuttal Power Costs_Final Order Electric EXHIBIT A-1" xfId="122"/>
    <cellStyle name="_Book1 2" xfId="123"/>
    <cellStyle name="_Book1_(C) WHE Proforma with ITC cash grant 10 Yr Amort_for deferral_102809" xfId="124"/>
    <cellStyle name="_Book1_(C) WHE Proforma with ITC cash grant 10 Yr Amort_for deferral_102809_16.07E Wild Horse Wind Expansionwrkingfile" xfId="125"/>
    <cellStyle name="_Book1_(C) WHE Proforma with ITC cash grant 10 Yr Amort_for deferral_102809_16.07E Wild Horse Wind Expansionwrkingfile SF" xfId="126"/>
    <cellStyle name="_Book1_(C) WHE Proforma with ITC cash grant 10 Yr Amort_for deferral_102809_16.37E Wild Horse Expansion DeferralRevwrkingfile SF" xfId="127"/>
    <cellStyle name="_Book1_(C) WHE Proforma with ITC cash grant 10 Yr Amort_for rebuttal_120709" xfId="128"/>
    <cellStyle name="_Book1_04.07E Wild Horse Wind Expansion" xfId="129"/>
    <cellStyle name="_Book1_04.07E Wild Horse Wind Expansion_16.07E Wild Horse Wind Expansionwrkingfile" xfId="130"/>
    <cellStyle name="_Book1_04.07E Wild Horse Wind Expansion_16.07E Wild Horse Wind Expansionwrkingfile SF" xfId="131"/>
    <cellStyle name="_Book1_04.07E Wild Horse Wind Expansion_16.37E Wild Horse Expansion DeferralRevwrkingfile SF" xfId="132"/>
    <cellStyle name="_Book1_16.07E Wild Horse Wind Expansionwrkingfile" xfId="133"/>
    <cellStyle name="_Book1_16.07E Wild Horse Wind Expansionwrkingfile SF" xfId="134"/>
    <cellStyle name="_Book1_16.37E Wild Horse Expansion DeferralRevwrkingfile SF" xfId="135"/>
    <cellStyle name="_Book1_4 31 Regulatory Assets and Liabilities  7 06- Exhibit D" xfId="136"/>
    <cellStyle name="_Book1_4 32 Regulatory Assets and Liabilities  7 06- Exhibit D" xfId="137"/>
    <cellStyle name="_Book1_Book2" xfId="138"/>
    <cellStyle name="_Book1_Book2_Adj Bench DR 3 for Initial Briefs (Electric)" xfId="139"/>
    <cellStyle name="_Book1_Book2_Electric Rev Req Model (2009 GRC) Rebuttal" xfId="140"/>
    <cellStyle name="_Book1_Book2_Electric Rev Req Model (2009 GRC) Rebuttal REmoval of New  WH Solar AdjustMI" xfId="141"/>
    <cellStyle name="_Book1_Book2_Electric Rev Req Model (2009 GRC) Revised 01-18-2010" xfId="142"/>
    <cellStyle name="_Book1_Book2_Final Order Electric EXHIBIT A-1" xfId="143"/>
    <cellStyle name="_Book1_Book4" xfId="144"/>
    <cellStyle name="_Book1_Book9" xfId="145"/>
    <cellStyle name="_Book1_Power Costs - Comparison bx Rbtl-Staff-Jt-PC" xfId="146"/>
    <cellStyle name="_Book1_Power Costs - Comparison bx Rbtl-Staff-Jt-PC_Adj Bench DR 3 for Initial Briefs (Electric)" xfId="147"/>
    <cellStyle name="_Book1_Power Costs - Comparison bx Rbtl-Staff-Jt-PC_Electric Rev Req Model (2009 GRC) Rebuttal" xfId="148"/>
    <cellStyle name="_Book1_Power Costs - Comparison bx Rbtl-Staff-Jt-PC_Electric Rev Req Model (2009 GRC) Rebuttal REmoval of New  WH Solar AdjustMI" xfId="149"/>
    <cellStyle name="_Book1_Power Costs - Comparison bx Rbtl-Staff-Jt-PC_Electric Rev Req Model (2009 GRC) Revised 01-18-2010" xfId="150"/>
    <cellStyle name="_Book1_Power Costs - Comparison bx Rbtl-Staff-Jt-PC_Final Order Electric EXHIBIT A-1" xfId="151"/>
    <cellStyle name="_Book1_Rebuttal Power Costs" xfId="152"/>
    <cellStyle name="_Book1_Rebuttal Power Costs_Adj Bench DR 3 for Initial Briefs (Electric)" xfId="153"/>
    <cellStyle name="_Book1_Rebuttal Power Costs_Electric Rev Req Model (2009 GRC) Rebuttal" xfId="154"/>
    <cellStyle name="_Book1_Rebuttal Power Costs_Electric Rev Req Model (2009 GRC) Rebuttal REmoval of New  WH Solar AdjustMI" xfId="155"/>
    <cellStyle name="_Book1_Rebuttal Power Costs_Electric Rev Req Model (2009 GRC) Revised 01-18-2010" xfId="156"/>
    <cellStyle name="_Book1_Rebuttal Power Costs_Final Order Electric EXHIBIT A-1" xfId="157"/>
    <cellStyle name="_Book2" xfId="158"/>
    <cellStyle name="_x0013__Book2" xfId="159"/>
    <cellStyle name="_Book2 2" xfId="160"/>
    <cellStyle name="_Book2_04 07E Wild Horse Wind Expansion (C) (2)" xfId="161"/>
    <cellStyle name="_Book2_04 07E Wild Horse Wind Expansion (C) (2)_Adj Bench DR 3 for Initial Briefs (Electric)" xfId="162"/>
    <cellStyle name="_Book2_04 07E Wild Horse Wind Expansion (C) (2)_Electric Rev Req Model (2009 GRC) " xfId="163"/>
    <cellStyle name="_Book2_04 07E Wild Horse Wind Expansion (C) (2)_Electric Rev Req Model (2009 GRC) Rebuttal" xfId="164"/>
    <cellStyle name="_Book2_04 07E Wild Horse Wind Expansion (C) (2)_Electric Rev Req Model (2009 GRC) Rebuttal REmoval of New  WH Solar AdjustMI" xfId="165"/>
    <cellStyle name="_Book2_04 07E Wild Horse Wind Expansion (C) (2)_Electric Rev Req Model (2009 GRC) Revised 01-18-2010" xfId="166"/>
    <cellStyle name="_Book2_04 07E Wild Horse Wind Expansion (C) (2)_Final Order Electric EXHIBIT A-1" xfId="167"/>
    <cellStyle name="_Book2_04 07E Wild Horse Wind Expansion (C) (2)_TENASKA REGULATORY ASSET" xfId="168"/>
    <cellStyle name="_Book2_16.37E Wild Horse Expansion DeferralRevwrkingfile SF" xfId="169"/>
    <cellStyle name="_Book2_4 31 Regulatory Assets and Liabilities  7 06- Exhibit D" xfId="170"/>
    <cellStyle name="_Book2_4 32 Regulatory Assets and Liabilities  7 06- Exhibit D" xfId="171"/>
    <cellStyle name="_x0013__Book2_Adj Bench DR 3 for Initial Briefs (Electric)" xfId="172"/>
    <cellStyle name="_Book2_Book2" xfId="173"/>
    <cellStyle name="_Book2_Book2_Adj Bench DR 3 for Initial Briefs (Electric)" xfId="174"/>
    <cellStyle name="_Book2_Book2_Electric Rev Req Model (2009 GRC) Rebuttal" xfId="175"/>
    <cellStyle name="_Book2_Book2_Electric Rev Req Model (2009 GRC) Rebuttal REmoval of New  WH Solar AdjustMI" xfId="176"/>
    <cellStyle name="_Book2_Book2_Electric Rev Req Model (2009 GRC) Revised 01-18-2010" xfId="177"/>
    <cellStyle name="_Book2_Book2_Final Order Electric EXHIBIT A-1" xfId="178"/>
    <cellStyle name="_Book2_Book4" xfId="179"/>
    <cellStyle name="_Book2_Book9" xfId="180"/>
    <cellStyle name="_x0013__Book2_Electric Rev Req Model (2009 GRC) Rebuttal" xfId="181"/>
    <cellStyle name="_x0013__Book2_Electric Rev Req Model (2009 GRC) Rebuttal REmoval of New  WH Solar AdjustMI" xfId="182"/>
    <cellStyle name="_x0013__Book2_Electric Rev Req Model (2009 GRC) Revised 01-18-2010" xfId="183"/>
    <cellStyle name="_x0013__Book2_Final Order Electric EXHIBIT A-1" xfId="184"/>
    <cellStyle name="_Book2_Power Costs - Comparison bx Rbtl-Staff-Jt-PC" xfId="185"/>
    <cellStyle name="_Book2_Power Costs - Comparison bx Rbtl-Staff-Jt-PC_Adj Bench DR 3 for Initial Briefs (Electric)" xfId="186"/>
    <cellStyle name="_Book2_Power Costs - Comparison bx Rbtl-Staff-Jt-PC_Electric Rev Req Model (2009 GRC) Rebuttal" xfId="187"/>
    <cellStyle name="_Book2_Power Costs - Comparison bx Rbtl-Staff-Jt-PC_Electric Rev Req Model (2009 GRC) Rebuttal REmoval of New  WH Solar AdjustMI" xfId="188"/>
    <cellStyle name="_Book2_Power Costs - Comparison bx Rbtl-Staff-Jt-PC_Electric Rev Req Model (2009 GRC) Revised 01-18-2010" xfId="189"/>
    <cellStyle name="_Book2_Power Costs - Comparison bx Rbtl-Staff-Jt-PC_Final Order Electric EXHIBIT A-1" xfId="190"/>
    <cellStyle name="_Book2_Rebuttal Power Costs" xfId="191"/>
    <cellStyle name="_Book2_Rebuttal Power Costs_Adj Bench DR 3 for Initial Briefs (Electric)" xfId="192"/>
    <cellStyle name="_Book2_Rebuttal Power Costs_Electric Rev Req Model (2009 GRC) Rebuttal" xfId="193"/>
    <cellStyle name="_Book2_Rebuttal Power Costs_Electric Rev Req Model (2009 GRC) Rebuttal REmoval of New  WH Solar AdjustMI" xfId="194"/>
    <cellStyle name="_Book2_Rebuttal Power Costs_Electric Rev Req Model (2009 GRC) Revised 01-18-2010" xfId="195"/>
    <cellStyle name="_Book2_Rebuttal Power Costs_Final Order Electric EXHIBIT A-1" xfId="196"/>
    <cellStyle name="_Book3" xfId="197"/>
    <cellStyle name="_Book5" xfId="198"/>
    <cellStyle name="_Chelan Debt Forecast 12.19.05" xfId="199"/>
    <cellStyle name="_Chelan Debt Forecast 12.19.05 2" xfId="200"/>
    <cellStyle name="_Chelan Debt Forecast 12.19.05_(C) WHE Proforma with ITC cash grant 10 Yr Amort_for deferral_102809" xfId="201"/>
    <cellStyle name="_Chelan Debt Forecast 12.19.05_(C) WHE Proforma with ITC cash grant 10 Yr Amort_for deferral_102809_16.07E Wild Horse Wind Expansionwrkingfile" xfId="202"/>
    <cellStyle name="_Chelan Debt Forecast 12.19.05_(C) WHE Proforma with ITC cash grant 10 Yr Amort_for deferral_102809_16.07E Wild Horse Wind Expansionwrkingfile SF" xfId="203"/>
    <cellStyle name="_Chelan Debt Forecast 12.19.05_(C) WHE Proforma with ITC cash grant 10 Yr Amort_for deferral_102809_16.37E Wild Horse Expansion DeferralRevwrkingfile SF" xfId="204"/>
    <cellStyle name="_Chelan Debt Forecast 12.19.05_(C) WHE Proforma with ITC cash grant 10 Yr Amort_for rebuttal_120709" xfId="205"/>
    <cellStyle name="_Chelan Debt Forecast 12.19.05_04.07E Wild Horse Wind Expansion" xfId="206"/>
    <cellStyle name="_Chelan Debt Forecast 12.19.05_04.07E Wild Horse Wind Expansion_16.07E Wild Horse Wind Expansionwrkingfile" xfId="207"/>
    <cellStyle name="_Chelan Debt Forecast 12.19.05_04.07E Wild Horse Wind Expansion_16.07E Wild Horse Wind Expansionwrkingfile SF" xfId="208"/>
    <cellStyle name="_Chelan Debt Forecast 12.19.05_04.07E Wild Horse Wind Expansion_16.37E Wild Horse Expansion DeferralRevwrkingfile SF" xfId="209"/>
    <cellStyle name="_Chelan Debt Forecast 12.19.05_16.07E Wild Horse Wind Expansionwrkingfile" xfId="210"/>
    <cellStyle name="_Chelan Debt Forecast 12.19.05_16.07E Wild Horse Wind Expansionwrkingfile SF" xfId="211"/>
    <cellStyle name="_Chelan Debt Forecast 12.19.05_16.37E Wild Horse Expansion DeferralRevwrkingfile SF" xfId="212"/>
    <cellStyle name="_Chelan Debt Forecast 12.19.05_4 31 Regulatory Assets and Liabilities  7 06- Exhibit D" xfId="213"/>
    <cellStyle name="_Chelan Debt Forecast 12.19.05_4 32 Regulatory Assets and Liabilities  7 06- Exhibit D" xfId="214"/>
    <cellStyle name="_Chelan Debt Forecast 12.19.05_Book2" xfId="215"/>
    <cellStyle name="_Chelan Debt Forecast 12.19.05_Book2_Adj Bench DR 3 for Initial Briefs (Electric)" xfId="216"/>
    <cellStyle name="_Chelan Debt Forecast 12.19.05_Book2_Electric Rev Req Model (2009 GRC) Rebuttal" xfId="217"/>
    <cellStyle name="_Chelan Debt Forecast 12.19.05_Book2_Electric Rev Req Model (2009 GRC) Rebuttal REmoval of New  WH Solar AdjustMI" xfId="218"/>
    <cellStyle name="_Chelan Debt Forecast 12.19.05_Book2_Electric Rev Req Model (2009 GRC) Revised 01-18-2010" xfId="219"/>
    <cellStyle name="_Chelan Debt Forecast 12.19.05_Book2_Final Order Electric EXHIBIT A-1" xfId="220"/>
    <cellStyle name="_Chelan Debt Forecast 12.19.05_Book4" xfId="221"/>
    <cellStyle name="_Chelan Debt Forecast 12.19.05_Book9" xfId="222"/>
    <cellStyle name="_Chelan Debt Forecast 12.19.05_Power Costs - Comparison bx Rbtl-Staff-Jt-PC" xfId="223"/>
    <cellStyle name="_Chelan Debt Forecast 12.19.05_Power Costs - Comparison bx Rbtl-Staff-Jt-PC_Adj Bench DR 3 for Initial Briefs (Electric)" xfId="224"/>
    <cellStyle name="_Chelan Debt Forecast 12.19.05_Power Costs - Comparison bx Rbtl-Staff-Jt-PC_Electric Rev Req Model (2009 GRC) Rebuttal" xfId="225"/>
    <cellStyle name="_Chelan Debt Forecast 12.19.05_Power Costs - Comparison bx Rbtl-Staff-Jt-PC_Electric Rev Req Model (2009 GRC) Rebuttal REmoval of New  WH Solar AdjustMI" xfId="226"/>
    <cellStyle name="_Chelan Debt Forecast 12.19.05_Power Costs - Comparison bx Rbtl-Staff-Jt-PC_Electric Rev Req Model (2009 GRC) Revised 01-18-2010" xfId="227"/>
    <cellStyle name="_Chelan Debt Forecast 12.19.05_Power Costs - Comparison bx Rbtl-Staff-Jt-PC_Final Order Electric EXHIBIT A-1" xfId="228"/>
    <cellStyle name="_Chelan Debt Forecast 12.19.05_Rebuttal Power Costs" xfId="229"/>
    <cellStyle name="_Chelan Debt Forecast 12.19.05_Rebuttal Power Costs_Adj Bench DR 3 for Initial Briefs (Electric)" xfId="230"/>
    <cellStyle name="_Chelan Debt Forecast 12.19.05_Rebuttal Power Costs_Electric Rev Req Model (2009 GRC) Rebuttal" xfId="231"/>
    <cellStyle name="_Chelan Debt Forecast 12.19.05_Rebuttal Power Costs_Electric Rev Req Model (2009 GRC) Rebuttal REmoval of New  WH Solar AdjustMI" xfId="232"/>
    <cellStyle name="_Chelan Debt Forecast 12.19.05_Rebuttal Power Costs_Electric Rev Req Model (2009 GRC) Revised 01-18-2010" xfId="233"/>
    <cellStyle name="_Chelan Debt Forecast 12.19.05_Rebuttal Power Costs_Final Order Electric EXHIBIT A-1" xfId="234"/>
    <cellStyle name="_Copy 11-9 Sumas Proforma - Current" xfId="235"/>
    <cellStyle name="_Costs not in AURORA 06GRC" xfId="236"/>
    <cellStyle name="_Costs not in AURORA 06GRC 2" xfId="237"/>
    <cellStyle name="_Costs not in AURORA 06GRC_04 07E Wild Horse Wind Expansion (C) (2)" xfId="238"/>
    <cellStyle name="_Costs not in AURORA 06GRC_04 07E Wild Horse Wind Expansion (C) (2)_Adj Bench DR 3 for Initial Briefs (Electric)" xfId="239"/>
    <cellStyle name="_Costs not in AURORA 06GRC_04 07E Wild Horse Wind Expansion (C) (2)_Electric Rev Req Model (2009 GRC) " xfId="240"/>
    <cellStyle name="_Costs not in AURORA 06GRC_04 07E Wild Horse Wind Expansion (C) (2)_Electric Rev Req Model (2009 GRC) Rebuttal" xfId="241"/>
    <cellStyle name="_Costs not in AURORA 06GRC_04 07E Wild Horse Wind Expansion (C) (2)_Electric Rev Req Model (2009 GRC) Rebuttal REmoval of New  WH Solar AdjustMI" xfId="242"/>
    <cellStyle name="_Costs not in AURORA 06GRC_04 07E Wild Horse Wind Expansion (C) (2)_Electric Rev Req Model (2009 GRC) Revised 01-18-2010" xfId="243"/>
    <cellStyle name="_Costs not in AURORA 06GRC_04 07E Wild Horse Wind Expansion (C) (2)_Final Order Electric EXHIBIT A-1" xfId="244"/>
    <cellStyle name="_Costs not in AURORA 06GRC_04 07E Wild Horse Wind Expansion (C) (2)_TENASKA REGULATORY ASSET" xfId="245"/>
    <cellStyle name="_Costs not in AURORA 06GRC_16.37E Wild Horse Expansion DeferralRevwrkingfile SF" xfId="246"/>
    <cellStyle name="_Costs not in AURORA 06GRC_4 31 Regulatory Assets and Liabilities  7 06- Exhibit D" xfId="247"/>
    <cellStyle name="_Costs not in AURORA 06GRC_4 32 Regulatory Assets and Liabilities  7 06- Exhibit D" xfId="248"/>
    <cellStyle name="_Costs not in AURORA 06GRC_Book2" xfId="249"/>
    <cellStyle name="_Costs not in AURORA 06GRC_Book2_Adj Bench DR 3 for Initial Briefs (Electric)" xfId="250"/>
    <cellStyle name="_Costs not in AURORA 06GRC_Book2_Electric Rev Req Model (2009 GRC) Rebuttal" xfId="251"/>
    <cellStyle name="_Costs not in AURORA 06GRC_Book2_Electric Rev Req Model (2009 GRC) Rebuttal REmoval of New  WH Solar AdjustMI" xfId="252"/>
    <cellStyle name="_Costs not in AURORA 06GRC_Book2_Electric Rev Req Model (2009 GRC) Revised 01-18-2010" xfId="253"/>
    <cellStyle name="_Costs not in AURORA 06GRC_Book2_Final Order Electric EXHIBIT A-1" xfId="254"/>
    <cellStyle name="_Costs not in AURORA 06GRC_Book4" xfId="255"/>
    <cellStyle name="_Costs not in AURORA 06GRC_Book9" xfId="256"/>
    <cellStyle name="_Costs not in AURORA 06GRC_Power Costs - Comparison bx Rbtl-Staff-Jt-PC" xfId="257"/>
    <cellStyle name="_Costs not in AURORA 06GRC_Power Costs - Comparison bx Rbtl-Staff-Jt-PC_Adj Bench DR 3 for Initial Briefs (Electric)" xfId="258"/>
    <cellStyle name="_Costs not in AURORA 06GRC_Power Costs - Comparison bx Rbtl-Staff-Jt-PC_Electric Rev Req Model (2009 GRC) Rebuttal" xfId="259"/>
    <cellStyle name="_Costs not in AURORA 06GRC_Power Costs - Comparison bx Rbtl-Staff-Jt-PC_Electric Rev Req Model (2009 GRC) Rebuttal REmoval of New  WH Solar AdjustMI" xfId="260"/>
    <cellStyle name="_Costs not in AURORA 06GRC_Power Costs - Comparison bx Rbtl-Staff-Jt-PC_Electric Rev Req Model (2009 GRC) Revised 01-18-2010" xfId="261"/>
    <cellStyle name="_Costs not in AURORA 06GRC_Power Costs - Comparison bx Rbtl-Staff-Jt-PC_Final Order Electric EXHIBIT A-1" xfId="262"/>
    <cellStyle name="_Costs not in AURORA 06GRC_Rebuttal Power Costs" xfId="263"/>
    <cellStyle name="_Costs not in AURORA 06GRC_Rebuttal Power Costs_Adj Bench DR 3 for Initial Briefs (Electric)" xfId="264"/>
    <cellStyle name="_Costs not in AURORA 06GRC_Rebuttal Power Costs_Electric Rev Req Model (2009 GRC) Rebuttal" xfId="265"/>
    <cellStyle name="_Costs not in AURORA 06GRC_Rebuttal Power Costs_Electric Rev Req Model (2009 GRC) Rebuttal REmoval of New  WH Solar AdjustMI" xfId="266"/>
    <cellStyle name="_Costs not in AURORA 06GRC_Rebuttal Power Costs_Electric Rev Req Model (2009 GRC) Revised 01-18-2010" xfId="267"/>
    <cellStyle name="_Costs not in AURORA 06GRC_Rebuttal Power Costs_Final Order Electric EXHIBIT A-1" xfId="268"/>
    <cellStyle name="_Costs not in AURORA 2006GRC 6.15.06" xfId="269"/>
    <cellStyle name="_Costs not in AURORA 2006GRC 6.15.06 2" xfId="270"/>
    <cellStyle name="_Costs not in AURORA 2006GRC 6.15.06_04 07E Wild Horse Wind Expansion (C) (2)" xfId="271"/>
    <cellStyle name="_Costs not in AURORA 2006GRC 6.15.06_04 07E Wild Horse Wind Expansion (C) (2)_Adj Bench DR 3 for Initial Briefs (Electric)" xfId="272"/>
    <cellStyle name="_Costs not in AURORA 2006GRC 6.15.06_04 07E Wild Horse Wind Expansion (C) (2)_Electric Rev Req Model (2009 GRC) " xfId="273"/>
    <cellStyle name="_Costs not in AURORA 2006GRC 6.15.06_04 07E Wild Horse Wind Expansion (C) (2)_Electric Rev Req Model (2009 GRC) Rebuttal" xfId="274"/>
    <cellStyle name="_Costs not in AURORA 2006GRC 6.15.06_04 07E Wild Horse Wind Expansion (C) (2)_Electric Rev Req Model (2009 GRC) Rebuttal REmoval of New  WH Solar AdjustMI" xfId="275"/>
    <cellStyle name="_Costs not in AURORA 2006GRC 6.15.06_04 07E Wild Horse Wind Expansion (C) (2)_Electric Rev Req Model (2009 GRC) Revised 01-18-2010" xfId="276"/>
    <cellStyle name="_Costs not in AURORA 2006GRC 6.15.06_04 07E Wild Horse Wind Expansion (C) (2)_Final Order Electric EXHIBIT A-1" xfId="277"/>
    <cellStyle name="_Costs not in AURORA 2006GRC 6.15.06_04 07E Wild Horse Wind Expansion (C) (2)_TENASKA REGULATORY ASSET" xfId="278"/>
    <cellStyle name="_Costs not in AURORA 2006GRC 6.15.06_16.37E Wild Horse Expansion DeferralRevwrkingfile SF" xfId="279"/>
    <cellStyle name="_Costs not in AURORA 2006GRC 6.15.06_4 31 Regulatory Assets and Liabilities  7 06- Exhibit D" xfId="280"/>
    <cellStyle name="_Costs not in AURORA 2006GRC 6.15.06_4 32 Regulatory Assets and Liabilities  7 06- Exhibit D" xfId="281"/>
    <cellStyle name="_Costs not in AURORA 2006GRC 6.15.06_Book2" xfId="282"/>
    <cellStyle name="_Costs not in AURORA 2006GRC 6.15.06_Book2_Adj Bench DR 3 for Initial Briefs (Electric)" xfId="283"/>
    <cellStyle name="_Costs not in AURORA 2006GRC 6.15.06_Book2_Electric Rev Req Model (2009 GRC) Rebuttal" xfId="284"/>
    <cellStyle name="_Costs not in AURORA 2006GRC 6.15.06_Book2_Electric Rev Req Model (2009 GRC) Rebuttal REmoval of New  WH Solar AdjustMI" xfId="285"/>
    <cellStyle name="_Costs not in AURORA 2006GRC 6.15.06_Book2_Electric Rev Req Model (2009 GRC) Revised 01-18-2010" xfId="286"/>
    <cellStyle name="_Costs not in AURORA 2006GRC 6.15.06_Book2_Final Order Electric EXHIBIT A-1" xfId="287"/>
    <cellStyle name="_Costs not in AURORA 2006GRC 6.15.06_Book4" xfId="288"/>
    <cellStyle name="_Costs not in AURORA 2006GRC 6.15.06_Book9" xfId="289"/>
    <cellStyle name="_Costs not in AURORA 2006GRC 6.15.06_Power Costs - Comparison bx Rbtl-Staff-Jt-PC" xfId="290"/>
    <cellStyle name="_Costs not in AURORA 2006GRC 6.15.06_Power Costs - Comparison bx Rbtl-Staff-Jt-PC_Adj Bench DR 3 for Initial Briefs (Electric)" xfId="291"/>
    <cellStyle name="_Costs not in AURORA 2006GRC 6.15.06_Power Costs - Comparison bx Rbtl-Staff-Jt-PC_Electric Rev Req Model (2009 GRC) Rebuttal" xfId="292"/>
    <cellStyle name="_Costs not in AURORA 2006GRC 6.15.06_Power Costs - Comparison bx Rbtl-Staff-Jt-PC_Electric Rev Req Model (2009 GRC) Rebuttal REmoval of New  WH Solar AdjustMI" xfId="293"/>
    <cellStyle name="_Costs not in AURORA 2006GRC 6.15.06_Power Costs - Comparison bx Rbtl-Staff-Jt-PC_Electric Rev Req Model (2009 GRC) Revised 01-18-2010" xfId="294"/>
    <cellStyle name="_Costs not in AURORA 2006GRC 6.15.06_Power Costs - Comparison bx Rbtl-Staff-Jt-PC_Final Order Electric EXHIBIT A-1" xfId="295"/>
    <cellStyle name="_Costs not in AURORA 2006GRC 6.15.06_Rebuttal Power Costs" xfId="296"/>
    <cellStyle name="_Costs not in AURORA 2006GRC 6.15.06_Rebuttal Power Costs_Adj Bench DR 3 for Initial Briefs (Electric)" xfId="297"/>
    <cellStyle name="_Costs not in AURORA 2006GRC 6.15.06_Rebuttal Power Costs_Electric Rev Req Model (2009 GRC) Rebuttal" xfId="298"/>
    <cellStyle name="_Costs not in AURORA 2006GRC 6.15.06_Rebuttal Power Costs_Electric Rev Req Model (2009 GRC) Rebuttal REmoval of New  WH Solar AdjustMI" xfId="299"/>
    <cellStyle name="_Costs not in AURORA 2006GRC 6.15.06_Rebuttal Power Costs_Electric Rev Req Model (2009 GRC) Revised 01-18-2010" xfId="300"/>
    <cellStyle name="_Costs not in AURORA 2006GRC 6.15.06_Rebuttal Power Costs_Final Order Electric EXHIBIT A-1" xfId="301"/>
    <cellStyle name="_Costs not in AURORA 2006GRC w gas price updated" xfId="302"/>
    <cellStyle name="_Costs not in AURORA 2006GRC w gas price updated_Adj Bench DR 3 for Initial Briefs (Electric)" xfId="303"/>
    <cellStyle name="_Costs not in AURORA 2006GRC w gas price updated_Book2" xfId="304"/>
    <cellStyle name="_Costs not in AURORA 2006GRC w gas price updated_Book2_Adj Bench DR 3 for Initial Briefs (Electric)" xfId="305"/>
    <cellStyle name="_Costs not in AURORA 2006GRC w gas price updated_Book2_Electric Rev Req Model (2009 GRC) Rebuttal" xfId="306"/>
    <cellStyle name="_Costs not in AURORA 2006GRC w gas price updated_Book2_Electric Rev Req Model (2009 GRC) Rebuttal REmoval of New  WH Solar AdjustMI" xfId="307"/>
    <cellStyle name="_Costs not in AURORA 2006GRC w gas price updated_Book2_Electric Rev Req Model (2009 GRC) Revised 01-18-2010" xfId="308"/>
    <cellStyle name="_Costs not in AURORA 2006GRC w gas price updated_Book2_Final Order Electric EXHIBIT A-1" xfId="309"/>
    <cellStyle name="_Costs not in AURORA 2006GRC w gas price updated_Electric Rev Req Model (2009 GRC) " xfId="310"/>
    <cellStyle name="_Costs not in AURORA 2006GRC w gas price updated_Electric Rev Req Model (2009 GRC) Rebuttal" xfId="311"/>
    <cellStyle name="_Costs not in AURORA 2006GRC w gas price updated_Electric Rev Req Model (2009 GRC) Rebuttal REmoval of New  WH Solar AdjustMI" xfId="312"/>
    <cellStyle name="_Costs not in AURORA 2006GRC w gas price updated_Electric Rev Req Model (2009 GRC) Revised 01-18-2010" xfId="313"/>
    <cellStyle name="_Costs not in AURORA 2006GRC w gas price updated_Final Order Electric EXHIBIT A-1" xfId="314"/>
    <cellStyle name="_Costs not in AURORA 2006GRC w gas price updated_Rebuttal Power Costs" xfId="315"/>
    <cellStyle name="_Costs not in AURORA 2006GRC w gas price updated_Rebuttal Power Costs_Adj Bench DR 3 for Initial Briefs (Electric)" xfId="316"/>
    <cellStyle name="_Costs not in AURORA 2006GRC w gas price updated_Rebuttal Power Costs_Electric Rev Req Model (2009 GRC) Rebuttal" xfId="317"/>
    <cellStyle name="_Costs not in AURORA 2006GRC w gas price updated_Rebuttal Power Costs_Electric Rev Req Model (2009 GRC) Rebuttal REmoval of New  WH Solar AdjustMI" xfId="318"/>
    <cellStyle name="_Costs not in AURORA 2006GRC w gas price updated_Rebuttal Power Costs_Electric Rev Req Model (2009 GRC) Revised 01-18-2010" xfId="319"/>
    <cellStyle name="_Costs not in AURORA 2006GRC w gas price updated_Rebuttal Power Costs_Final Order Electric EXHIBIT A-1" xfId="320"/>
    <cellStyle name="_Costs not in AURORA 2006GRC w gas price updated_TENASKA REGULATORY ASSET" xfId="321"/>
    <cellStyle name="_Costs not in AURORA 2007 Rate Case" xfId="322"/>
    <cellStyle name="_Costs not in AURORA 2007 Rate Case 2" xfId="323"/>
    <cellStyle name="_Costs not in AURORA 2007 Rate Case_(C) WHE Proforma with ITC cash grant 10 Yr Amort_for deferral_102809" xfId="324"/>
    <cellStyle name="_Costs not in AURORA 2007 Rate Case_(C) WHE Proforma with ITC cash grant 10 Yr Amort_for deferral_102809_16.07E Wild Horse Wind Expansionwrkingfile" xfId="325"/>
    <cellStyle name="_Costs not in AURORA 2007 Rate Case_(C) WHE Proforma with ITC cash grant 10 Yr Amort_for deferral_102809_16.07E Wild Horse Wind Expansionwrkingfile SF" xfId="326"/>
    <cellStyle name="_Costs not in AURORA 2007 Rate Case_(C) WHE Proforma with ITC cash grant 10 Yr Amort_for deferral_102809_16.37E Wild Horse Expansion DeferralRevwrkingfile SF" xfId="327"/>
    <cellStyle name="_Costs not in AURORA 2007 Rate Case_(C) WHE Proforma with ITC cash grant 10 Yr Amort_for rebuttal_120709" xfId="328"/>
    <cellStyle name="_Costs not in AURORA 2007 Rate Case_04.07E Wild Horse Wind Expansion" xfId="329"/>
    <cellStyle name="_Costs not in AURORA 2007 Rate Case_04.07E Wild Horse Wind Expansion_16.07E Wild Horse Wind Expansionwrkingfile" xfId="330"/>
    <cellStyle name="_Costs not in AURORA 2007 Rate Case_04.07E Wild Horse Wind Expansion_16.07E Wild Horse Wind Expansionwrkingfile SF" xfId="331"/>
    <cellStyle name="_Costs not in AURORA 2007 Rate Case_04.07E Wild Horse Wind Expansion_16.37E Wild Horse Expansion DeferralRevwrkingfile SF" xfId="332"/>
    <cellStyle name="_Costs not in AURORA 2007 Rate Case_16.07E Wild Horse Wind Expansionwrkingfile" xfId="333"/>
    <cellStyle name="_Costs not in AURORA 2007 Rate Case_16.07E Wild Horse Wind Expansionwrkingfile SF" xfId="334"/>
    <cellStyle name="_Costs not in AURORA 2007 Rate Case_16.37E Wild Horse Expansion DeferralRevwrkingfile SF" xfId="335"/>
    <cellStyle name="_Costs not in AURORA 2007 Rate Case_4 31 Regulatory Assets and Liabilities  7 06- Exhibit D" xfId="336"/>
    <cellStyle name="_Costs not in AURORA 2007 Rate Case_4 32 Regulatory Assets and Liabilities  7 06- Exhibit D" xfId="337"/>
    <cellStyle name="_Costs not in AURORA 2007 Rate Case_Book2" xfId="338"/>
    <cellStyle name="_Costs not in AURORA 2007 Rate Case_Book2_Adj Bench DR 3 for Initial Briefs (Electric)" xfId="339"/>
    <cellStyle name="_Costs not in AURORA 2007 Rate Case_Book2_Electric Rev Req Model (2009 GRC) Rebuttal" xfId="340"/>
    <cellStyle name="_Costs not in AURORA 2007 Rate Case_Book2_Electric Rev Req Model (2009 GRC) Rebuttal REmoval of New  WH Solar AdjustMI" xfId="341"/>
    <cellStyle name="_Costs not in AURORA 2007 Rate Case_Book2_Electric Rev Req Model (2009 GRC) Revised 01-18-2010" xfId="342"/>
    <cellStyle name="_Costs not in AURORA 2007 Rate Case_Book2_Final Order Electric EXHIBIT A-1" xfId="343"/>
    <cellStyle name="_Costs not in AURORA 2007 Rate Case_Book4" xfId="344"/>
    <cellStyle name="_Costs not in AURORA 2007 Rate Case_Book9" xfId="345"/>
    <cellStyle name="_Costs not in AURORA 2007 Rate Case_Power Costs - Comparison bx Rbtl-Staff-Jt-PC" xfId="346"/>
    <cellStyle name="_Costs not in AURORA 2007 Rate Case_Power Costs - Comparison bx Rbtl-Staff-Jt-PC_Adj Bench DR 3 for Initial Briefs (Electric)" xfId="347"/>
    <cellStyle name="_Costs not in AURORA 2007 Rate Case_Power Costs - Comparison bx Rbtl-Staff-Jt-PC_Electric Rev Req Model (2009 GRC) Rebuttal" xfId="348"/>
    <cellStyle name="_Costs not in AURORA 2007 Rate Case_Power Costs - Comparison bx Rbtl-Staff-Jt-PC_Electric Rev Req Model (2009 GRC) Rebuttal REmoval of New  WH Solar AdjustMI" xfId="349"/>
    <cellStyle name="_Costs not in AURORA 2007 Rate Case_Power Costs - Comparison bx Rbtl-Staff-Jt-PC_Electric Rev Req Model (2009 GRC) Revised 01-18-2010" xfId="350"/>
    <cellStyle name="_Costs not in AURORA 2007 Rate Case_Power Costs - Comparison bx Rbtl-Staff-Jt-PC_Final Order Electric EXHIBIT A-1" xfId="351"/>
    <cellStyle name="_Costs not in AURORA 2007 Rate Case_Rebuttal Power Costs" xfId="352"/>
    <cellStyle name="_Costs not in AURORA 2007 Rate Case_Rebuttal Power Costs_Adj Bench DR 3 for Initial Briefs (Electric)" xfId="353"/>
    <cellStyle name="_Costs not in AURORA 2007 Rate Case_Rebuttal Power Costs_Electric Rev Req Model (2009 GRC) Rebuttal" xfId="354"/>
    <cellStyle name="_Costs not in AURORA 2007 Rate Case_Rebuttal Power Costs_Electric Rev Req Model (2009 GRC) Rebuttal REmoval of New  WH Solar AdjustMI" xfId="355"/>
    <cellStyle name="_Costs not in AURORA 2007 Rate Case_Rebuttal Power Costs_Electric Rev Req Model (2009 GRC) Revised 01-18-2010" xfId="356"/>
    <cellStyle name="_Costs not in AURORA 2007 Rate Case_Rebuttal Power Costs_Final Order Electric EXHIBIT A-1" xfId="357"/>
    <cellStyle name="_Costs not in KWI3000 '06Budget" xfId="358"/>
    <cellStyle name="_Costs not in KWI3000 '06Budget 2" xfId="359"/>
    <cellStyle name="_Costs not in KWI3000 '06Budget_(C) WHE Proforma with ITC cash grant 10 Yr Amort_for deferral_102809" xfId="360"/>
    <cellStyle name="_Costs not in KWI3000 '06Budget_(C) WHE Proforma with ITC cash grant 10 Yr Amort_for deferral_102809_16.07E Wild Horse Wind Expansionwrkingfile" xfId="361"/>
    <cellStyle name="_Costs not in KWI3000 '06Budget_(C) WHE Proforma with ITC cash grant 10 Yr Amort_for deferral_102809_16.07E Wild Horse Wind Expansionwrkingfile SF" xfId="362"/>
    <cellStyle name="_Costs not in KWI3000 '06Budget_(C) WHE Proforma with ITC cash grant 10 Yr Amort_for deferral_102809_16.37E Wild Horse Expansion DeferralRevwrkingfile SF" xfId="363"/>
    <cellStyle name="_Costs not in KWI3000 '06Budget_(C) WHE Proforma with ITC cash grant 10 Yr Amort_for rebuttal_120709" xfId="364"/>
    <cellStyle name="_Costs not in KWI3000 '06Budget_04.07E Wild Horse Wind Expansion" xfId="365"/>
    <cellStyle name="_Costs not in KWI3000 '06Budget_04.07E Wild Horse Wind Expansion_16.07E Wild Horse Wind Expansionwrkingfile" xfId="366"/>
    <cellStyle name="_Costs not in KWI3000 '06Budget_04.07E Wild Horse Wind Expansion_16.07E Wild Horse Wind Expansionwrkingfile SF" xfId="367"/>
    <cellStyle name="_Costs not in KWI3000 '06Budget_04.07E Wild Horse Wind Expansion_16.37E Wild Horse Expansion DeferralRevwrkingfile SF" xfId="368"/>
    <cellStyle name="_Costs not in KWI3000 '06Budget_16.07E Wild Horse Wind Expansionwrkingfile" xfId="369"/>
    <cellStyle name="_Costs not in KWI3000 '06Budget_16.07E Wild Horse Wind Expansionwrkingfile SF" xfId="370"/>
    <cellStyle name="_Costs not in KWI3000 '06Budget_16.37E Wild Horse Expansion DeferralRevwrkingfile SF" xfId="371"/>
    <cellStyle name="_Costs not in KWI3000 '06Budget_4 31 Regulatory Assets and Liabilities  7 06- Exhibit D" xfId="372"/>
    <cellStyle name="_Costs not in KWI3000 '06Budget_4 32 Regulatory Assets and Liabilities  7 06- Exhibit D" xfId="373"/>
    <cellStyle name="_Costs not in KWI3000 '06Budget_Book2" xfId="374"/>
    <cellStyle name="_Costs not in KWI3000 '06Budget_Book2_Adj Bench DR 3 for Initial Briefs (Electric)" xfId="375"/>
    <cellStyle name="_Costs not in KWI3000 '06Budget_Book2_Electric Rev Req Model (2009 GRC) Rebuttal" xfId="376"/>
    <cellStyle name="_Costs not in KWI3000 '06Budget_Book2_Electric Rev Req Model (2009 GRC) Rebuttal REmoval of New  WH Solar AdjustMI" xfId="377"/>
    <cellStyle name="_Costs not in KWI3000 '06Budget_Book2_Electric Rev Req Model (2009 GRC) Revised 01-18-2010" xfId="378"/>
    <cellStyle name="_Costs not in KWI3000 '06Budget_Book2_Final Order Electric EXHIBIT A-1" xfId="379"/>
    <cellStyle name="_Costs not in KWI3000 '06Budget_Book4" xfId="380"/>
    <cellStyle name="_Costs not in KWI3000 '06Budget_Book9" xfId="381"/>
    <cellStyle name="_Costs not in KWI3000 '06Budget_Power Costs - Comparison bx Rbtl-Staff-Jt-PC" xfId="382"/>
    <cellStyle name="_Costs not in KWI3000 '06Budget_Power Costs - Comparison bx Rbtl-Staff-Jt-PC_Adj Bench DR 3 for Initial Briefs (Electric)" xfId="383"/>
    <cellStyle name="_Costs not in KWI3000 '06Budget_Power Costs - Comparison bx Rbtl-Staff-Jt-PC_Electric Rev Req Model (2009 GRC) Rebuttal" xfId="384"/>
    <cellStyle name="_Costs not in KWI3000 '06Budget_Power Costs - Comparison bx Rbtl-Staff-Jt-PC_Electric Rev Req Model (2009 GRC) Rebuttal REmoval of New  WH Solar AdjustMI" xfId="385"/>
    <cellStyle name="_Costs not in KWI3000 '06Budget_Power Costs - Comparison bx Rbtl-Staff-Jt-PC_Electric Rev Req Model (2009 GRC) Revised 01-18-2010" xfId="386"/>
    <cellStyle name="_Costs not in KWI3000 '06Budget_Power Costs - Comparison bx Rbtl-Staff-Jt-PC_Final Order Electric EXHIBIT A-1" xfId="387"/>
    <cellStyle name="_Costs not in KWI3000 '06Budget_Rebuttal Power Costs" xfId="388"/>
    <cellStyle name="_Costs not in KWI3000 '06Budget_Rebuttal Power Costs_Adj Bench DR 3 for Initial Briefs (Electric)" xfId="389"/>
    <cellStyle name="_Costs not in KWI3000 '06Budget_Rebuttal Power Costs_Electric Rev Req Model (2009 GRC) Rebuttal" xfId="390"/>
    <cellStyle name="_Costs not in KWI3000 '06Budget_Rebuttal Power Costs_Electric Rev Req Model (2009 GRC) Rebuttal REmoval of New  WH Solar AdjustMI" xfId="391"/>
    <cellStyle name="_Costs not in KWI3000 '06Budget_Rebuttal Power Costs_Electric Rev Req Model (2009 GRC) Revised 01-18-2010" xfId="392"/>
    <cellStyle name="_Costs not in KWI3000 '06Budget_Rebuttal Power Costs_Final Order Electric EXHIBIT A-1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4 31 Regulatory Assets and Liabilities  7 06- Exhibit D" xfId="405"/>
    <cellStyle name="_DEM-WP (C) Power Cost 2006GRC Order_4 32 Regulatory Assets and Liabilities  7 06- Exhibit D" xfId="406"/>
    <cellStyle name="_DEM-WP (C) Power Cost 2006GRC Order_Book2" xfId="407"/>
    <cellStyle name="_DEM-WP (C) Power Cost 2006GRC Order_Book2_Adj Bench DR 3 for Initial Briefs (Electric)" xfId="408"/>
    <cellStyle name="_DEM-WP (C) Power Cost 2006GRC Order_Book2_Electric Rev Req Model (2009 GRC) Rebuttal" xfId="409"/>
    <cellStyle name="_DEM-WP (C) Power Cost 2006GRC Order_Book2_Electric Rev Req Model (2009 GRC) Rebuttal REmoval of New  WH Solar AdjustMI" xfId="410"/>
    <cellStyle name="_DEM-WP (C) Power Cost 2006GRC Order_Book2_Electric Rev Req Model (2009 GRC) Revised 01-18-2010" xfId="411"/>
    <cellStyle name="_DEM-WP (C) Power Cost 2006GRC Order_Book2_Final Order Electric EXHIBIT A-1" xfId="412"/>
    <cellStyle name="_DEM-WP (C) Power Cost 2006GRC Order_Book4" xfId="413"/>
    <cellStyle name="_DEM-WP (C) Power Cost 2006GRC Order_Book9" xfId="414"/>
    <cellStyle name="_DEM-WP (C) Power Cost 2006GRC Order_Power Costs - Comparison bx Rbtl-Staff-Jt-PC" xfId="415"/>
    <cellStyle name="_DEM-WP (C) Power Cost 2006GRC Order_Power Costs - Comparison bx Rbtl-Staff-Jt-PC_Adj Bench DR 3 for Initial Briefs (Electric)" xfId="416"/>
    <cellStyle name="_DEM-WP (C) Power Cost 2006GRC Order_Power Costs - Comparison bx Rbtl-Staff-Jt-PC_Electric Rev Req Model (2009 GRC) Rebuttal" xfId="417"/>
    <cellStyle name="_DEM-WP (C) Power Cost 2006GRC Order_Power Costs - Comparison bx Rbtl-Staff-Jt-PC_Electric Rev Req Model (2009 GRC) Rebuttal REmoval of New  WH Solar AdjustMI" xfId="418"/>
    <cellStyle name="_DEM-WP (C) Power Cost 2006GRC Order_Power Costs - Comparison bx Rbtl-Staff-Jt-PC_Electric Rev Req Model (2009 GRC) Revised 01-18-2010" xfId="419"/>
    <cellStyle name="_DEM-WP (C) Power Cost 2006GRC Order_Power Costs - Comparison bx Rbtl-Staff-Jt-PC_Final Order Electric EXHIBIT A-1" xfId="420"/>
    <cellStyle name="_DEM-WP (C) Power Cost 2006GRC Order_Rebuttal Power Costs" xfId="421"/>
    <cellStyle name="_DEM-WP (C) Power Cost 2006GRC Order_Rebuttal Power Costs_Adj Bench DR 3 for Initial Briefs (Electric)" xfId="422"/>
    <cellStyle name="_DEM-WP (C) Power Cost 2006GRC Order_Rebuttal Power Costs_Electric Rev Req Model (2009 GRC) Rebuttal" xfId="423"/>
    <cellStyle name="_DEM-WP (C) Power Cost 2006GRC Order_Rebuttal Power Costs_Electric Rev Req Model (2009 GRC) Rebuttal REmoval of New  WH Solar AdjustMI" xfId="424"/>
    <cellStyle name="_DEM-WP (C) Power Cost 2006GRC Order_Rebuttal Power Costs_Electric Rev Req Model (2009 GRC) Revised 01-18-2010" xfId="425"/>
    <cellStyle name="_DEM-WP (C) Power Cost 2006GRC Order_Rebuttal Power Costs_Final Order Electric EXHIBIT A-1" xfId="426"/>
    <cellStyle name="_DEM-WP Revised (HC) Wild Horse 2006GRC" xfId="427"/>
    <cellStyle name="_DEM-WP Revised (HC) Wild Horse 2006GRC_16.37E Wild Horse Expansion DeferralRevwrkingfile SF" xfId="428"/>
    <cellStyle name="_DEM-WP Revised (HC) Wild Horse 2006GRC_Adj Bench DR 3 for Initial Briefs (Electric)" xfId="429"/>
    <cellStyle name="_DEM-WP Revised (HC) Wild Horse 2006GRC_Book2" xfId="430"/>
    <cellStyle name="_DEM-WP Revised (HC) Wild Horse 2006GRC_Book4" xfId="431"/>
    <cellStyle name="_DEM-WP Revised (HC) Wild Horse 2006GRC_Electric Rev Req Model (2009 GRC) " xfId="432"/>
    <cellStyle name="_DEM-WP Revised (HC) Wild Horse 2006GRC_Electric Rev Req Model (2009 GRC) Rebuttal" xfId="433"/>
    <cellStyle name="_DEM-WP Revised (HC) Wild Horse 2006GRC_Electric Rev Req Model (2009 GRC) Rebuttal REmoval of New  WH Solar AdjustMI" xfId="434"/>
    <cellStyle name="_DEM-WP Revised (HC) Wild Horse 2006GRC_Electric Rev Req Model (2009 GRC) Revised 01-18-2010" xfId="435"/>
    <cellStyle name="_DEM-WP Revised (HC) Wild Horse 2006GRC_Final Order Electric EXHIBIT A-1" xfId="436"/>
    <cellStyle name="_DEM-WP Revised (HC) Wild Horse 2006GRC_Power Costs - Comparison bx Rbtl-Staff-Jt-PC" xfId="437"/>
    <cellStyle name="_DEM-WP Revised (HC) Wild Horse 2006GRC_Rebuttal Power Costs" xfId="438"/>
    <cellStyle name="_DEM-WP Revised (HC) Wild Horse 2006GRC_TENASKA REGULATORY ASSET" xfId="439"/>
    <cellStyle name="_DEM-WP(C) Colstrip FOR" xfId="440"/>
    <cellStyle name="_DEM-WP(C) Colstrip FOR_(C) WHE Proforma with ITC cash grant 10 Yr Amort_for rebuttal_120709" xfId="441"/>
    <cellStyle name="_DEM-WP(C) Colstrip FOR_16.07E Wild Horse Wind Expansionwrkingfile" xfId="442"/>
    <cellStyle name="_DEM-WP(C) Colstrip FOR_16.07E Wild Horse Wind Expansionwrkingfile SF" xfId="443"/>
    <cellStyle name="_DEM-WP(C) Colstrip FOR_16.37E Wild Horse Expansion DeferralRevwrkingfile SF" xfId="444"/>
    <cellStyle name="_DEM-WP(C) Colstrip FOR_Adj Bench DR 3 for Initial Briefs (Electric)" xfId="445"/>
    <cellStyle name="_DEM-WP(C) Colstrip FOR_Book2" xfId="446"/>
    <cellStyle name="_DEM-WP(C) Colstrip FOR_Book2_Adj Bench DR 3 for Initial Briefs (Electric)" xfId="447"/>
    <cellStyle name="_DEM-WP(C) Colstrip FOR_Book2_Electric Rev Req Model (2009 GRC) Rebuttal" xfId="448"/>
    <cellStyle name="_DEM-WP(C) Colstrip FOR_Book2_Electric Rev Req Model (2009 GRC) Rebuttal REmoval of New  WH Solar AdjustMI" xfId="449"/>
    <cellStyle name="_DEM-WP(C) Colstrip FOR_Book2_Electric Rev Req Model (2009 GRC) Revised 01-18-2010" xfId="450"/>
    <cellStyle name="_DEM-WP(C) Colstrip FOR_Book2_Final Order Electric EXHIBIT A-1" xfId="451"/>
    <cellStyle name="_DEM-WP(C) Colstrip FOR_Electric Rev Req Model (2009 GRC) Rebuttal" xfId="452"/>
    <cellStyle name="_DEM-WP(C) Colstrip FOR_Electric Rev Req Model (2009 GRC) Rebuttal REmoval of New  WH Solar AdjustMI" xfId="453"/>
    <cellStyle name="_DEM-WP(C) Colstrip FOR_Electric Rev Req Model (2009 GRC) Revised 01-18-2010" xfId="454"/>
    <cellStyle name="_DEM-WP(C) Colstrip FOR_Final Order Electric EXHIBIT A-1" xfId="455"/>
    <cellStyle name="_DEM-WP(C) Colstrip FOR_Rebuttal Power Costs" xfId="456"/>
    <cellStyle name="_DEM-WP(C) Colstrip FOR_Rebuttal Power Costs_Adj Bench DR 3 for Initial Briefs (Electric)" xfId="457"/>
    <cellStyle name="_DEM-WP(C) Colstrip FOR_Rebuttal Power Costs_Electric Rev Req Model (2009 GRC) Rebuttal" xfId="458"/>
    <cellStyle name="_DEM-WP(C) Colstrip FOR_Rebuttal Power Costs_Electric Rev Req Model (2009 GRC) Rebuttal REmoval of New  WH Solar AdjustMI" xfId="459"/>
    <cellStyle name="_DEM-WP(C) Colstrip FOR_Rebuttal Power Costs_Electric Rev Req Model (2009 GRC) Revised 01-18-2010" xfId="460"/>
    <cellStyle name="_DEM-WP(C) Colstrip FOR_Rebuttal Power Costs_Final Order Electric EXHIBIT A-1" xfId="461"/>
    <cellStyle name="_DEM-WP(C) Colstrip FOR_TENASKA REGULATORY ASSET" xfId="462"/>
    <cellStyle name="_DEM-WP(C) Costs not in AURORA 2006GRC" xfId="463"/>
    <cellStyle name="_DEM-WP(C) Costs not in AURORA 2006GRC 2" xfId="464"/>
    <cellStyle name="_DEM-WP(C) Costs not in AURORA 2006GRC_(C) WHE Proforma with ITC cash grant 10 Yr Amort_for deferral_102809" xfId="465"/>
    <cellStyle name="_DEM-WP(C) Costs not in AURORA 2006GRC_(C) WHE Proforma with ITC cash grant 10 Yr Amort_for deferral_102809_16.07E Wild Horse Wind Expansionwrkingfile" xfId="466"/>
    <cellStyle name="_DEM-WP(C) Costs not in AURORA 2006GRC_(C) WHE Proforma with ITC cash grant 10 Yr Amort_for deferral_102809_16.07E Wild Horse Wind Expansionwrkingfile SF" xfId="467"/>
    <cellStyle name="_DEM-WP(C) Costs not in AURORA 2006GRC_(C) WHE Proforma with ITC cash grant 10 Yr Amort_for deferral_102809_16.37E Wild Horse Expansion DeferralRevwrkingfile SF" xfId="468"/>
    <cellStyle name="_DEM-WP(C) Costs not in AURORA 2006GRC_(C) WHE Proforma with ITC cash grant 10 Yr Amort_for rebuttal_120709" xfId="469"/>
    <cellStyle name="_DEM-WP(C) Costs not in AURORA 2006GRC_04.07E Wild Horse Wind Expansion" xfId="470"/>
    <cellStyle name="_DEM-WP(C) Costs not in AURORA 2006GRC_04.07E Wild Horse Wind Expansion_16.07E Wild Horse Wind Expansionwrkingfile" xfId="471"/>
    <cellStyle name="_DEM-WP(C) Costs not in AURORA 2006GRC_04.07E Wild Horse Wind Expansion_16.07E Wild Horse Wind Expansionwrkingfile SF" xfId="472"/>
    <cellStyle name="_DEM-WP(C) Costs not in AURORA 2006GRC_04.07E Wild Horse Wind Expansion_16.37E Wild Horse Expansion DeferralRevwrkingfile SF" xfId="473"/>
    <cellStyle name="_DEM-WP(C) Costs not in AURORA 2006GRC_16.07E Wild Horse Wind Expansionwrkingfile" xfId="474"/>
    <cellStyle name="_DEM-WP(C) Costs not in AURORA 2006GRC_16.07E Wild Horse Wind Expansionwrkingfile SF" xfId="475"/>
    <cellStyle name="_DEM-WP(C) Costs not in AURORA 2006GRC_16.37E Wild Horse Expansion DeferralRevwrkingfile SF" xfId="476"/>
    <cellStyle name="_DEM-WP(C) Costs not in AURORA 2006GRC_4 31 Regulatory Assets and Liabilities  7 06- Exhibit D" xfId="477"/>
    <cellStyle name="_DEM-WP(C) Costs not in AURORA 2006GRC_4 32 Regulatory Assets and Liabilities  7 06- Exhibit D" xfId="478"/>
    <cellStyle name="_DEM-WP(C) Costs not in AURORA 2006GRC_Book2" xfId="479"/>
    <cellStyle name="_DEM-WP(C) Costs not in AURORA 2006GRC_Book2_Adj Bench DR 3 for Initial Briefs (Electric)" xfId="480"/>
    <cellStyle name="_DEM-WP(C) Costs not in AURORA 2006GRC_Book2_Electric Rev Req Model (2009 GRC) Rebuttal" xfId="481"/>
    <cellStyle name="_DEM-WP(C) Costs not in AURORA 2006GRC_Book2_Electric Rev Req Model (2009 GRC) Rebuttal REmoval of New  WH Solar AdjustMI" xfId="482"/>
    <cellStyle name="_DEM-WP(C) Costs not in AURORA 2006GRC_Book2_Electric Rev Req Model (2009 GRC) Revised 01-18-2010" xfId="483"/>
    <cellStyle name="_DEM-WP(C) Costs not in AURORA 2006GRC_Book2_Final Order Electric EXHIBIT A-1" xfId="484"/>
    <cellStyle name="_DEM-WP(C) Costs not in AURORA 2006GRC_Book4" xfId="485"/>
    <cellStyle name="_DEM-WP(C) Costs not in AURORA 2006GRC_Book9" xfId="486"/>
    <cellStyle name="_DEM-WP(C) Costs not in AURORA 2006GRC_Power Costs - Comparison bx Rbtl-Staff-Jt-PC" xfId="487"/>
    <cellStyle name="_DEM-WP(C) Costs not in AURORA 2006GRC_Power Costs - Comparison bx Rbtl-Staff-Jt-PC_Adj Bench DR 3 for Initial Briefs (Electric)" xfId="488"/>
    <cellStyle name="_DEM-WP(C) Costs not in AURORA 2006GRC_Power Costs - Comparison bx Rbtl-Staff-Jt-PC_Electric Rev Req Model (2009 GRC) Rebuttal" xfId="489"/>
    <cellStyle name="_DEM-WP(C) Costs not in AURORA 2006GRC_Power Costs - Comparison bx Rbtl-Staff-Jt-PC_Electric Rev Req Model (2009 GRC) Rebuttal REmoval of New  WH Solar AdjustMI" xfId="490"/>
    <cellStyle name="_DEM-WP(C) Costs not in AURORA 2006GRC_Power Costs - Comparison bx Rbtl-Staff-Jt-PC_Electric Rev Req Model (2009 GRC) Revised 01-18-2010" xfId="491"/>
    <cellStyle name="_DEM-WP(C) Costs not in AURORA 2006GRC_Power Costs - Comparison bx Rbtl-Staff-Jt-PC_Final Order Electric EXHIBIT A-1" xfId="492"/>
    <cellStyle name="_DEM-WP(C) Costs not in AURORA 2006GRC_Rebuttal Power Costs" xfId="493"/>
    <cellStyle name="_DEM-WP(C) Costs not in AURORA 2006GRC_Rebuttal Power Costs_Adj Bench DR 3 for Initial Briefs (Electric)" xfId="494"/>
    <cellStyle name="_DEM-WP(C) Costs not in AURORA 2006GRC_Rebuttal Power Costs_Electric Rev Req Model (2009 GRC) Rebuttal" xfId="495"/>
    <cellStyle name="_DEM-WP(C) Costs not in AURORA 2006GRC_Rebuttal Power Costs_Electric Rev Req Model (2009 GRC) Rebuttal REmoval of New  WH Solar AdjustMI" xfId="496"/>
    <cellStyle name="_DEM-WP(C) Costs not in AURORA 2006GRC_Rebuttal Power Costs_Electric Rev Req Model (2009 GRC) Revised 01-18-2010" xfId="497"/>
    <cellStyle name="_DEM-WP(C) Costs not in AURORA 2006GRC_Rebuttal Power Costs_Final Order Electric EXHIBIT A-1" xfId="498"/>
    <cellStyle name="_DEM-WP(C) Costs not in AURORA 2007GRC" xfId="499"/>
    <cellStyle name="_DEM-WP(C) Costs not in AURORA 2007GRC_16.37E Wild Horse Expansion DeferralRevwrkingfile SF" xfId="500"/>
    <cellStyle name="_DEM-WP(C) Costs not in AURORA 2007GRC_Adj Bench DR 3 for Initial Briefs (Electric)" xfId="501"/>
    <cellStyle name="_DEM-WP(C) Costs not in AURORA 2007GRC_Book2" xfId="502"/>
    <cellStyle name="_DEM-WP(C) Costs not in AURORA 2007GRC_Book4" xfId="503"/>
    <cellStyle name="_DEM-WP(C) Costs not in AURORA 2007GRC_Electric Rev Req Model (2009 GRC) " xfId="504"/>
    <cellStyle name="_DEM-WP(C) Costs not in AURORA 2007GRC_Electric Rev Req Model (2009 GRC) Rebuttal" xfId="505"/>
    <cellStyle name="_DEM-WP(C) Costs not in AURORA 2007GRC_Electric Rev Req Model (2009 GRC) Rebuttal REmoval of New  WH Solar AdjustMI" xfId="506"/>
    <cellStyle name="_DEM-WP(C) Costs not in AURORA 2007GRC_Electric Rev Req Model (2009 GRC) Revised 01-18-2010" xfId="507"/>
    <cellStyle name="_DEM-WP(C) Costs not in AURORA 2007GRC_Final Order Electric EXHIBIT A-1" xfId="508"/>
    <cellStyle name="_DEM-WP(C) Costs not in AURORA 2007GRC_Power Costs - Comparison bx Rbtl-Staff-Jt-PC" xfId="509"/>
    <cellStyle name="_DEM-WP(C) Costs not in AURORA 2007GRC_Rebuttal Power Costs" xfId="510"/>
    <cellStyle name="_DEM-WP(C) Costs not in AURORA 2007GRC_TENASKA REGULATORY ASSET" xfId="511"/>
    <cellStyle name="_DEM-WP(C) Costs not in AURORA 2007PCORC-5.07Update" xfId="512"/>
    <cellStyle name="_DEM-WP(C) Costs not in AURORA 2007PCORC-5.07Update_16.37E Wild Horse Expansion DeferralRevwrkingfile SF" xfId="513"/>
    <cellStyle name="_DEM-WP(C) Costs not in AURORA 2007PCORC-5.07Update_Adj Bench DR 3 for Initial Briefs (Electric)" xfId="514"/>
    <cellStyle name="_DEM-WP(C) Costs not in AURORA 2007PCORC-5.07Update_Book2" xfId="515"/>
    <cellStyle name="_DEM-WP(C) Costs not in AURORA 2007PCORC-5.07Update_Book4" xfId="516"/>
    <cellStyle name="_DEM-WP(C) Costs not in AURORA 2007PCORC-5.07Update_DEM-WP(C) Production O&amp;M 2009GRC Rebuttal" xfId="517"/>
    <cellStyle name="_DEM-WP(C) Costs not in AURORA 2007PCORC-5.07Update_DEM-WP(C) Production O&amp;M 2009GRC Rebuttal_Adj Bench DR 3 for Initial Briefs (Electric)" xfId="518"/>
    <cellStyle name="_DEM-WP(C) Costs not in AURORA 2007PCORC-5.07Update_DEM-WP(C) Production O&amp;M 2009GRC Rebuttal_Book2" xfId="519"/>
    <cellStyle name="_DEM-WP(C) Costs not in AURORA 2007PCORC-5.07Update_DEM-WP(C) Production O&amp;M 2009GRC Rebuttal_Book2_Adj Bench DR 3 for Initial Briefs (Electric)" xfId="520"/>
    <cellStyle name="_DEM-WP(C) Costs not in AURORA 2007PCORC-5.07Update_DEM-WP(C) Production O&amp;M 2009GRC Rebuttal_Book2_Electric Rev Req Model (2009 GRC) Rebuttal" xfId="521"/>
    <cellStyle name="_DEM-WP(C) Costs not in AURORA 2007PCORC-5.07Update_DEM-WP(C) Production O&amp;M 2009GRC Rebuttal_Book2_Electric Rev Req Model (2009 GRC) Rebuttal REmoval of New  WH Solar AdjustMI" xfId="522"/>
    <cellStyle name="_DEM-WP(C) Costs not in AURORA 2007PCORC-5.07Update_DEM-WP(C) Production O&amp;M 2009GRC Rebuttal_Book2_Electric Rev Req Model (2009 GRC) Revised 01-18-2010" xfId="523"/>
    <cellStyle name="_DEM-WP(C) Costs not in AURORA 2007PCORC-5.07Update_DEM-WP(C) Production O&amp;M 2009GRC Rebuttal_Book2_Final Order Electric EXHIBIT A-1" xfId="524"/>
    <cellStyle name="_DEM-WP(C) Costs not in AURORA 2007PCORC-5.07Update_DEM-WP(C) Production O&amp;M 2009GRC Rebuttal_Electric Rev Req Model (2009 GRC) Rebuttal" xfId="525"/>
    <cellStyle name="_DEM-WP(C) Costs not in AURORA 2007PCORC-5.07Update_DEM-WP(C) Production O&amp;M 2009GRC Rebuttal_Electric Rev Req Model (2009 GRC) Rebuttal REmoval of New  WH Solar AdjustMI" xfId="526"/>
    <cellStyle name="_DEM-WP(C) Costs not in AURORA 2007PCORC-5.07Update_DEM-WP(C) Production O&amp;M 2009GRC Rebuttal_Electric Rev Req Model (2009 GRC) Revised 01-18-2010" xfId="527"/>
    <cellStyle name="_DEM-WP(C) Costs not in AURORA 2007PCORC-5.07Update_DEM-WP(C) Production O&amp;M 2009GRC Rebuttal_Final Order Electric EXHIBIT A-1" xfId="528"/>
    <cellStyle name="_DEM-WP(C) Costs not in AURORA 2007PCORC-5.07Update_DEM-WP(C) Production O&amp;M 2009GRC Rebuttal_Rebuttal Power Costs" xfId="529"/>
    <cellStyle name="_DEM-WP(C) Costs not in AURORA 2007PCORC-5.07Update_DEM-WP(C) Production O&amp;M 2009GRC Rebuttal_Rebuttal Power Costs_Adj Bench DR 3 for Initial Briefs (Electric)" xfId="530"/>
    <cellStyle name="_DEM-WP(C) Costs not in AURORA 2007PCORC-5.07Update_DEM-WP(C) Production O&amp;M 2009GRC Rebuttal_Rebuttal Power Costs_Electric Rev Req Model (2009 GRC) Rebuttal" xfId="531"/>
    <cellStyle name="_DEM-WP(C) Costs not in AURORA 2007PCORC-5.07Update_DEM-WP(C) Production O&amp;M 2009GRC Rebuttal_Rebuttal Power Costs_Electric Rev Req Model (2009 GRC) Rebuttal REmoval of New  WH Solar AdjustMI" xfId="532"/>
    <cellStyle name="_DEM-WP(C) Costs not in AURORA 2007PCORC-5.07Update_DEM-WP(C) Production O&amp;M 2009GRC Rebuttal_Rebuttal Power Costs_Electric Rev Req Model (2009 GRC) Revised 01-18-2010" xfId="533"/>
    <cellStyle name="_DEM-WP(C) Costs not in AURORA 2007PCORC-5.07Update_DEM-WP(C) Production O&amp;M 2009GRC Rebuttal_Rebuttal Power Costs_Final Order Electric EXHIBIT A-1" xfId="534"/>
    <cellStyle name="_DEM-WP(C) Costs not in AURORA 2007PCORC-5.07Update_Electric Rev Req Model (2009 GRC) " xfId="535"/>
    <cellStyle name="_DEM-WP(C) Costs not in AURORA 2007PCORC-5.07Update_Electric Rev Req Model (2009 GRC) Rebuttal" xfId="536"/>
    <cellStyle name="_DEM-WP(C) Costs not in AURORA 2007PCORC-5.07Update_Electric Rev Req Model (2009 GRC) Rebuttal REmoval of New  WH Solar AdjustMI" xfId="537"/>
    <cellStyle name="_DEM-WP(C) Costs not in AURORA 2007PCORC-5.07Update_Electric Rev Req Model (2009 GRC) Revised 01-18-2010" xfId="538"/>
    <cellStyle name="_DEM-WP(C) Costs not in AURORA 2007PCORC-5.07Update_Final Order Electric EXHIBIT A-1" xfId="539"/>
    <cellStyle name="_DEM-WP(C) Costs not in AURORA 2007PCORC-5.07Update_Power Costs - Comparison bx Rbtl-Staff-Jt-PC" xfId="540"/>
    <cellStyle name="_DEM-WP(C) Costs not in AURORA 2007PCORC-5.07Update_Rebuttal Power Costs" xfId="541"/>
    <cellStyle name="_DEM-WP(C) Costs not in AURORA 2007PCORC-5.07Update_TENASKA REGULATORY ASSET" xfId="542"/>
    <cellStyle name="_DEM-WP(C) Prod O&amp;M 2007GRC" xfId="543"/>
    <cellStyle name="_DEM-WP(C) Prod O&amp;M 2007GRC_Adj Bench DR 3 for Initial Briefs (Electric)" xfId="544"/>
    <cellStyle name="_DEM-WP(C) Prod O&amp;M 2007GRC_Book2" xfId="545"/>
    <cellStyle name="_DEM-WP(C) Prod O&amp;M 2007GRC_Book2_Adj Bench DR 3 for Initial Briefs (Electric)" xfId="546"/>
    <cellStyle name="_DEM-WP(C) Prod O&amp;M 2007GRC_Book2_Electric Rev Req Model (2009 GRC) Rebuttal" xfId="547"/>
    <cellStyle name="_DEM-WP(C) Prod O&amp;M 2007GRC_Book2_Electric Rev Req Model (2009 GRC) Rebuttal REmoval of New  WH Solar AdjustMI" xfId="548"/>
    <cellStyle name="_DEM-WP(C) Prod O&amp;M 2007GRC_Book2_Electric Rev Req Model (2009 GRC) Revised 01-18-2010" xfId="549"/>
    <cellStyle name="_DEM-WP(C) Prod O&amp;M 2007GRC_Book2_Final Order Electric EXHIBIT A-1" xfId="550"/>
    <cellStyle name="_DEM-WP(C) Prod O&amp;M 2007GRC_Electric Rev Req Model (2009 GRC) Rebuttal" xfId="551"/>
    <cellStyle name="_DEM-WP(C) Prod O&amp;M 2007GRC_Electric Rev Req Model (2009 GRC) Rebuttal REmoval of New  WH Solar AdjustMI" xfId="552"/>
    <cellStyle name="_DEM-WP(C) Prod O&amp;M 2007GRC_Electric Rev Req Model (2009 GRC) Revised 01-18-2010" xfId="553"/>
    <cellStyle name="_DEM-WP(C) Prod O&amp;M 2007GRC_Final Order Electric EXHIBIT A-1" xfId="554"/>
    <cellStyle name="_DEM-WP(C) Prod O&amp;M 2007GRC_Rebuttal Power Costs" xfId="555"/>
    <cellStyle name="_DEM-WP(C) Prod O&amp;M 2007GRC_Rebuttal Power Costs_Adj Bench DR 3 for Initial Briefs (Electric)" xfId="556"/>
    <cellStyle name="_DEM-WP(C) Prod O&amp;M 2007GRC_Rebuttal Power Costs_Electric Rev Req Model (2009 GRC) Rebuttal" xfId="557"/>
    <cellStyle name="_DEM-WP(C) Prod O&amp;M 2007GRC_Rebuttal Power Costs_Electric Rev Req Model (2009 GRC) Rebuttal REmoval of New  WH Solar AdjustMI" xfId="558"/>
    <cellStyle name="_DEM-WP(C) Prod O&amp;M 2007GRC_Rebuttal Power Costs_Electric Rev Req Model (2009 GRC) Revised 01-18-2010" xfId="559"/>
    <cellStyle name="_DEM-WP(C) Prod O&amp;M 2007GRC_Rebuttal Power Costs_Final Order Electric EXHIBIT A-1" xfId="560"/>
    <cellStyle name="_DEM-WP(C) Rate Year Sumas by Month Update Corrected" xfId="561"/>
    <cellStyle name="_DEM-WP(C) Sumas Proforma 11.5.07" xfId="562"/>
    <cellStyle name="_DEM-WP(C) Westside Hydro Data_051007" xfId="563"/>
    <cellStyle name="_DEM-WP(C) Westside Hydro Data_051007_16.37E Wild Horse Expansion DeferralRevwrkingfile SF" xfId="564"/>
    <cellStyle name="_DEM-WP(C) Westside Hydro Data_051007_Adj Bench DR 3 for Initial Briefs (Electric)" xfId="565"/>
    <cellStyle name="_DEM-WP(C) Westside Hydro Data_051007_Book2" xfId="566"/>
    <cellStyle name="_DEM-WP(C) Westside Hydro Data_051007_Book4" xfId="567"/>
    <cellStyle name="_DEM-WP(C) Westside Hydro Data_051007_Electric Rev Req Model (2009 GRC) " xfId="568"/>
    <cellStyle name="_DEM-WP(C) Westside Hydro Data_051007_Electric Rev Req Model (2009 GRC) Rebuttal" xfId="569"/>
    <cellStyle name="_DEM-WP(C) Westside Hydro Data_051007_Electric Rev Req Model (2009 GRC) Rebuttal REmoval of New  WH Solar AdjustMI" xfId="570"/>
    <cellStyle name="_DEM-WP(C) Westside Hydro Data_051007_Electric Rev Req Model (2009 GRC) Revised 01-18-2010" xfId="571"/>
    <cellStyle name="_DEM-WP(C) Westside Hydro Data_051007_Final Order Electric EXHIBIT A-1" xfId="572"/>
    <cellStyle name="_DEM-WP(C) Westside Hydro Data_051007_Power Costs - Comparison bx Rbtl-Staff-Jt-PC" xfId="573"/>
    <cellStyle name="_DEM-WP(C) Westside Hydro Data_051007_Rebuttal Power Costs" xfId="574"/>
    <cellStyle name="_DEM-WP(C) Westside Hydro Data_051007_TENASKA REGULATORY ASSET" xfId="575"/>
    <cellStyle name="_x0013__Electric Rev Req Model (2009 GRC) " xfId="576"/>
    <cellStyle name="_x0013__Electric Rev Req Model (2009 GRC) Rebuttal" xfId="577"/>
    <cellStyle name="_x0013__Electric Rev Req Model (2009 GRC) Rebuttal REmoval of New  WH Solar AdjustMI" xfId="578"/>
    <cellStyle name="_x0013__Electric Rev Req Model (2009 GRC) Revised 01-18-2010" xfId="579"/>
    <cellStyle name="_x0013__Final Order Electric EXHIBIT A-1" xfId="580"/>
    <cellStyle name="_Fixed Gas Transport 1 19 09" xfId="581"/>
    <cellStyle name="_Fuel Prices 4-14" xfId="582"/>
    <cellStyle name="_Fuel Prices 4-14 2" xfId="583"/>
    <cellStyle name="_Fuel Prices 4-14_04 07E Wild Horse Wind Expansion (C) (2)" xfId="584"/>
    <cellStyle name="_Fuel Prices 4-14_04 07E Wild Horse Wind Expansion (C) (2)_Adj Bench DR 3 for Initial Briefs (Electric)" xfId="585"/>
    <cellStyle name="_Fuel Prices 4-14_04 07E Wild Horse Wind Expansion (C) (2)_Electric Rev Req Model (2009 GRC) " xfId="586"/>
    <cellStyle name="_Fuel Prices 4-14_04 07E Wild Horse Wind Expansion (C) (2)_Electric Rev Req Model (2009 GRC) Rebuttal" xfId="587"/>
    <cellStyle name="_Fuel Prices 4-14_04 07E Wild Horse Wind Expansion (C) (2)_Electric Rev Req Model (2009 GRC) Rebuttal REmoval of New  WH Solar AdjustMI" xfId="588"/>
    <cellStyle name="_Fuel Prices 4-14_04 07E Wild Horse Wind Expansion (C) (2)_Electric Rev Req Model (2009 GRC) Revised 01-18-2010" xfId="589"/>
    <cellStyle name="_Fuel Prices 4-14_04 07E Wild Horse Wind Expansion (C) (2)_Final Order Electric EXHIBIT A-1" xfId="590"/>
    <cellStyle name="_Fuel Prices 4-14_04 07E Wild Horse Wind Expansion (C) (2)_TENASKA REGULATORY ASSET" xfId="591"/>
    <cellStyle name="_Fuel Prices 4-14_16.37E Wild Horse Expansion DeferralRevwrkingfile SF" xfId="592"/>
    <cellStyle name="_Fuel Prices 4-14_4 31 Regulatory Assets and Liabilities  7 06- Exhibit D" xfId="593"/>
    <cellStyle name="_Fuel Prices 4-14_4 32 Regulatory Assets and Liabilities  7 06- Exhibit D" xfId="594"/>
    <cellStyle name="_Fuel Prices 4-14_Book2" xfId="595"/>
    <cellStyle name="_Fuel Prices 4-14_Book2_Adj Bench DR 3 for Initial Briefs (Electric)" xfId="596"/>
    <cellStyle name="_Fuel Prices 4-14_Book2_Electric Rev Req Model (2009 GRC) Rebuttal" xfId="597"/>
    <cellStyle name="_Fuel Prices 4-14_Book2_Electric Rev Req Model (2009 GRC) Rebuttal REmoval of New  WH Solar AdjustMI" xfId="598"/>
    <cellStyle name="_Fuel Prices 4-14_Book2_Electric Rev Req Model (2009 GRC) Revised 01-18-2010" xfId="599"/>
    <cellStyle name="_Fuel Prices 4-14_Book2_Final Order Electric EXHIBIT A-1" xfId="600"/>
    <cellStyle name="_Fuel Prices 4-14_Book4" xfId="601"/>
    <cellStyle name="_Fuel Prices 4-14_Book9" xfId="602"/>
    <cellStyle name="_Fuel Prices 4-14_Power Costs - Comparison bx Rbtl-Staff-Jt-PC" xfId="603"/>
    <cellStyle name="_Fuel Prices 4-14_Power Costs - Comparison bx Rbtl-Staff-Jt-PC_Adj Bench DR 3 for Initial Briefs (Electric)" xfId="604"/>
    <cellStyle name="_Fuel Prices 4-14_Power Costs - Comparison bx Rbtl-Staff-Jt-PC_Electric Rev Req Model (2009 GRC) Rebuttal" xfId="605"/>
    <cellStyle name="_Fuel Prices 4-14_Power Costs - Comparison bx Rbtl-Staff-Jt-PC_Electric Rev Req Model (2009 GRC) Rebuttal REmoval of New  WH Solar AdjustMI" xfId="606"/>
    <cellStyle name="_Fuel Prices 4-14_Power Costs - Comparison bx Rbtl-Staff-Jt-PC_Electric Rev Req Model (2009 GRC) Revised 01-18-2010" xfId="607"/>
    <cellStyle name="_Fuel Prices 4-14_Power Costs - Comparison bx Rbtl-Staff-Jt-PC_Final Order Electric EXHIBIT A-1" xfId="608"/>
    <cellStyle name="_Fuel Prices 4-14_Rebuttal Power Costs" xfId="609"/>
    <cellStyle name="_Fuel Prices 4-14_Rebuttal Power Costs_Adj Bench DR 3 for Initial Briefs (Electric)" xfId="610"/>
    <cellStyle name="_Fuel Prices 4-14_Rebuttal Power Costs_Electric Rev Req Model (2009 GRC) Rebuttal" xfId="611"/>
    <cellStyle name="_Fuel Prices 4-14_Rebuttal Power Costs_Electric Rev Req Model (2009 GRC) Rebuttal REmoval of New  WH Solar AdjustMI" xfId="612"/>
    <cellStyle name="_Fuel Prices 4-14_Rebuttal Power Costs_Electric Rev Req Model (2009 GRC) Revised 01-18-2010" xfId="613"/>
    <cellStyle name="_Fuel Prices 4-14_Rebuttal Power Costs_Final Order Electric EXHIBIT A-1" xfId="614"/>
    <cellStyle name="_Gas Transportation Charges_2009GRC_120308" xfId="615"/>
    <cellStyle name="_NIM 06 Base Case Current Trends" xfId="616"/>
    <cellStyle name="_NIM 06 Base Case Current Trends_Adj Bench DR 3 for Initial Briefs (Electric)" xfId="617"/>
    <cellStyle name="_NIM 06 Base Case Current Trends_Book2" xfId="618"/>
    <cellStyle name="_NIM 06 Base Case Current Trends_Book2_Adj Bench DR 3 for Initial Briefs (Electric)" xfId="619"/>
    <cellStyle name="_NIM 06 Base Case Current Trends_Book2_Electric Rev Req Model (2009 GRC) Rebuttal" xfId="620"/>
    <cellStyle name="_NIM 06 Base Case Current Trends_Book2_Electric Rev Req Model (2009 GRC) Rebuttal REmoval of New  WH Solar AdjustMI" xfId="621"/>
    <cellStyle name="_NIM 06 Base Case Current Trends_Book2_Electric Rev Req Model (2009 GRC) Revised 01-18-2010" xfId="622"/>
    <cellStyle name="_NIM 06 Base Case Current Trends_Book2_Final Order Electric EXHIBIT A-1" xfId="623"/>
    <cellStyle name="_NIM 06 Base Case Current Trends_Electric Rev Req Model (2009 GRC) " xfId="624"/>
    <cellStyle name="_NIM 06 Base Case Current Trends_Electric Rev Req Model (2009 GRC) Rebuttal" xfId="625"/>
    <cellStyle name="_NIM 06 Base Case Current Trends_Electric Rev Req Model (2009 GRC) Rebuttal REmoval of New  WH Solar AdjustMI" xfId="626"/>
    <cellStyle name="_NIM 06 Base Case Current Trends_Electric Rev Req Model (2009 GRC) Revised 01-18-2010" xfId="627"/>
    <cellStyle name="_NIM 06 Base Case Current Trends_Final Order Electric EXHIBIT A-1" xfId="628"/>
    <cellStyle name="_NIM 06 Base Case Current Trends_Rebuttal Power Costs" xfId="629"/>
    <cellStyle name="_NIM 06 Base Case Current Trends_Rebuttal Power Costs_Adj Bench DR 3 for Initial Briefs (Electric)" xfId="630"/>
    <cellStyle name="_NIM 06 Base Case Current Trends_Rebuttal Power Costs_Electric Rev Req Model (2009 GRC) Rebuttal" xfId="631"/>
    <cellStyle name="_NIM 06 Base Case Current Trends_Rebuttal Power Costs_Electric Rev Req Model (2009 GRC) Rebuttal REmoval of New  WH Solar AdjustMI" xfId="632"/>
    <cellStyle name="_NIM 06 Base Case Current Trends_Rebuttal Power Costs_Electric Rev Req Model (2009 GRC) Revised 01-18-2010" xfId="633"/>
    <cellStyle name="_NIM 06 Base Case Current Trends_Rebuttal Power Costs_Final Order Electric EXHIBIT A-1" xfId="634"/>
    <cellStyle name="_NIM 06 Base Case Current Trends_TENASKA REGULATORY ASSET" xfId="635"/>
    <cellStyle name="_Portfolio SPlan Base Case.xls Chart 1" xfId="636"/>
    <cellStyle name="_Portfolio SPlan Base Case.xls Chart 1_Adj Bench DR 3 for Initial Briefs (Electric)" xfId="637"/>
    <cellStyle name="_Portfolio SPlan Base Case.xls Chart 1_Book2" xfId="638"/>
    <cellStyle name="_Portfolio SPlan Base Case.xls Chart 1_Book2_Adj Bench DR 3 for Initial Briefs (Electric)" xfId="639"/>
    <cellStyle name="_Portfolio SPlan Base Case.xls Chart 1_Book2_Electric Rev Req Model (2009 GRC) Rebuttal" xfId="640"/>
    <cellStyle name="_Portfolio SPlan Base Case.xls Chart 1_Book2_Electric Rev Req Model (2009 GRC) Rebuttal REmoval of New  WH Solar AdjustMI" xfId="641"/>
    <cellStyle name="_Portfolio SPlan Base Case.xls Chart 1_Book2_Electric Rev Req Model (2009 GRC) Revised 01-18-2010" xfId="642"/>
    <cellStyle name="_Portfolio SPlan Base Case.xls Chart 1_Book2_Final Order Electric EXHIBIT A-1" xfId="643"/>
    <cellStyle name="_Portfolio SPlan Base Case.xls Chart 1_Electric Rev Req Model (2009 GRC) " xfId="644"/>
    <cellStyle name="_Portfolio SPlan Base Case.xls Chart 1_Electric Rev Req Model (2009 GRC) Rebuttal" xfId="645"/>
    <cellStyle name="_Portfolio SPlan Base Case.xls Chart 1_Electric Rev Req Model (2009 GRC) Rebuttal REmoval of New  WH Solar AdjustMI" xfId="646"/>
    <cellStyle name="_Portfolio SPlan Base Case.xls Chart 1_Electric Rev Req Model (2009 GRC) Revised 01-18-2010" xfId="647"/>
    <cellStyle name="_Portfolio SPlan Base Case.xls Chart 1_Final Order Electric EXHIBIT A-1" xfId="648"/>
    <cellStyle name="_Portfolio SPlan Base Case.xls Chart 1_Rebuttal Power Costs" xfId="649"/>
    <cellStyle name="_Portfolio SPlan Base Case.xls Chart 1_Rebuttal Power Costs_Adj Bench DR 3 for Initial Briefs (Electric)" xfId="650"/>
    <cellStyle name="_Portfolio SPlan Base Case.xls Chart 1_Rebuttal Power Costs_Electric Rev Req Model (2009 GRC) Rebuttal" xfId="651"/>
    <cellStyle name="_Portfolio SPlan Base Case.xls Chart 1_Rebuttal Power Costs_Electric Rev Req Model (2009 GRC) Rebuttal REmoval of New  WH Solar AdjustMI" xfId="652"/>
    <cellStyle name="_Portfolio SPlan Base Case.xls Chart 1_Rebuttal Power Costs_Electric Rev Req Model (2009 GRC) Revised 01-18-2010" xfId="653"/>
    <cellStyle name="_Portfolio SPlan Base Case.xls Chart 1_Rebuttal Power Costs_Final Order Electric EXHIBIT A-1" xfId="654"/>
    <cellStyle name="_Portfolio SPlan Base Case.xls Chart 1_TENASKA REGULATORY ASSET" xfId="655"/>
    <cellStyle name="_Portfolio SPlan Base Case.xls Chart 2" xfId="656"/>
    <cellStyle name="_Portfolio SPlan Base Case.xls Chart 2_Adj Bench DR 3 for Initial Briefs (Electric)" xfId="657"/>
    <cellStyle name="_Portfolio SPlan Base Case.xls Chart 2_Book2" xfId="658"/>
    <cellStyle name="_Portfolio SPlan Base Case.xls Chart 2_Book2_Adj Bench DR 3 for Initial Briefs (Electric)" xfId="659"/>
    <cellStyle name="_Portfolio SPlan Base Case.xls Chart 2_Book2_Electric Rev Req Model (2009 GRC) Rebuttal" xfId="660"/>
    <cellStyle name="_Portfolio SPlan Base Case.xls Chart 2_Book2_Electric Rev Req Model (2009 GRC) Rebuttal REmoval of New  WH Solar AdjustMI" xfId="661"/>
    <cellStyle name="_Portfolio SPlan Base Case.xls Chart 2_Book2_Electric Rev Req Model (2009 GRC) Revised 01-18-2010" xfId="662"/>
    <cellStyle name="_Portfolio SPlan Base Case.xls Chart 2_Book2_Final Order Electric EXHIBIT A-1" xfId="663"/>
    <cellStyle name="_Portfolio SPlan Base Case.xls Chart 2_Electric Rev Req Model (2009 GRC) " xfId="664"/>
    <cellStyle name="_Portfolio SPlan Base Case.xls Chart 2_Electric Rev Req Model (2009 GRC) Rebuttal" xfId="665"/>
    <cellStyle name="_Portfolio SPlan Base Case.xls Chart 2_Electric Rev Req Model (2009 GRC) Rebuttal REmoval of New  WH Solar AdjustMI" xfId="666"/>
    <cellStyle name="_Portfolio SPlan Base Case.xls Chart 2_Electric Rev Req Model (2009 GRC) Revised 01-18-2010" xfId="667"/>
    <cellStyle name="_Portfolio SPlan Base Case.xls Chart 2_Final Order Electric EXHIBIT A-1" xfId="668"/>
    <cellStyle name="_Portfolio SPlan Base Case.xls Chart 2_Rebuttal Power Costs" xfId="669"/>
    <cellStyle name="_Portfolio SPlan Base Case.xls Chart 2_Rebuttal Power Costs_Adj Bench DR 3 for Initial Briefs (Electric)" xfId="670"/>
    <cellStyle name="_Portfolio SPlan Base Case.xls Chart 2_Rebuttal Power Costs_Electric Rev Req Model (2009 GRC) Rebuttal" xfId="671"/>
    <cellStyle name="_Portfolio SPlan Base Case.xls Chart 2_Rebuttal Power Costs_Electric Rev Req Model (2009 GRC) Rebuttal REmoval of New  WH Solar AdjustMI" xfId="672"/>
    <cellStyle name="_Portfolio SPlan Base Case.xls Chart 2_Rebuttal Power Costs_Electric Rev Req Model (2009 GRC) Revised 01-18-2010" xfId="673"/>
    <cellStyle name="_Portfolio SPlan Base Case.xls Chart 2_Rebuttal Power Costs_Final Order Electric EXHIBIT A-1" xfId="674"/>
    <cellStyle name="_Portfolio SPlan Base Case.xls Chart 2_TENASKA REGULATORY ASSET" xfId="675"/>
    <cellStyle name="_Portfolio SPlan Base Case.xls Chart 3" xfId="676"/>
    <cellStyle name="_Portfolio SPlan Base Case.xls Chart 3_Adj Bench DR 3 for Initial Briefs (Electric)" xfId="677"/>
    <cellStyle name="_Portfolio SPlan Base Case.xls Chart 3_Book2" xfId="678"/>
    <cellStyle name="_Portfolio SPlan Base Case.xls Chart 3_Book2_Adj Bench DR 3 for Initial Briefs (Electric)" xfId="679"/>
    <cellStyle name="_Portfolio SPlan Base Case.xls Chart 3_Book2_Electric Rev Req Model (2009 GRC) Rebuttal" xfId="680"/>
    <cellStyle name="_Portfolio SPlan Base Case.xls Chart 3_Book2_Electric Rev Req Model (2009 GRC) Rebuttal REmoval of New  WH Solar AdjustMI" xfId="681"/>
    <cellStyle name="_Portfolio SPlan Base Case.xls Chart 3_Book2_Electric Rev Req Model (2009 GRC) Revised 01-18-2010" xfId="682"/>
    <cellStyle name="_Portfolio SPlan Base Case.xls Chart 3_Book2_Final Order Electric EXHIBIT A-1" xfId="683"/>
    <cellStyle name="_Portfolio SPlan Base Case.xls Chart 3_Electric Rev Req Model (2009 GRC) " xfId="684"/>
    <cellStyle name="_Portfolio SPlan Base Case.xls Chart 3_Electric Rev Req Model (2009 GRC) Rebuttal" xfId="685"/>
    <cellStyle name="_Portfolio SPlan Base Case.xls Chart 3_Electric Rev Req Model (2009 GRC) Rebuttal REmoval of New  WH Solar AdjustMI" xfId="686"/>
    <cellStyle name="_Portfolio SPlan Base Case.xls Chart 3_Electric Rev Req Model (2009 GRC) Revised 01-18-2010" xfId="687"/>
    <cellStyle name="_Portfolio SPlan Base Case.xls Chart 3_Final Order Electric EXHIBIT A-1" xfId="688"/>
    <cellStyle name="_Portfolio SPlan Base Case.xls Chart 3_Rebuttal Power Costs" xfId="689"/>
    <cellStyle name="_Portfolio SPlan Base Case.xls Chart 3_Rebuttal Power Costs_Adj Bench DR 3 for Initial Briefs (Electric)" xfId="690"/>
    <cellStyle name="_Portfolio SPlan Base Case.xls Chart 3_Rebuttal Power Costs_Electric Rev Req Model (2009 GRC) Rebuttal" xfId="691"/>
    <cellStyle name="_Portfolio SPlan Base Case.xls Chart 3_Rebuttal Power Costs_Electric Rev Req Model (2009 GRC) Rebuttal REmoval of New  WH Solar AdjustMI" xfId="692"/>
    <cellStyle name="_Portfolio SPlan Base Case.xls Chart 3_Rebuttal Power Costs_Electric Rev Req Model (2009 GRC) Revised 01-18-2010" xfId="693"/>
    <cellStyle name="_Portfolio SPlan Base Case.xls Chart 3_Rebuttal Power Costs_Final Order Electric EXHIBIT A-1" xfId="694"/>
    <cellStyle name="_Portfolio SPlan Base Case.xls Chart 3_TENASKA REGULATORY ASSET" xfId="695"/>
    <cellStyle name="_Power Cost Value Copy 11.30.05 gas 1.09.06 AURORA at 1.10.06" xfId="696"/>
    <cellStyle name="_Power Cost Value Copy 11.30.05 gas 1.09.06 AURORA at 1.10.06 2" xfId="697"/>
    <cellStyle name="_Power Cost Value Copy 11.30.05 gas 1.09.06 AURORA at 1.10.06_04 07E Wild Horse Wind Expansion (C) (2)" xfId="698"/>
    <cellStyle name="_Power Cost Value Copy 11.30.05 gas 1.09.06 AURORA at 1.10.06_04 07E Wild Horse Wind Expansion (C) (2)_Adj Bench DR 3 for Initial Briefs (Electric)" xfId="699"/>
    <cellStyle name="_Power Cost Value Copy 11.30.05 gas 1.09.06 AURORA at 1.10.06_04 07E Wild Horse Wind Expansion (C) (2)_Electric Rev Req Model (2009 GRC) " xfId="700"/>
    <cellStyle name="_Power Cost Value Copy 11.30.05 gas 1.09.06 AURORA at 1.10.06_04 07E Wild Horse Wind Expansion (C) (2)_Electric Rev Req Model (2009 GRC) Rebuttal" xfId="701"/>
    <cellStyle name="_Power Cost Value Copy 11.30.05 gas 1.09.06 AURORA at 1.10.06_04 07E Wild Horse Wind Expansion (C) (2)_Electric Rev Req Model (2009 GRC) Rebuttal REmoval of New  WH Solar AdjustMI" xfId="702"/>
    <cellStyle name="_Power Cost Value Copy 11.30.05 gas 1.09.06 AURORA at 1.10.06_04 07E Wild Horse Wind Expansion (C) (2)_Electric Rev Req Model (2009 GRC) Revised 01-18-2010" xfId="703"/>
    <cellStyle name="_Power Cost Value Copy 11.30.05 gas 1.09.06 AURORA at 1.10.06_04 07E Wild Horse Wind Expansion (C) (2)_Final Order Electric EXHIBIT A-1" xfId="704"/>
    <cellStyle name="_Power Cost Value Copy 11.30.05 gas 1.09.06 AURORA at 1.10.06_04 07E Wild Horse Wind Expansion (C) (2)_TENASKA REGULATORY ASSET" xfId="705"/>
    <cellStyle name="_Power Cost Value Copy 11.30.05 gas 1.09.06 AURORA at 1.10.06_16.37E Wild Horse Expansion DeferralRevwrkingfile SF" xfId="706"/>
    <cellStyle name="_Power Cost Value Copy 11.30.05 gas 1.09.06 AURORA at 1.10.06_4 31 Regulatory Assets and Liabilities  7 06- Exhibit D" xfId="707"/>
    <cellStyle name="_Power Cost Value Copy 11.30.05 gas 1.09.06 AURORA at 1.10.06_4 32 Regulatory Assets and Liabilities  7 06- Exhibit D" xfId="708"/>
    <cellStyle name="_Power Cost Value Copy 11.30.05 gas 1.09.06 AURORA at 1.10.06_Book2" xfId="709"/>
    <cellStyle name="_Power Cost Value Copy 11.30.05 gas 1.09.06 AURORA at 1.10.06_Book2_Adj Bench DR 3 for Initial Briefs (Electric)" xfId="710"/>
    <cellStyle name="_Power Cost Value Copy 11.30.05 gas 1.09.06 AURORA at 1.10.06_Book2_Electric Rev Req Model (2009 GRC) Rebuttal" xfId="711"/>
    <cellStyle name="_Power Cost Value Copy 11.30.05 gas 1.09.06 AURORA at 1.10.06_Book2_Electric Rev Req Model (2009 GRC) Rebuttal REmoval of New  WH Solar AdjustMI" xfId="712"/>
    <cellStyle name="_Power Cost Value Copy 11.30.05 gas 1.09.06 AURORA at 1.10.06_Book2_Electric Rev Req Model (2009 GRC) Revised 01-18-2010" xfId="713"/>
    <cellStyle name="_Power Cost Value Copy 11.30.05 gas 1.09.06 AURORA at 1.10.06_Book2_Final Order Electric EXHIBIT A-1" xfId="714"/>
    <cellStyle name="_Power Cost Value Copy 11.30.05 gas 1.09.06 AURORA at 1.10.06_Book4" xfId="715"/>
    <cellStyle name="_Power Cost Value Copy 11.30.05 gas 1.09.06 AURORA at 1.10.06_Book9" xfId="716"/>
    <cellStyle name="_Power Cost Value Copy 11.30.05 gas 1.09.06 AURORA at 1.10.06_Power Costs - Comparison bx Rbtl-Staff-Jt-PC" xfId="717"/>
    <cellStyle name="_Power Cost Value Copy 11.30.05 gas 1.09.06 AURORA at 1.10.06_Power Costs - Comparison bx Rbtl-Staff-Jt-PC_Adj Bench DR 3 for Initial Briefs (Electric)" xfId="718"/>
    <cellStyle name="_Power Cost Value Copy 11.30.05 gas 1.09.06 AURORA at 1.10.06_Power Costs - Comparison bx Rbtl-Staff-Jt-PC_Electric Rev Req Model (2009 GRC) Rebuttal" xfId="719"/>
    <cellStyle name="_Power Cost Value Copy 11.30.05 gas 1.09.06 AURORA at 1.10.06_Power Costs - Comparison bx Rbtl-Staff-Jt-PC_Electric Rev Req Model (2009 GRC) Rebuttal REmoval of New  WH Solar AdjustMI" xfId="720"/>
    <cellStyle name="_Power Cost Value Copy 11.30.05 gas 1.09.06 AURORA at 1.10.06_Power Costs - Comparison bx Rbtl-Staff-Jt-PC_Electric Rev Req Model (2009 GRC) Revised 01-18-2010" xfId="721"/>
    <cellStyle name="_Power Cost Value Copy 11.30.05 gas 1.09.06 AURORA at 1.10.06_Power Costs - Comparison bx Rbtl-Staff-Jt-PC_Final Order Electric EXHIBIT A-1" xfId="722"/>
    <cellStyle name="_Power Cost Value Copy 11.30.05 gas 1.09.06 AURORA at 1.10.06_Rebuttal Power Costs" xfId="723"/>
    <cellStyle name="_Power Cost Value Copy 11.30.05 gas 1.09.06 AURORA at 1.10.06_Rebuttal Power Costs_Adj Bench DR 3 for Initial Briefs (Electric)" xfId="724"/>
    <cellStyle name="_Power Cost Value Copy 11.30.05 gas 1.09.06 AURORA at 1.10.06_Rebuttal Power Costs_Electric Rev Req Model (2009 GRC) Rebuttal" xfId="725"/>
    <cellStyle name="_Power Cost Value Copy 11.30.05 gas 1.09.06 AURORA at 1.10.06_Rebuttal Power Costs_Electric Rev Req Model (2009 GRC) Rebuttal REmoval of New  WH Solar AdjustMI" xfId="726"/>
    <cellStyle name="_Power Cost Value Copy 11.30.05 gas 1.09.06 AURORA at 1.10.06_Rebuttal Power Costs_Electric Rev Req Model (2009 GRC) Revised 01-18-2010" xfId="727"/>
    <cellStyle name="_Power Cost Value Copy 11.30.05 gas 1.09.06 AURORA at 1.10.06_Rebuttal Power Costs_Final Order Electric EXHIBIT A-1" xfId="728"/>
    <cellStyle name="_x0013__Rebuttal Power Costs" xfId="729"/>
    <cellStyle name="_x0013__Rebuttal Power Costs_Adj Bench DR 3 for Initial Briefs (Electric)" xfId="730"/>
    <cellStyle name="_x0013__Rebuttal Power Costs_Electric Rev Req Model (2009 GRC) Rebuttal" xfId="731"/>
    <cellStyle name="_x0013__Rebuttal Power Costs_Electric Rev Req Model (2009 GRC) Rebuttal REmoval of New  WH Solar AdjustMI" xfId="732"/>
    <cellStyle name="_x0013__Rebuttal Power Costs_Electric Rev Req Model (2009 GRC) Revised 01-18-2010" xfId="733"/>
    <cellStyle name="_x0013__Rebuttal Power Costs_Final Order Electric EXHIBIT A-1" xfId="734"/>
    <cellStyle name="_Recon to Darrin's 5.11.05 proforma" xfId="735"/>
    <cellStyle name="_Recon to Darrin's 5.11.05 proforma 2" xfId="736"/>
    <cellStyle name="_Recon to Darrin's 5.11.05 proforma_(C) WHE Proforma with ITC cash grant 10 Yr Amort_for deferral_102809" xfId="737"/>
    <cellStyle name="_Recon to Darrin's 5.11.05 proforma_(C) WHE Proforma with ITC cash grant 10 Yr Amort_for deferral_102809_16.07E Wild Horse Wind Expansionwrkingfile" xfId="738"/>
    <cellStyle name="_Recon to Darrin's 5.11.05 proforma_(C) WHE Proforma with ITC cash grant 10 Yr Amort_for deferral_102809_16.07E Wild Horse Wind Expansionwrkingfile SF" xfId="739"/>
    <cellStyle name="_Recon to Darrin's 5.11.05 proforma_(C) WHE Proforma with ITC cash grant 10 Yr Amort_for deferral_102809_16.37E Wild Horse Expansion DeferralRevwrkingfile SF" xfId="740"/>
    <cellStyle name="_Recon to Darrin's 5.11.05 proforma_(C) WHE Proforma with ITC cash grant 10 Yr Amort_for rebuttal_120709" xfId="741"/>
    <cellStyle name="_Recon to Darrin's 5.11.05 proforma_04.07E Wild Horse Wind Expansion" xfId="742"/>
    <cellStyle name="_Recon to Darrin's 5.11.05 proforma_04.07E Wild Horse Wind Expansion_16.07E Wild Horse Wind Expansionwrkingfile" xfId="743"/>
    <cellStyle name="_Recon to Darrin's 5.11.05 proforma_04.07E Wild Horse Wind Expansion_16.07E Wild Horse Wind Expansionwrkingfile SF" xfId="744"/>
    <cellStyle name="_Recon to Darrin's 5.11.05 proforma_04.07E Wild Horse Wind Expansion_16.37E Wild Horse Expansion DeferralRevwrkingfile SF" xfId="745"/>
    <cellStyle name="_Recon to Darrin's 5.11.05 proforma_16.07E Wild Horse Wind Expansionwrkingfile" xfId="746"/>
    <cellStyle name="_Recon to Darrin's 5.11.05 proforma_16.07E Wild Horse Wind Expansionwrkingfile SF" xfId="747"/>
    <cellStyle name="_Recon to Darrin's 5.11.05 proforma_16.37E Wild Horse Expansion DeferralRevwrkingfile SF" xfId="748"/>
    <cellStyle name="_Recon to Darrin's 5.11.05 proforma_4 31 Regulatory Assets and Liabilities  7 06- Exhibit D" xfId="749"/>
    <cellStyle name="_Recon to Darrin's 5.11.05 proforma_4 32 Regulatory Assets and Liabilities  7 06- Exhibit D" xfId="750"/>
    <cellStyle name="_Recon to Darrin's 5.11.05 proforma_Book2" xfId="751"/>
    <cellStyle name="_Recon to Darrin's 5.11.05 proforma_Book2_Adj Bench DR 3 for Initial Briefs (Electric)" xfId="752"/>
    <cellStyle name="_Recon to Darrin's 5.11.05 proforma_Book2_Electric Rev Req Model (2009 GRC) Rebuttal" xfId="753"/>
    <cellStyle name="_Recon to Darrin's 5.11.05 proforma_Book2_Electric Rev Req Model (2009 GRC) Rebuttal REmoval of New  WH Solar AdjustMI" xfId="754"/>
    <cellStyle name="_Recon to Darrin's 5.11.05 proforma_Book2_Electric Rev Req Model (2009 GRC) Revised 01-18-2010" xfId="755"/>
    <cellStyle name="_Recon to Darrin's 5.11.05 proforma_Book2_Final Order Electric EXHIBIT A-1" xfId="756"/>
    <cellStyle name="_Recon to Darrin's 5.11.05 proforma_Book4" xfId="757"/>
    <cellStyle name="_Recon to Darrin's 5.11.05 proforma_Book9" xfId="758"/>
    <cellStyle name="_Recon to Darrin's 5.11.05 proforma_Power Costs - Comparison bx Rbtl-Staff-Jt-PC" xfId="759"/>
    <cellStyle name="_Recon to Darrin's 5.11.05 proforma_Power Costs - Comparison bx Rbtl-Staff-Jt-PC_Adj Bench DR 3 for Initial Briefs (Electric)" xfId="760"/>
    <cellStyle name="_Recon to Darrin's 5.11.05 proforma_Power Costs - Comparison bx Rbtl-Staff-Jt-PC_Electric Rev Req Model (2009 GRC) Rebuttal" xfId="761"/>
    <cellStyle name="_Recon to Darrin's 5.11.05 proforma_Power Costs - Comparison bx Rbtl-Staff-Jt-PC_Electric Rev Req Model (2009 GRC) Rebuttal REmoval of New  WH Solar AdjustMI" xfId="762"/>
    <cellStyle name="_Recon to Darrin's 5.11.05 proforma_Power Costs - Comparison bx Rbtl-Staff-Jt-PC_Electric Rev Req Model (2009 GRC) Revised 01-18-2010" xfId="763"/>
    <cellStyle name="_Recon to Darrin's 5.11.05 proforma_Power Costs - Comparison bx Rbtl-Staff-Jt-PC_Final Order Electric EXHIBIT A-1" xfId="764"/>
    <cellStyle name="_Recon to Darrin's 5.11.05 proforma_Rebuttal Power Costs" xfId="765"/>
    <cellStyle name="_Recon to Darrin's 5.11.05 proforma_Rebuttal Power Costs_Adj Bench DR 3 for Initial Briefs (Electric)" xfId="766"/>
    <cellStyle name="_Recon to Darrin's 5.11.05 proforma_Rebuttal Power Costs_Electric Rev Req Model (2009 GRC) Rebuttal" xfId="767"/>
    <cellStyle name="_Recon to Darrin's 5.11.05 proforma_Rebuttal Power Costs_Electric Rev Req Model (2009 GRC) Rebuttal REmoval of New  WH Solar AdjustMI" xfId="768"/>
    <cellStyle name="_Recon to Darrin's 5.11.05 proforma_Rebuttal Power Costs_Electric Rev Req Model (2009 GRC) Revised 01-18-2010" xfId="769"/>
    <cellStyle name="_Recon to Darrin's 5.11.05 proforma_Rebuttal Power Costs_Final Order Electric EXHIBIT A-1" xfId="770"/>
    <cellStyle name="_Sumas Proforma - 11-09-07" xfId="771"/>
    <cellStyle name="_Sumas Property Taxes v1" xfId="772"/>
    <cellStyle name="_Tenaska Comparison" xfId="773"/>
    <cellStyle name="_Tenaska Comparison 2" xfId="774"/>
    <cellStyle name="_Tenaska Comparison_(C) WHE Proforma with ITC cash grant 10 Yr Amort_for deferral_102809" xfId="775"/>
    <cellStyle name="_Tenaska Comparison_(C) WHE Proforma with ITC cash grant 10 Yr Amort_for deferral_102809_16.07E Wild Horse Wind Expansionwrkingfile" xfId="776"/>
    <cellStyle name="_Tenaska Comparison_(C) WHE Proforma with ITC cash grant 10 Yr Amort_for deferral_102809_16.07E Wild Horse Wind Expansionwrkingfile SF" xfId="777"/>
    <cellStyle name="_Tenaska Comparison_(C) WHE Proforma with ITC cash grant 10 Yr Amort_for deferral_102809_16.37E Wild Horse Expansion DeferralRevwrkingfile SF" xfId="778"/>
    <cellStyle name="_Tenaska Comparison_(C) WHE Proforma with ITC cash grant 10 Yr Amort_for rebuttal_120709" xfId="779"/>
    <cellStyle name="_Tenaska Comparison_04.07E Wild Horse Wind Expansion" xfId="780"/>
    <cellStyle name="_Tenaska Comparison_04.07E Wild Horse Wind Expansion_16.07E Wild Horse Wind Expansionwrkingfile" xfId="781"/>
    <cellStyle name="_Tenaska Comparison_04.07E Wild Horse Wind Expansion_16.07E Wild Horse Wind Expansionwrkingfile SF" xfId="782"/>
    <cellStyle name="_Tenaska Comparison_04.07E Wild Horse Wind Expansion_16.37E Wild Horse Expansion DeferralRevwrkingfile SF" xfId="783"/>
    <cellStyle name="_Tenaska Comparison_16.07E Wild Horse Wind Expansionwrkingfile" xfId="784"/>
    <cellStyle name="_Tenaska Comparison_16.07E Wild Horse Wind Expansionwrkingfile SF" xfId="785"/>
    <cellStyle name="_Tenaska Comparison_16.37E Wild Horse Expansion DeferralRevwrkingfile SF" xfId="786"/>
    <cellStyle name="_Tenaska Comparison_4 31 Regulatory Assets and Liabilities  7 06- Exhibit D" xfId="787"/>
    <cellStyle name="_Tenaska Comparison_4 32 Regulatory Assets and Liabilities  7 06- Exhibit D" xfId="788"/>
    <cellStyle name="_Tenaska Comparison_Book2" xfId="789"/>
    <cellStyle name="_Tenaska Comparison_Book2_Adj Bench DR 3 for Initial Briefs (Electric)" xfId="790"/>
    <cellStyle name="_Tenaska Comparison_Book2_Electric Rev Req Model (2009 GRC) Rebuttal" xfId="791"/>
    <cellStyle name="_Tenaska Comparison_Book2_Electric Rev Req Model (2009 GRC) Rebuttal REmoval of New  WH Solar AdjustMI" xfId="792"/>
    <cellStyle name="_Tenaska Comparison_Book2_Electric Rev Req Model (2009 GRC) Revised 01-18-2010" xfId="793"/>
    <cellStyle name="_Tenaska Comparison_Book2_Final Order Electric EXHIBIT A-1" xfId="794"/>
    <cellStyle name="_Tenaska Comparison_Book4" xfId="795"/>
    <cellStyle name="_Tenaska Comparison_Book9" xfId="796"/>
    <cellStyle name="_Tenaska Comparison_Power Costs - Comparison bx Rbtl-Staff-Jt-PC" xfId="797"/>
    <cellStyle name="_Tenaska Comparison_Power Costs - Comparison bx Rbtl-Staff-Jt-PC_Adj Bench DR 3 for Initial Briefs (Electric)" xfId="798"/>
    <cellStyle name="_Tenaska Comparison_Power Costs - Comparison bx Rbtl-Staff-Jt-PC_Electric Rev Req Model (2009 GRC) Rebuttal" xfId="799"/>
    <cellStyle name="_Tenaska Comparison_Power Costs - Comparison bx Rbtl-Staff-Jt-PC_Electric Rev Req Model (2009 GRC) Rebuttal REmoval of New  WH Solar AdjustMI" xfId="800"/>
    <cellStyle name="_Tenaska Comparison_Power Costs - Comparison bx Rbtl-Staff-Jt-PC_Electric Rev Req Model (2009 GRC) Revised 01-18-2010" xfId="801"/>
    <cellStyle name="_Tenaska Comparison_Power Costs - Comparison bx Rbtl-Staff-Jt-PC_Final Order Electric EXHIBIT A-1" xfId="802"/>
    <cellStyle name="_Tenaska Comparison_Rebuttal Power Costs" xfId="803"/>
    <cellStyle name="_Tenaska Comparison_Rebuttal Power Costs_Adj Bench DR 3 for Initial Briefs (Electric)" xfId="804"/>
    <cellStyle name="_Tenaska Comparison_Rebuttal Power Costs_Electric Rev Req Model (2009 GRC) Rebuttal" xfId="805"/>
    <cellStyle name="_Tenaska Comparison_Rebuttal Power Costs_Electric Rev Req Model (2009 GRC) Rebuttal REmoval of New  WH Solar AdjustMI" xfId="806"/>
    <cellStyle name="_Tenaska Comparison_Rebuttal Power Costs_Electric Rev Req Model (2009 GRC) Revised 01-18-2010" xfId="807"/>
    <cellStyle name="_Tenaska Comparison_Rebuttal Power Costs_Final Order Electric EXHIBIT A-1" xfId="808"/>
    <cellStyle name="_x0013__TENASKA REGULATORY ASSET" xfId="809"/>
    <cellStyle name="_Value Copy 11 30 05 gas 12 09 05 AURORA at 12 14 05" xfId="810"/>
    <cellStyle name="_Value Copy 11 30 05 gas 12 09 05 AURORA at 12 14 05 2" xfId="811"/>
    <cellStyle name="_Value Copy 11 30 05 gas 12 09 05 AURORA at 12 14 05_04 07E Wild Horse Wind Expansion (C) (2)" xfId="812"/>
    <cellStyle name="_Value Copy 11 30 05 gas 12 09 05 AURORA at 12 14 05_04 07E Wild Horse Wind Expansion (C) (2)_Adj Bench DR 3 for Initial Briefs (Electric)" xfId="813"/>
    <cellStyle name="_Value Copy 11 30 05 gas 12 09 05 AURORA at 12 14 05_04 07E Wild Horse Wind Expansion (C) (2)_Electric Rev Req Model (2009 GRC) " xfId="814"/>
    <cellStyle name="_Value Copy 11 30 05 gas 12 09 05 AURORA at 12 14 05_04 07E Wild Horse Wind Expansion (C) (2)_Electric Rev Req Model (2009 GRC) Rebuttal" xfId="815"/>
    <cellStyle name="_Value Copy 11 30 05 gas 12 09 05 AURORA at 12 14 05_04 07E Wild Horse Wind Expansion (C) (2)_Electric Rev Req Model (2009 GRC) Rebuttal REmoval of New  WH Solar AdjustMI" xfId="816"/>
    <cellStyle name="_Value Copy 11 30 05 gas 12 09 05 AURORA at 12 14 05_04 07E Wild Horse Wind Expansion (C) (2)_Electric Rev Req Model (2009 GRC) Revised 01-18-2010" xfId="817"/>
    <cellStyle name="_Value Copy 11 30 05 gas 12 09 05 AURORA at 12 14 05_04 07E Wild Horse Wind Expansion (C) (2)_Final Order Electric EXHIBIT A-1" xfId="818"/>
    <cellStyle name="_Value Copy 11 30 05 gas 12 09 05 AURORA at 12 14 05_04 07E Wild Horse Wind Expansion (C) (2)_TENASKA REGULATORY ASSET" xfId="819"/>
    <cellStyle name="_Value Copy 11 30 05 gas 12 09 05 AURORA at 12 14 05_16.37E Wild Horse Expansion DeferralRevwrkingfile SF" xfId="820"/>
    <cellStyle name="_Value Copy 11 30 05 gas 12 09 05 AURORA at 12 14 05_4 31 Regulatory Assets and Liabilities  7 06- Exhibit D" xfId="821"/>
    <cellStyle name="_Value Copy 11 30 05 gas 12 09 05 AURORA at 12 14 05_4 32 Regulatory Assets and Liabilities  7 06- Exhibit D" xfId="822"/>
    <cellStyle name="_Value Copy 11 30 05 gas 12 09 05 AURORA at 12 14 05_Book2" xfId="823"/>
    <cellStyle name="_Value Copy 11 30 05 gas 12 09 05 AURORA at 12 14 05_Book2_Adj Bench DR 3 for Initial Briefs (Electric)" xfId="824"/>
    <cellStyle name="_Value Copy 11 30 05 gas 12 09 05 AURORA at 12 14 05_Book2_Electric Rev Req Model (2009 GRC) Rebuttal" xfId="825"/>
    <cellStyle name="_Value Copy 11 30 05 gas 12 09 05 AURORA at 12 14 05_Book2_Electric Rev Req Model (2009 GRC) Rebuttal REmoval of New  WH Solar AdjustMI" xfId="826"/>
    <cellStyle name="_Value Copy 11 30 05 gas 12 09 05 AURORA at 12 14 05_Book2_Electric Rev Req Model (2009 GRC) Revised 01-18-2010" xfId="827"/>
    <cellStyle name="_Value Copy 11 30 05 gas 12 09 05 AURORA at 12 14 05_Book2_Final Order Electric EXHIBIT A-1" xfId="828"/>
    <cellStyle name="_Value Copy 11 30 05 gas 12 09 05 AURORA at 12 14 05_Book4" xfId="829"/>
    <cellStyle name="_Value Copy 11 30 05 gas 12 09 05 AURORA at 12 14 05_Book9" xfId="830"/>
    <cellStyle name="_Value Copy 11 30 05 gas 12 09 05 AURORA at 12 14 05_Power Costs - Comparison bx Rbtl-Staff-Jt-PC" xfId="831"/>
    <cellStyle name="_Value Copy 11 30 05 gas 12 09 05 AURORA at 12 14 05_Power Costs - Comparison bx Rbtl-Staff-Jt-PC_Adj Bench DR 3 for Initial Briefs (Electric)" xfId="832"/>
    <cellStyle name="_Value Copy 11 30 05 gas 12 09 05 AURORA at 12 14 05_Power Costs - Comparison bx Rbtl-Staff-Jt-PC_Electric Rev Req Model (2009 GRC) Rebuttal" xfId="833"/>
    <cellStyle name="_Value Copy 11 30 05 gas 12 09 05 AURORA at 12 14 05_Power Costs - Comparison bx Rbtl-Staff-Jt-PC_Electric Rev Req Model (2009 GRC) Rebuttal REmoval of New  WH Solar AdjustMI" xfId="834"/>
    <cellStyle name="_Value Copy 11 30 05 gas 12 09 05 AURORA at 12 14 05_Power Costs - Comparison bx Rbtl-Staff-Jt-PC_Electric Rev Req Model (2009 GRC) Revised 01-18-2010" xfId="835"/>
    <cellStyle name="_Value Copy 11 30 05 gas 12 09 05 AURORA at 12 14 05_Power Costs - Comparison bx Rbtl-Staff-Jt-PC_Final Order Electric EXHIBIT A-1" xfId="836"/>
    <cellStyle name="_Value Copy 11 30 05 gas 12 09 05 AURORA at 12 14 05_Rebuttal Power Costs" xfId="837"/>
    <cellStyle name="_Value Copy 11 30 05 gas 12 09 05 AURORA at 12 14 05_Rebuttal Power Costs_Adj Bench DR 3 for Initial Briefs (Electric)" xfId="838"/>
    <cellStyle name="_Value Copy 11 30 05 gas 12 09 05 AURORA at 12 14 05_Rebuttal Power Costs_Electric Rev Req Model (2009 GRC) Rebuttal" xfId="839"/>
    <cellStyle name="_Value Copy 11 30 05 gas 12 09 05 AURORA at 12 14 05_Rebuttal Power Costs_Electric Rev Req Model (2009 GRC) Rebuttal REmoval of New  WH Solar AdjustMI" xfId="840"/>
    <cellStyle name="_Value Copy 11 30 05 gas 12 09 05 AURORA at 12 14 05_Rebuttal Power Costs_Electric Rev Req Model (2009 GRC) Revised 01-18-2010" xfId="841"/>
    <cellStyle name="_Value Copy 11 30 05 gas 12 09 05 AURORA at 12 14 05_Rebuttal Power Costs_Final Order Electric EXHIBIT A-1" xfId="842"/>
    <cellStyle name="_VC 6.15.06 update on 06GRC power costs.xls Chart 1" xfId="843"/>
    <cellStyle name="_VC 6.15.06 update on 06GRC power costs.xls Chart 1 2" xfId="844"/>
    <cellStyle name="_VC 6.15.06 update on 06GRC power costs.xls Chart 1_04 07E Wild Horse Wind Expansion (C) (2)" xfId="845"/>
    <cellStyle name="_VC 6.15.06 update on 06GRC power costs.xls Chart 1_04 07E Wild Horse Wind Expansion (C) (2)_Adj Bench DR 3 for Initial Briefs (Electric)" xfId="846"/>
    <cellStyle name="_VC 6.15.06 update on 06GRC power costs.xls Chart 1_04 07E Wild Horse Wind Expansion (C) (2)_Electric Rev Req Model (2009 GRC) " xfId="847"/>
    <cellStyle name="_VC 6.15.06 update on 06GRC power costs.xls Chart 1_04 07E Wild Horse Wind Expansion (C) (2)_Electric Rev Req Model (2009 GRC) Rebuttal" xfId="848"/>
    <cellStyle name="_VC 6.15.06 update on 06GRC power costs.xls Chart 1_04 07E Wild Horse Wind Expansion (C) (2)_Electric Rev Req Model (2009 GRC) Rebuttal REmoval of New  WH Solar AdjustMI" xfId="849"/>
    <cellStyle name="_VC 6.15.06 update on 06GRC power costs.xls Chart 1_04 07E Wild Horse Wind Expansion (C) (2)_Electric Rev Req Model (2009 GRC) Revised 01-18-2010" xfId="850"/>
    <cellStyle name="_VC 6.15.06 update on 06GRC power costs.xls Chart 1_04 07E Wild Horse Wind Expansion (C) (2)_Final Order Electric EXHIBIT A-1" xfId="851"/>
    <cellStyle name="_VC 6.15.06 update on 06GRC power costs.xls Chart 1_04 07E Wild Horse Wind Expansion (C) (2)_TENASKA REGULATORY ASSET" xfId="852"/>
    <cellStyle name="_VC 6.15.06 update on 06GRC power costs.xls Chart 1_16.37E Wild Horse Expansion DeferralRevwrkingfile SF" xfId="853"/>
    <cellStyle name="_VC 6.15.06 update on 06GRC power costs.xls Chart 1_4 31 Regulatory Assets and Liabilities  7 06- Exhibit D" xfId="854"/>
    <cellStyle name="_VC 6.15.06 update on 06GRC power costs.xls Chart 1_4 32 Regulatory Assets and Liabilities  7 06- Exhibit D" xfId="855"/>
    <cellStyle name="_VC 6.15.06 update on 06GRC power costs.xls Chart 1_Book2" xfId="856"/>
    <cellStyle name="_VC 6.15.06 update on 06GRC power costs.xls Chart 1_Book2_Adj Bench DR 3 for Initial Briefs (Electric)" xfId="857"/>
    <cellStyle name="_VC 6.15.06 update on 06GRC power costs.xls Chart 1_Book2_Electric Rev Req Model (2009 GRC) Rebuttal" xfId="858"/>
    <cellStyle name="_VC 6.15.06 update on 06GRC power costs.xls Chart 1_Book2_Electric Rev Req Model (2009 GRC) Rebuttal REmoval of New  WH Solar AdjustMI" xfId="859"/>
    <cellStyle name="_VC 6.15.06 update on 06GRC power costs.xls Chart 1_Book2_Electric Rev Req Model (2009 GRC) Revised 01-18-2010" xfId="860"/>
    <cellStyle name="_VC 6.15.06 update on 06GRC power costs.xls Chart 1_Book2_Final Order Electric EXHIBIT A-1" xfId="861"/>
    <cellStyle name="_VC 6.15.06 update on 06GRC power costs.xls Chart 1_Book4" xfId="862"/>
    <cellStyle name="_VC 6.15.06 update on 06GRC power costs.xls Chart 1_Book9" xfId="863"/>
    <cellStyle name="_VC 6.15.06 update on 06GRC power costs.xls Chart 1_Power Costs - Comparison bx Rbtl-Staff-Jt-PC" xfId="864"/>
    <cellStyle name="_VC 6.15.06 update on 06GRC power costs.xls Chart 1_Power Costs - Comparison bx Rbtl-Staff-Jt-PC_Adj Bench DR 3 for Initial Briefs (Electric)" xfId="865"/>
    <cellStyle name="_VC 6.15.06 update on 06GRC power costs.xls Chart 1_Power Costs - Comparison bx Rbtl-Staff-Jt-PC_Electric Rev Req Model (2009 GRC) Rebuttal" xfId="866"/>
    <cellStyle name="_VC 6.15.06 update on 06GRC power costs.xls Chart 1_Power Costs - Comparison bx Rbtl-Staff-Jt-PC_Electric Rev Req Model (2009 GRC) Rebuttal REmoval of New  WH Solar AdjustMI" xfId="867"/>
    <cellStyle name="_VC 6.15.06 update on 06GRC power costs.xls Chart 1_Power Costs - Comparison bx Rbtl-Staff-Jt-PC_Electric Rev Req Model (2009 GRC) Revised 01-18-2010" xfId="868"/>
    <cellStyle name="_VC 6.15.06 update on 06GRC power costs.xls Chart 1_Power Costs - Comparison bx Rbtl-Staff-Jt-PC_Final Order Electric EXHIBIT A-1" xfId="869"/>
    <cellStyle name="_VC 6.15.06 update on 06GRC power costs.xls Chart 1_Rebuttal Power Costs" xfId="870"/>
    <cellStyle name="_VC 6.15.06 update on 06GRC power costs.xls Chart 1_Rebuttal Power Costs_Adj Bench DR 3 for Initial Briefs (Electric)" xfId="871"/>
    <cellStyle name="_VC 6.15.06 update on 06GRC power costs.xls Chart 1_Rebuttal Power Costs_Electric Rev Req Model (2009 GRC) Rebuttal" xfId="872"/>
    <cellStyle name="_VC 6.15.06 update on 06GRC power costs.xls Chart 1_Rebuttal Power Costs_Electric Rev Req Model (2009 GRC) Rebuttal REmoval of New  WH Solar AdjustMI" xfId="873"/>
    <cellStyle name="_VC 6.15.06 update on 06GRC power costs.xls Chart 1_Rebuttal Power Costs_Electric Rev Req Model (2009 GRC) Revised 01-18-2010" xfId="874"/>
    <cellStyle name="_VC 6.15.06 update on 06GRC power costs.xls Chart 1_Rebuttal Power Costs_Final Order Electric EXHIBIT A-1" xfId="875"/>
    <cellStyle name="_VC 6.15.06 update on 06GRC power costs.xls Chart 2" xfId="876"/>
    <cellStyle name="_VC 6.15.06 update on 06GRC power costs.xls Chart 2 2" xfId="877"/>
    <cellStyle name="_VC 6.15.06 update on 06GRC power costs.xls Chart 2_04 07E Wild Horse Wind Expansion (C) (2)" xfId="878"/>
    <cellStyle name="_VC 6.15.06 update on 06GRC power costs.xls Chart 2_04 07E Wild Horse Wind Expansion (C) (2)_Adj Bench DR 3 for Initial Briefs (Electric)" xfId="879"/>
    <cellStyle name="_VC 6.15.06 update on 06GRC power costs.xls Chart 2_04 07E Wild Horse Wind Expansion (C) (2)_Electric Rev Req Model (2009 GRC) " xfId="880"/>
    <cellStyle name="_VC 6.15.06 update on 06GRC power costs.xls Chart 2_04 07E Wild Horse Wind Expansion (C) (2)_Electric Rev Req Model (2009 GRC) Rebuttal" xfId="881"/>
    <cellStyle name="_VC 6.15.06 update on 06GRC power costs.xls Chart 2_04 07E Wild Horse Wind Expansion (C) (2)_Electric Rev Req Model (2009 GRC) Rebuttal REmoval of New  WH Solar AdjustMI" xfId="882"/>
    <cellStyle name="_VC 6.15.06 update on 06GRC power costs.xls Chart 2_04 07E Wild Horse Wind Expansion (C) (2)_Electric Rev Req Model (2009 GRC) Revised 01-18-2010" xfId="883"/>
    <cellStyle name="_VC 6.15.06 update on 06GRC power costs.xls Chart 2_04 07E Wild Horse Wind Expansion (C) (2)_Final Order Electric EXHIBIT A-1" xfId="884"/>
    <cellStyle name="_VC 6.15.06 update on 06GRC power costs.xls Chart 2_04 07E Wild Horse Wind Expansion (C) (2)_TENASKA REGULATORY ASSET" xfId="885"/>
    <cellStyle name="_VC 6.15.06 update on 06GRC power costs.xls Chart 2_16.37E Wild Horse Expansion DeferralRevwrkingfile SF" xfId="886"/>
    <cellStyle name="_VC 6.15.06 update on 06GRC power costs.xls Chart 2_4 31 Regulatory Assets and Liabilities  7 06- Exhibit D" xfId="887"/>
    <cellStyle name="_VC 6.15.06 update on 06GRC power costs.xls Chart 2_4 32 Regulatory Assets and Liabilities  7 06- Exhibit D" xfId="888"/>
    <cellStyle name="_VC 6.15.06 update on 06GRC power costs.xls Chart 2_Book2" xfId="889"/>
    <cellStyle name="_VC 6.15.06 update on 06GRC power costs.xls Chart 2_Book2_Adj Bench DR 3 for Initial Briefs (Electric)" xfId="890"/>
    <cellStyle name="_VC 6.15.06 update on 06GRC power costs.xls Chart 2_Book2_Electric Rev Req Model (2009 GRC) Rebuttal" xfId="891"/>
    <cellStyle name="_VC 6.15.06 update on 06GRC power costs.xls Chart 2_Book2_Electric Rev Req Model (2009 GRC) Rebuttal REmoval of New  WH Solar AdjustMI" xfId="892"/>
    <cellStyle name="_VC 6.15.06 update on 06GRC power costs.xls Chart 2_Book2_Electric Rev Req Model (2009 GRC) Revised 01-18-2010" xfId="893"/>
    <cellStyle name="_VC 6.15.06 update on 06GRC power costs.xls Chart 2_Book2_Final Order Electric EXHIBIT A-1" xfId="894"/>
    <cellStyle name="_VC 6.15.06 update on 06GRC power costs.xls Chart 2_Book4" xfId="895"/>
    <cellStyle name="_VC 6.15.06 update on 06GRC power costs.xls Chart 2_Book9" xfId="896"/>
    <cellStyle name="_VC 6.15.06 update on 06GRC power costs.xls Chart 2_Power Costs - Comparison bx Rbtl-Staff-Jt-PC" xfId="897"/>
    <cellStyle name="_VC 6.15.06 update on 06GRC power costs.xls Chart 2_Power Costs - Comparison bx Rbtl-Staff-Jt-PC_Adj Bench DR 3 for Initial Briefs (Electric)" xfId="898"/>
    <cellStyle name="_VC 6.15.06 update on 06GRC power costs.xls Chart 2_Power Costs - Comparison bx Rbtl-Staff-Jt-PC_Electric Rev Req Model (2009 GRC) Rebuttal" xfId="899"/>
    <cellStyle name="_VC 6.15.06 update on 06GRC power costs.xls Chart 2_Power Costs - Comparison bx Rbtl-Staff-Jt-PC_Electric Rev Req Model (2009 GRC) Rebuttal REmoval of New  WH Solar AdjustMI" xfId="900"/>
    <cellStyle name="_VC 6.15.06 update on 06GRC power costs.xls Chart 2_Power Costs - Comparison bx Rbtl-Staff-Jt-PC_Electric Rev Req Model (2009 GRC) Revised 01-18-2010" xfId="901"/>
    <cellStyle name="_VC 6.15.06 update on 06GRC power costs.xls Chart 2_Power Costs - Comparison bx Rbtl-Staff-Jt-PC_Final Order Electric EXHIBIT A-1" xfId="902"/>
    <cellStyle name="_VC 6.15.06 update on 06GRC power costs.xls Chart 2_Rebuttal Power Costs" xfId="903"/>
    <cellStyle name="_VC 6.15.06 update on 06GRC power costs.xls Chart 2_Rebuttal Power Costs_Adj Bench DR 3 for Initial Briefs (Electric)" xfId="904"/>
    <cellStyle name="_VC 6.15.06 update on 06GRC power costs.xls Chart 2_Rebuttal Power Costs_Electric Rev Req Model (2009 GRC) Rebuttal" xfId="905"/>
    <cellStyle name="_VC 6.15.06 update on 06GRC power costs.xls Chart 2_Rebuttal Power Costs_Electric Rev Req Model (2009 GRC) Rebuttal REmoval of New  WH Solar AdjustMI" xfId="906"/>
    <cellStyle name="_VC 6.15.06 update on 06GRC power costs.xls Chart 2_Rebuttal Power Costs_Electric Rev Req Model (2009 GRC) Revised 01-18-2010" xfId="907"/>
    <cellStyle name="_VC 6.15.06 update on 06GRC power costs.xls Chart 2_Rebuttal Power Costs_Final Order Electric EXHIBIT A-1" xfId="908"/>
    <cellStyle name="_VC 6.15.06 update on 06GRC power costs.xls Chart 3" xfId="909"/>
    <cellStyle name="_VC 6.15.06 update on 06GRC power costs.xls Chart 3 2" xfId="910"/>
    <cellStyle name="_VC 6.15.06 update on 06GRC power costs.xls Chart 3_04 07E Wild Horse Wind Expansion (C) (2)" xfId="911"/>
    <cellStyle name="_VC 6.15.06 update on 06GRC power costs.xls Chart 3_04 07E Wild Horse Wind Expansion (C) (2)_Adj Bench DR 3 for Initial Briefs (Electric)" xfId="912"/>
    <cellStyle name="_VC 6.15.06 update on 06GRC power costs.xls Chart 3_04 07E Wild Horse Wind Expansion (C) (2)_Electric Rev Req Model (2009 GRC) " xfId="913"/>
    <cellStyle name="_VC 6.15.06 update on 06GRC power costs.xls Chart 3_04 07E Wild Horse Wind Expansion (C) (2)_Electric Rev Req Model (2009 GRC) Rebuttal" xfId="914"/>
    <cellStyle name="_VC 6.15.06 update on 06GRC power costs.xls Chart 3_04 07E Wild Horse Wind Expansion (C) (2)_Electric Rev Req Model (2009 GRC) Rebuttal REmoval of New  WH Solar AdjustMI" xfId="915"/>
    <cellStyle name="_VC 6.15.06 update on 06GRC power costs.xls Chart 3_04 07E Wild Horse Wind Expansion (C) (2)_Electric Rev Req Model (2009 GRC) Revised 01-18-2010" xfId="916"/>
    <cellStyle name="_VC 6.15.06 update on 06GRC power costs.xls Chart 3_04 07E Wild Horse Wind Expansion (C) (2)_Final Order Electric EXHIBIT A-1" xfId="917"/>
    <cellStyle name="_VC 6.15.06 update on 06GRC power costs.xls Chart 3_04 07E Wild Horse Wind Expansion (C) (2)_TENASKA REGULATORY ASSET" xfId="918"/>
    <cellStyle name="_VC 6.15.06 update on 06GRC power costs.xls Chart 3_16.37E Wild Horse Expansion DeferralRevwrkingfile SF" xfId="919"/>
    <cellStyle name="_VC 6.15.06 update on 06GRC power costs.xls Chart 3_4 31 Regulatory Assets and Liabilities  7 06- Exhibit D" xfId="920"/>
    <cellStyle name="_VC 6.15.06 update on 06GRC power costs.xls Chart 3_4 32 Regulatory Assets and Liabilities  7 06- Exhibit D" xfId="921"/>
    <cellStyle name="_VC 6.15.06 update on 06GRC power costs.xls Chart 3_Book2" xfId="922"/>
    <cellStyle name="_VC 6.15.06 update on 06GRC power costs.xls Chart 3_Book2_Adj Bench DR 3 for Initial Briefs (Electric)" xfId="923"/>
    <cellStyle name="_VC 6.15.06 update on 06GRC power costs.xls Chart 3_Book2_Electric Rev Req Model (2009 GRC) Rebuttal" xfId="924"/>
    <cellStyle name="_VC 6.15.06 update on 06GRC power costs.xls Chart 3_Book2_Electric Rev Req Model (2009 GRC) Rebuttal REmoval of New  WH Solar AdjustMI" xfId="925"/>
    <cellStyle name="_VC 6.15.06 update on 06GRC power costs.xls Chart 3_Book2_Electric Rev Req Model (2009 GRC) Revised 01-18-2010" xfId="926"/>
    <cellStyle name="_VC 6.15.06 update on 06GRC power costs.xls Chart 3_Book2_Final Order Electric EXHIBIT A-1" xfId="927"/>
    <cellStyle name="_VC 6.15.06 update on 06GRC power costs.xls Chart 3_Book4" xfId="928"/>
    <cellStyle name="_VC 6.15.06 update on 06GRC power costs.xls Chart 3_Book9" xfId="929"/>
    <cellStyle name="_VC 6.15.06 update on 06GRC power costs.xls Chart 3_Power Costs - Comparison bx Rbtl-Staff-Jt-PC" xfId="930"/>
    <cellStyle name="_VC 6.15.06 update on 06GRC power costs.xls Chart 3_Power Costs - Comparison bx Rbtl-Staff-Jt-PC_Adj Bench DR 3 for Initial Briefs (Electric)" xfId="931"/>
    <cellStyle name="_VC 6.15.06 update on 06GRC power costs.xls Chart 3_Power Costs - Comparison bx Rbtl-Staff-Jt-PC_Electric Rev Req Model (2009 GRC) Rebuttal" xfId="932"/>
    <cellStyle name="_VC 6.15.06 update on 06GRC power costs.xls Chart 3_Power Costs - Comparison bx Rbtl-Staff-Jt-PC_Electric Rev Req Model (2009 GRC) Rebuttal REmoval of New  WH Solar AdjustMI" xfId="933"/>
    <cellStyle name="_VC 6.15.06 update on 06GRC power costs.xls Chart 3_Power Costs - Comparison bx Rbtl-Staff-Jt-PC_Electric Rev Req Model (2009 GRC) Revised 01-18-2010" xfId="934"/>
    <cellStyle name="_VC 6.15.06 update on 06GRC power costs.xls Chart 3_Power Costs - Comparison bx Rbtl-Staff-Jt-PC_Final Order Electric EXHIBIT A-1" xfId="935"/>
    <cellStyle name="_VC 6.15.06 update on 06GRC power costs.xls Chart 3_Rebuttal Power Costs" xfId="936"/>
    <cellStyle name="_VC 6.15.06 update on 06GRC power costs.xls Chart 3_Rebuttal Power Costs_Adj Bench DR 3 for Initial Briefs (Electric)" xfId="937"/>
    <cellStyle name="_VC 6.15.06 update on 06GRC power costs.xls Chart 3_Rebuttal Power Costs_Electric Rev Req Model (2009 GRC) Rebuttal" xfId="938"/>
    <cellStyle name="_VC 6.15.06 update on 06GRC power costs.xls Chart 3_Rebuttal Power Costs_Electric Rev Req Model (2009 GRC) Rebuttal REmoval of New  WH Solar AdjustMI" xfId="939"/>
    <cellStyle name="_VC 6.15.06 update on 06GRC power costs.xls Chart 3_Rebuttal Power Costs_Electric Rev Req Model (2009 GRC) Revised 01-18-2010" xfId="940"/>
    <cellStyle name="_VC 6.15.06 update on 06GRC power costs.xls Chart 3_Rebuttal Power Costs_Final Order Electric EXHIBIT A-1" xfId="941"/>
    <cellStyle name="0,0&#13;&#10;NA&#13;&#10;" xfId="942"/>
    <cellStyle name="20% - Accent1" xfId="943"/>
    <cellStyle name="20% - Accent1 2" xfId="944"/>
    <cellStyle name="20% - Accent1 2 2" xfId="945"/>
    <cellStyle name="20% - Accent1 3" xfId="946"/>
    <cellStyle name="20% - Accent2" xfId="947"/>
    <cellStyle name="20% - Accent2 2" xfId="948"/>
    <cellStyle name="20% - Accent2 2 2" xfId="949"/>
    <cellStyle name="20% - Accent2 3" xfId="950"/>
    <cellStyle name="20% - Accent3" xfId="951"/>
    <cellStyle name="20% - Accent3 2" xfId="952"/>
    <cellStyle name="20% - Accent3 2 2" xfId="953"/>
    <cellStyle name="20% - Accent3 3" xfId="954"/>
    <cellStyle name="20% - Accent4" xfId="955"/>
    <cellStyle name="20% - Accent4 2" xfId="956"/>
    <cellStyle name="20% - Accent4 2 2" xfId="957"/>
    <cellStyle name="20% - Accent4 3" xfId="958"/>
    <cellStyle name="20% - Accent5" xfId="959"/>
    <cellStyle name="20% - Accent5 2" xfId="960"/>
    <cellStyle name="20% - Accent5 2 2" xfId="961"/>
    <cellStyle name="20% - Accent5 3" xfId="962"/>
    <cellStyle name="20% - Accent6" xfId="963"/>
    <cellStyle name="20% - Accent6 2" xfId="964"/>
    <cellStyle name="20% - Accent6 2 2" xfId="965"/>
    <cellStyle name="20% - Accent6 3" xfId="966"/>
    <cellStyle name="40% - Accent1" xfId="967"/>
    <cellStyle name="40% - Accent1 2" xfId="968"/>
    <cellStyle name="40% - Accent1 2 2" xfId="969"/>
    <cellStyle name="40% - Accent1 3" xfId="970"/>
    <cellStyle name="40% - Accent2" xfId="971"/>
    <cellStyle name="40% - Accent2 2" xfId="972"/>
    <cellStyle name="40% - Accent2 2 2" xfId="973"/>
    <cellStyle name="40% - Accent2 3" xfId="974"/>
    <cellStyle name="40% - Accent3" xfId="975"/>
    <cellStyle name="40% - Accent3 2" xfId="976"/>
    <cellStyle name="40% - Accent3 2 2" xfId="977"/>
    <cellStyle name="40% - Accent3 3" xfId="978"/>
    <cellStyle name="40% - Accent4" xfId="979"/>
    <cellStyle name="40% - Accent4 2" xfId="980"/>
    <cellStyle name="40% - Accent4 2 2" xfId="981"/>
    <cellStyle name="40% - Accent4 3" xfId="982"/>
    <cellStyle name="40% - Accent5" xfId="983"/>
    <cellStyle name="40% - Accent5 2" xfId="984"/>
    <cellStyle name="40% - Accent5 2 2" xfId="985"/>
    <cellStyle name="40% - Accent5 3" xfId="986"/>
    <cellStyle name="40% - Accent6" xfId="987"/>
    <cellStyle name="40% - Accent6 2" xfId="988"/>
    <cellStyle name="40% - Accent6 2 2" xfId="989"/>
    <cellStyle name="40% - Accent6 3" xfId="990"/>
    <cellStyle name="60% - Accent1" xfId="991"/>
    <cellStyle name="60% - Accent1 2 2" xfId="992"/>
    <cellStyle name="60% - Accent2" xfId="993"/>
    <cellStyle name="60% - Accent2 2 2" xfId="994"/>
    <cellStyle name="60% - Accent3" xfId="995"/>
    <cellStyle name="60% - Accent3 2 2" xfId="996"/>
    <cellStyle name="60% - Accent4" xfId="997"/>
    <cellStyle name="60% - Accent4 2 2" xfId="998"/>
    <cellStyle name="60% - Accent5" xfId="999"/>
    <cellStyle name="60% - Accent5 2 2" xfId="1000"/>
    <cellStyle name="60% - Accent6" xfId="1001"/>
    <cellStyle name="60% - Accent6 2 2" xfId="1002"/>
    <cellStyle name="Accent1" xfId="1003"/>
    <cellStyle name="Accent1 - 20%" xfId="1004"/>
    <cellStyle name="Accent1 - 40%" xfId="1005"/>
    <cellStyle name="Accent1 - 60%" xfId="1006"/>
    <cellStyle name="Accent1 2 2" xfId="1007"/>
    <cellStyle name="Accent2" xfId="1008"/>
    <cellStyle name="Accent2 - 20%" xfId="1009"/>
    <cellStyle name="Accent2 - 40%" xfId="1010"/>
    <cellStyle name="Accent2 - 60%" xfId="1011"/>
    <cellStyle name="Accent2 2 2" xfId="1012"/>
    <cellStyle name="Accent3" xfId="1013"/>
    <cellStyle name="Accent3 - 20%" xfId="1014"/>
    <cellStyle name="Accent3 - 40%" xfId="1015"/>
    <cellStyle name="Accent3 - 60%" xfId="1016"/>
    <cellStyle name="Accent3 2 2" xfId="1017"/>
    <cellStyle name="Accent4" xfId="1018"/>
    <cellStyle name="Accent4 - 20%" xfId="1019"/>
    <cellStyle name="Accent4 - 40%" xfId="1020"/>
    <cellStyle name="Accent4 - 60%" xfId="1021"/>
    <cellStyle name="Accent4 2 2" xfId="1022"/>
    <cellStyle name="Accent5" xfId="1023"/>
    <cellStyle name="Accent5 - 20%" xfId="1024"/>
    <cellStyle name="Accent5 - 40%" xfId="1025"/>
    <cellStyle name="Accent5 - 60%" xfId="1026"/>
    <cellStyle name="Accent5 2 2" xfId="1027"/>
    <cellStyle name="Accent6" xfId="1028"/>
    <cellStyle name="Accent6 - 20%" xfId="1029"/>
    <cellStyle name="Accent6 - 40%" xfId="1030"/>
    <cellStyle name="Accent6 - 60%" xfId="1031"/>
    <cellStyle name="Accent6 2 2" xfId="1032"/>
    <cellStyle name="Bad" xfId="1033"/>
    <cellStyle name="Bad 2 2" xfId="1034"/>
    <cellStyle name="Calc Currency (0)" xfId="1035"/>
    <cellStyle name="Calculation" xfId="1036"/>
    <cellStyle name="Calculation 2" xfId="1037"/>
    <cellStyle name="Calculation 2 2" xfId="1038"/>
    <cellStyle name="Calculation 3" xfId="1039"/>
    <cellStyle name="Check Cell" xfId="1040"/>
    <cellStyle name="Check Cell 2 2" xfId="1041"/>
    <cellStyle name="CheckCell" xfId="1042"/>
    <cellStyle name="Comma" xfId="1043"/>
    <cellStyle name="Comma [0]" xfId="1044"/>
    <cellStyle name="Comma 10" xfId="1045"/>
    <cellStyle name="Comma 11" xfId="1046"/>
    <cellStyle name="Comma 12" xfId="1047"/>
    <cellStyle name="Comma 13" xfId="1048"/>
    <cellStyle name="Comma 14" xfId="1049"/>
    <cellStyle name="Comma 15" xfId="1050"/>
    <cellStyle name="Comma 2" xfId="1051"/>
    <cellStyle name="Comma 2 2" xfId="1052"/>
    <cellStyle name="Comma 3" xfId="1053"/>
    <cellStyle name="Comma 3 2" xfId="1054"/>
    <cellStyle name="Comma 4 2" xfId="1055"/>
    <cellStyle name="Comma 6 2" xfId="1056"/>
    <cellStyle name="Comma 7" xfId="1057"/>
    <cellStyle name="Comma 8" xfId="1058"/>
    <cellStyle name="Comma 9" xfId="1059"/>
    <cellStyle name="Comma_2.03E Power Costs 60 w-yrs DRAFT 02.13.04" xfId="1060"/>
    <cellStyle name="Comma0" xfId="1061"/>
    <cellStyle name="Comma0 - Style2" xfId="1062"/>
    <cellStyle name="Comma0 - Style4" xfId="1063"/>
    <cellStyle name="Comma0 - Style5" xfId="1064"/>
    <cellStyle name="Comma0 2" xfId="1065"/>
    <cellStyle name="Comma0 3" xfId="1066"/>
    <cellStyle name="Comma0 4" xfId="1067"/>
    <cellStyle name="Comma0_00COS Ind Allocators" xfId="1068"/>
    <cellStyle name="Comma1 - Style1" xfId="1069"/>
    <cellStyle name="Copied" xfId="1070"/>
    <cellStyle name="COST1" xfId="1071"/>
    <cellStyle name="Curren - Style1" xfId="1072"/>
    <cellStyle name="Curren - Style2" xfId="1073"/>
    <cellStyle name="Curren - Style5" xfId="1074"/>
    <cellStyle name="Curren - Style6" xfId="1075"/>
    <cellStyle name="Currency" xfId="1076"/>
    <cellStyle name="Currency [0]" xfId="1077"/>
    <cellStyle name="Currency 10" xfId="1078"/>
    <cellStyle name="Currency 11" xfId="1079"/>
    <cellStyle name="Currency 12" xfId="1080"/>
    <cellStyle name="Currency 2" xfId="1081"/>
    <cellStyle name="Currency 2 2" xfId="1082"/>
    <cellStyle name="Currency 3" xfId="1083"/>
    <cellStyle name="Currency 4 2" xfId="1084"/>
    <cellStyle name="Currency 7" xfId="1085"/>
    <cellStyle name="Currency 8" xfId="1086"/>
    <cellStyle name="Currency 9" xfId="1087"/>
    <cellStyle name="Currency_2.03E Power Costs 60 w-yrs DRAFT 02.13.04" xfId="1088"/>
    <cellStyle name="Currency_2.26E Regulatory Assets &amp; Liabilities" xfId="1089"/>
    <cellStyle name="Currency0" xfId="1090"/>
    <cellStyle name="Currency0 2" xfId="1091"/>
    <cellStyle name="Date" xfId="1092"/>
    <cellStyle name="Date 2" xfId="1093"/>
    <cellStyle name="Date 3" xfId="1094"/>
    <cellStyle name="Date 4" xfId="1095"/>
    <cellStyle name="Emphasis 1" xfId="1096"/>
    <cellStyle name="Emphasis 2" xfId="1097"/>
    <cellStyle name="Emphasis 3" xfId="1098"/>
    <cellStyle name="Entered" xfId="1099"/>
    <cellStyle name="Entered 2" xfId="1100"/>
    <cellStyle name="Entered_JHS-4" xfId="1101"/>
    <cellStyle name="Euro" xfId="1102"/>
    <cellStyle name="Euro 2" xfId="1103"/>
    <cellStyle name="Explanatory Text" xfId="1104"/>
    <cellStyle name="Explanatory Text 2 2" xfId="1105"/>
    <cellStyle name="Fixed" xfId="1106"/>
    <cellStyle name="Fixed3 - Style3" xfId="1107"/>
    <cellStyle name="Good" xfId="1108"/>
    <cellStyle name="Good 2 2" xfId="1109"/>
    <cellStyle name="Grey" xfId="1110"/>
    <cellStyle name="Grey 2" xfId="1111"/>
    <cellStyle name="Grey 3" xfId="1112"/>
    <cellStyle name="Grey 4" xfId="1113"/>
    <cellStyle name="Grey_(C) WHE Proforma with ITC cash grant 10 Yr Amort_for deferral_102809" xfId="1114"/>
    <cellStyle name="Header1" xfId="1115"/>
    <cellStyle name="Header2" xfId="1116"/>
    <cellStyle name="Heading 1" xfId="1117"/>
    <cellStyle name="Heading 1 2" xfId="1118"/>
    <cellStyle name="Heading 1 2 2" xfId="1119"/>
    <cellStyle name="Heading 1 3" xfId="1120"/>
    <cellStyle name="Heading 2" xfId="1121"/>
    <cellStyle name="Heading 2 2" xfId="1122"/>
    <cellStyle name="Heading 2 2 2" xfId="1123"/>
    <cellStyle name="Heading 2 3" xfId="1124"/>
    <cellStyle name="Heading 3" xfId="1125"/>
    <cellStyle name="Heading 3 2 2" xfId="1126"/>
    <cellStyle name="Heading 4" xfId="1127"/>
    <cellStyle name="Heading 4 2 2" xfId="1128"/>
    <cellStyle name="Heading1" xfId="1129"/>
    <cellStyle name="Heading2" xfId="1130"/>
    <cellStyle name="Input" xfId="1131"/>
    <cellStyle name="Input [yellow]" xfId="1132"/>
    <cellStyle name="Input [yellow] 2" xfId="1133"/>
    <cellStyle name="Input [yellow] 3" xfId="1134"/>
    <cellStyle name="Input [yellow] 4" xfId="1135"/>
    <cellStyle name="Input [yellow]_(C) WHE Proforma with ITC cash grant 10 Yr Amort_for deferral_102809" xfId="1136"/>
    <cellStyle name="Input 2 2" xfId="1137"/>
    <cellStyle name="Input Cells" xfId="1138"/>
    <cellStyle name="Input Cells Percent" xfId="1139"/>
    <cellStyle name="Input Cells_4.34E Mint Farm Deferral" xfId="1140"/>
    <cellStyle name="Lines" xfId="1141"/>
    <cellStyle name="Lines 2" xfId="1142"/>
    <cellStyle name="LINKED" xfId="1143"/>
    <cellStyle name="Linked Cell" xfId="1144"/>
    <cellStyle name="Linked Cell 2 2" xfId="1145"/>
    <cellStyle name="modified border" xfId="1146"/>
    <cellStyle name="modified border 2" xfId="1147"/>
    <cellStyle name="modified border 3" xfId="1148"/>
    <cellStyle name="modified border 4" xfId="1149"/>
    <cellStyle name="modified border_4.34E Mint Farm Deferral" xfId="1150"/>
    <cellStyle name="modified border1" xfId="1151"/>
    <cellStyle name="modified border1 2" xfId="1152"/>
    <cellStyle name="modified border1 3" xfId="1153"/>
    <cellStyle name="modified border1 4" xfId="1154"/>
    <cellStyle name="modified border1_4.34E Mint Farm Deferral" xfId="1155"/>
    <cellStyle name="Neutral" xfId="1156"/>
    <cellStyle name="Neutral 2 2" xfId="1157"/>
    <cellStyle name="no dec" xfId="1158"/>
    <cellStyle name="Normal - Style1" xfId="1159"/>
    <cellStyle name="Normal - Style1 2" xfId="1160"/>
    <cellStyle name="Normal - Style1 3" xfId="1161"/>
    <cellStyle name="Normal - Style1 4" xfId="1162"/>
    <cellStyle name="Normal - Style1_(C) WHE Proforma with ITC cash grant 10 Yr Amort_for deferral_102809" xfId="1163"/>
    <cellStyle name="Normal 10" xfId="1164"/>
    <cellStyle name="Normal 10 2" xfId="1165"/>
    <cellStyle name="Normal 10 3" xfId="1166"/>
    <cellStyle name="Normal 10_04.07E Wild Horse Wind Expansion" xfId="1167"/>
    <cellStyle name="Normal 11" xfId="1168"/>
    <cellStyle name="Normal 12" xfId="1169"/>
    <cellStyle name="Normal 13" xfId="1170"/>
    <cellStyle name="Normal 14" xfId="1171"/>
    <cellStyle name="Normal 15" xfId="1172"/>
    <cellStyle name="Normal 16" xfId="1173"/>
    <cellStyle name="Normal 17" xfId="1174"/>
    <cellStyle name="Normal 18" xfId="1175"/>
    <cellStyle name="Normal 19" xfId="1176"/>
    <cellStyle name="Normal 2" xfId="1177"/>
    <cellStyle name="Normal 2 2" xfId="1178"/>
    <cellStyle name="Normal 2 2 2" xfId="1179"/>
    <cellStyle name="Normal 2 2 3" xfId="1180"/>
    <cellStyle name="Normal 2 3" xfId="1181"/>
    <cellStyle name="Normal 2 4" xfId="1182"/>
    <cellStyle name="Normal 2 5" xfId="1183"/>
    <cellStyle name="Normal 2 6" xfId="1184"/>
    <cellStyle name="Normal 2 7" xfId="1185"/>
    <cellStyle name="Normal 2 8" xfId="1186"/>
    <cellStyle name="Normal 2_16.37E Wild Horse Expansion DeferralRevwrkingfile SF" xfId="1187"/>
    <cellStyle name="Normal 20" xfId="1188"/>
    <cellStyle name="Normal 21" xfId="1189"/>
    <cellStyle name="Normal 22" xfId="1190"/>
    <cellStyle name="Normal 23" xfId="1191"/>
    <cellStyle name="Normal 24" xfId="1192"/>
    <cellStyle name="Normal 25" xfId="1193"/>
    <cellStyle name="Normal 26" xfId="1194"/>
    <cellStyle name="Normal 27" xfId="1195"/>
    <cellStyle name="Normal 28" xfId="1196"/>
    <cellStyle name="Normal 29" xfId="1197"/>
    <cellStyle name="Normal 3 2" xfId="1198"/>
    <cellStyle name="Normal 3 3" xfId="1199"/>
    <cellStyle name="Normal 30" xfId="1200"/>
    <cellStyle name="Normal 31" xfId="1201"/>
    <cellStyle name="Normal 32" xfId="1202"/>
    <cellStyle name="Normal 33" xfId="1203"/>
    <cellStyle name="Normal 34" xfId="1204"/>
    <cellStyle name="Normal 35" xfId="1205"/>
    <cellStyle name="Normal 36" xfId="1206"/>
    <cellStyle name="Normal 37" xfId="1207"/>
    <cellStyle name="Normal 38" xfId="1208"/>
    <cellStyle name="Normal 39" xfId="1209"/>
    <cellStyle name="Normal 4 2" xfId="1210"/>
    <cellStyle name="Normal 6" xfId="1211"/>
    <cellStyle name="Normal 7" xfId="1212"/>
    <cellStyle name="Normal 8" xfId="1213"/>
    <cellStyle name="Normal 9" xfId="1214"/>
    <cellStyle name="Normal_2.03E Power Costs 60 w-yrs DRAFT 02.13.04" xfId="1215"/>
    <cellStyle name="Normal_Hopkins Ridge" xfId="1216"/>
    <cellStyle name="Normal_JHS Rebuttal Exhs 11-14 internal" xfId="1217"/>
    <cellStyle name="Normal_TENASKA REGULATORY ASSET" xfId="1218"/>
    <cellStyle name="Normal_Wild Horse 2006 GRC" xfId="1219"/>
    <cellStyle name="Note" xfId="1220"/>
    <cellStyle name="Note 10" xfId="1221"/>
    <cellStyle name="Note 11" xfId="1222"/>
    <cellStyle name="Note 12" xfId="1223"/>
    <cellStyle name="Note 2" xfId="1224"/>
    <cellStyle name="Note 2 2" xfId="1225"/>
    <cellStyle name="Note 3" xfId="1226"/>
    <cellStyle name="Note 4" xfId="1227"/>
    <cellStyle name="Note 5" xfId="1228"/>
    <cellStyle name="Note 6" xfId="1229"/>
    <cellStyle name="Note 7" xfId="1230"/>
    <cellStyle name="Note 8" xfId="1231"/>
    <cellStyle name="Note 9" xfId="1232"/>
    <cellStyle name="Output" xfId="1233"/>
    <cellStyle name="Output 2 2" xfId="1234"/>
    <cellStyle name="Percen - Style1" xfId="1235"/>
    <cellStyle name="Percen - Style2" xfId="1236"/>
    <cellStyle name="Percen - Style3" xfId="1237"/>
    <cellStyle name="Percent" xfId="1238"/>
    <cellStyle name="Percent [2]" xfId="1239"/>
    <cellStyle name="Percent [2] 2" xfId="1240"/>
    <cellStyle name="Percent 2" xfId="1241"/>
    <cellStyle name="Percent 2 2" xfId="1242"/>
    <cellStyle name="Percent 3" xfId="1243"/>
    <cellStyle name="Percent 3 2" xfId="1244"/>
    <cellStyle name="Percent 4 2" xfId="1245"/>
    <cellStyle name="Percent 6 2" xfId="1246"/>
    <cellStyle name="Percent 7" xfId="1247"/>
    <cellStyle name="Percent 8" xfId="1248"/>
    <cellStyle name="Processing" xfId="1249"/>
    <cellStyle name="PSChar" xfId="1250"/>
    <cellStyle name="PSDate" xfId="1251"/>
    <cellStyle name="PSDec" xfId="1252"/>
    <cellStyle name="PSHeading" xfId="1253"/>
    <cellStyle name="PSInt" xfId="1254"/>
    <cellStyle name="PSSpacer" xfId="1255"/>
    <cellStyle name="purple - Style8" xfId="1256"/>
    <cellStyle name="RED" xfId="1257"/>
    <cellStyle name="Red - Style7" xfId="1258"/>
    <cellStyle name="RED_04 07E Wild Horse Wind Expansion (C) (2)" xfId="1259"/>
    <cellStyle name="Report" xfId="1260"/>
    <cellStyle name="Report Bar" xfId="1261"/>
    <cellStyle name="Report Heading" xfId="1262"/>
    <cellStyle name="Report Heading 2" xfId="1263"/>
    <cellStyle name="Report Percent" xfId="1264"/>
    <cellStyle name="Report Percent 2" xfId="1265"/>
    <cellStyle name="Report Unit Cost" xfId="1266"/>
    <cellStyle name="Report Unit Cost 2" xfId="1267"/>
    <cellStyle name="Report_Adj Bench DR 3 for Initial Briefs (Electric)" xfId="1268"/>
    <cellStyle name="Reports" xfId="1269"/>
    <cellStyle name="Reports Total" xfId="1270"/>
    <cellStyle name="Reports Unit Cost Total" xfId="1271"/>
    <cellStyle name="Reports_16.37E Wild Horse Expansion DeferralRevwrkingfile SF" xfId="1272"/>
    <cellStyle name="RevList" xfId="1273"/>
    <cellStyle name="round100" xfId="1274"/>
    <cellStyle name="round100 2" xfId="1275"/>
    <cellStyle name="SAPBEXaggData" xfId="1276"/>
    <cellStyle name="SAPBEXaggDataEmph" xfId="1277"/>
    <cellStyle name="SAPBEXaggItem" xfId="1278"/>
    <cellStyle name="SAPBEXaggItemX" xfId="1279"/>
    <cellStyle name="SAPBEXchaText" xfId="1280"/>
    <cellStyle name="SAPBEXexcBad7" xfId="1281"/>
    <cellStyle name="SAPBEXexcBad8" xfId="1282"/>
    <cellStyle name="SAPBEXexcBad9" xfId="1283"/>
    <cellStyle name="SAPBEXexcCritical4" xfId="1284"/>
    <cellStyle name="SAPBEXexcCritical5" xfId="1285"/>
    <cellStyle name="SAPBEXexcCritical6" xfId="1286"/>
    <cellStyle name="SAPBEXexcGood1" xfId="1287"/>
    <cellStyle name="SAPBEXexcGood2" xfId="1288"/>
    <cellStyle name="SAPBEXexcGood3" xfId="1289"/>
    <cellStyle name="SAPBEXfilterDrill" xfId="1290"/>
    <cellStyle name="SAPBEXfilterItem" xfId="1291"/>
    <cellStyle name="SAPBEXfilterText" xfId="1292"/>
    <cellStyle name="SAPBEXformats" xfId="1293"/>
    <cellStyle name="SAPBEXheaderItem" xfId="1294"/>
    <cellStyle name="SAPBEXheaderText" xfId="1295"/>
    <cellStyle name="SAPBEXHLevel0" xfId="1296"/>
    <cellStyle name="SAPBEXHLevel0X" xfId="1297"/>
    <cellStyle name="SAPBEXHLevel1" xfId="1298"/>
    <cellStyle name="SAPBEXHLevel1X" xfId="1299"/>
    <cellStyle name="SAPBEXHLevel2" xfId="1300"/>
    <cellStyle name="SAPBEXHLevel2X" xfId="1301"/>
    <cellStyle name="SAPBEXHLevel3" xfId="1302"/>
    <cellStyle name="SAPBEXHLevel3X" xfId="1303"/>
    <cellStyle name="SAPBEXinputData" xfId="1304"/>
    <cellStyle name="SAPBEXresData" xfId="1305"/>
    <cellStyle name="SAPBEXresDataEmph" xfId="1306"/>
    <cellStyle name="SAPBEXresItem" xfId="1307"/>
    <cellStyle name="SAPBEXresItemX" xfId="1308"/>
    <cellStyle name="SAPBEXstdData" xfId="1309"/>
    <cellStyle name="SAPBEXstdDataEmph" xfId="1310"/>
    <cellStyle name="SAPBEXstdItem" xfId="1311"/>
    <cellStyle name="SAPBEXstdItemX" xfId="1312"/>
    <cellStyle name="SAPBEXtitle" xfId="1313"/>
    <cellStyle name="SAPBEXundefined" xfId="1314"/>
    <cellStyle name="shade" xfId="1315"/>
    <cellStyle name="shade 2" xfId="1316"/>
    <cellStyle name="Sheet Title" xfId="1317"/>
    <cellStyle name="StmtTtl1" xfId="1318"/>
    <cellStyle name="StmtTtl1 2" xfId="1319"/>
    <cellStyle name="StmtTtl1 3" xfId="1320"/>
    <cellStyle name="StmtTtl1 4" xfId="1321"/>
    <cellStyle name="StmtTtl1_(C) WHE Proforma with ITC cash grant 10 Yr Amort_for deferral_102809" xfId="1322"/>
    <cellStyle name="StmtTtl2" xfId="1323"/>
    <cellStyle name="STYL1 - Style1" xfId="1324"/>
    <cellStyle name="Style 1" xfId="1325"/>
    <cellStyle name="Style 1 2" xfId="1326"/>
    <cellStyle name="Style 1 3" xfId="1327"/>
    <cellStyle name="Style 1 4" xfId="1328"/>
    <cellStyle name="Style 1 5" xfId="1329"/>
    <cellStyle name="Style 1_04.07E Wild Horse Wind Expansion" xfId="1330"/>
    <cellStyle name="Subtotal" xfId="1331"/>
    <cellStyle name="Sub-total" xfId="1332"/>
    <cellStyle name="Title" xfId="1333"/>
    <cellStyle name="Title 2 2" xfId="1334"/>
    <cellStyle name="Title: Major" xfId="1335"/>
    <cellStyle name="Title: Minor" xfId="1336"/>
    <cellStyle name="Title: Minor 2" xfId="1337"/>
    <cellStyle name="Title: Worksheet" xfId="1338"/>
    <cellStyle name="Total" xfId="1339"/>
    <cellStyle name="Total 2" xfId="1340"/>
    <cellStyle name="Total 2 2" xfId="1341"/>
    <cellStyle name="Total 3" xfId="1342"/>
    <cellStyle name="Total4 - Style4" xfId="1343"/>
    <cellStyle name="Warning Text" xfId="1344"/>
    <cellStyle name="Warning Text 2 2" xfId="13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15"/>
  <sheetViews>
    <sheetView workbookViewId="0" topLeftCell="A1">
      <selection activeCell="K1" sqref="K1:O32"/>
    </sheetView>
  </sheetViews>
  <sheetFormatPr defaultColWidth="19.33203125" defaultRowHeight="10.5"/>
  <cols>
    <col min="1" max="1" width="5.83203125" style="1" customWidth="1"/>
    <col min="2" max="2" width="68.83203125" style="1" customWidth="1"/>
    <col min="3" max="3" width="19.83203125" style="1" customWidth="1"/>
    <col min="4" max="4" width="22.16015625" style="1" customWidth="1"/>
    <col min="5" max="5" width="22.5" style="1" customWidth="1"/>
    <col min="6" max="6" width="5.83203125" style="1" customWidth="1"/>
    <col min="7" max="7" width="56.83203125" style="64" customWidth="1"/>
    <col min="8" max="8" width="16.33203125" style="64" bestFit="1" customWidth="1"/>
    <col min="9" max="9" width="22.16015625" style="64" customWidth="1"/>
    <col min="10" max="10" width="18.16015625" style="1" customWidth="1"/>
    <col min="11" max="11" width="7.5" style="1" customWidth="1"/>
    <col min="12" max="12" width="71.83203125" style="1" bestFit="1" customWidth="1"/>
    <col min="13" max="13" width="13.83203125" style="1" bestFit="1" customWidth="1"/>
    <col min="14" max="14" width="15.5" style="1" bestFit="1" customWidth="1"/>
    <col min="15" max="15" width="16.5" style="1" customWidth="1"/>
    <col min="16" max="16" width="6.83203125" style="1" customWidth="1"/>
    <col min="17" max="17" width="37.33203125" style="1" customWidth="1"/>
    <col min="18" max="18" width="6.5" style="1" customWidth="1"/>
    <col min="19" max="19" width="18" style="1" customWidth="1"/>
    <col min="20" max="20" width="25.33203125" style="1" customWidth="1"/>
    <col min="21" max="21" width="6.5" style="1" bestFit="1" customWidth="1"/>
    <col min="22" max="22" width="55.5" style="1" customWidth="1"/>
    <col min="23" max="24" width="16.16015625" style="1" customWidth="1"/>
    <col min="25" max="25" width="23.16015625" style="1" customWidth="1"/>
    <col min="26" max="26" width="6.83203125" style="1" customWidth="1"/>
    <col min="27" max="27" width="45.16015625" style="1" customWidth="1"/>
    <col min="28" max="29" width="19.83203125" style="1" customWidth="1"/>
    <col min="30" max="30" width="24.33203125" style="1" customWidth="1"/>
    <col min="31" max="31" width="7.33203125" style="1" bestFit="1" customWidth="1"/>
    <col min="32" max="32" width="68.5" style="1" customWidth="1"/>
    <col min="33" max="33" width="17.83203125" style="1" customWidth="1"/>
    <col min="34" max="34" width="15.66015625" style="1" customWidth="1"/>
    <col min="35" max="35" width="17.16015625" style="1" customWidth="1"/>
    <col min="36" max="36" width="19.16015625" style="1" customWidth="1"/>
    <col min="37" max="37" width="6.5" style="1" bestFit="1" customWidth="1"/>
    <col min="38" max="38" width="61" style="1" customWidth="1"/>
    <col min="39" max="39" width="14.33203125" style="1" bestFit="1" customWidth="1"/>
    <col min="40" max="40" width="13.83203125" style="1" bestFit="1" customWidth="1"/>
    <col min="41" max="41" width="17.66015625" style="1" customWidth="1"/>
    <col min="42" max="42" width="5.83203125" style="1" customWidth="1"/>
    <col min="43" max="43" width="59.83203125" style="1" customWidth="1"/>
    <col min="44" max="45" width="17.83203125" style="1" customWidth="1"/>
    <col min="46" max="46" width="23.16015625" style="1" customWidth="1"/>
    <col min="47" max="47" width="5.83203125" style="1" customWidth="1"/>
    <col min="48" max="48" width="76.16015625" style="1" customWidth="1"/>
    <col min="49" max="49" width="16.33203125" style="1" bestFit="1" customWidth="1"/>
    <col min="50" max="50" width="18.5" style="1" bestFit="1" customWidth="1"/>
    <col min="51" max="51" width="24.33203125" style="1" customWidth="1"/>
    <col min="52" max="52" width="6.83203125" style="1" customWidth="1"/>
    <col min="53" max="53" width="77" style="1" customWidth="1"/>
    <col min="54" max="54" width="23.83203125" style="1" customWidth="1"/>
    <col min="55" max="55" width="21.66015625" style="1" customWidth="1"/>
    <col min="56" max="56" width="23.83203125" style="1" customWidth="1"/>
    <col min="57" max="57" width="21.66015625" style="1" bestFit="1" customWidth="1"/>
    <col min="58" max="58" width="21.66015625" style="1" customWidth="1"/>
    <col min="59" max="59" width="18.5" style="1" bestFit="1" customWidth="1"/>
    <col min="60" max="60" width="18.83203125" style="1" bestFit="1" customWidth="1"/>
    <col min="61" max="61" width="24.16015625" style="1" customWidth="1"/>
    <col min="62" max="76" width="19.33203125" style="2" customWidth="1"/>
    <col min="77" max="77" width="5.83203125" style="1" customWidth="1"/>
    <col min="78" max="78" width="55.16015625" style="144" customWidth="1"/>
    <col min="79" max="79" width="17" style="144" customWidth="1"/>
    <col min="80" max="80" width="15.66015625" style="144" customWidth="1"/>
    <col min="81" max="81" width="22.33203125" style="144" customWidth="1"/>
    <col min="82" max="16384" width="19.33203125" style="2" customWidth="1"/>
  </cols>
  <sheetData>
    <row r="1" spans="1:61" s="8" customFormat="1" ht="15.75">
      <c r="A1" s="3"/>
      <c r="B1" s="3"/>
      <c r="C1" s="4"/>
      <c r="D1" s="4"/>
      <c r="E1" s="369" t="s">
        <v>316</v>
      </c>
      <c r="F1" s="3"/>
      <c r="G1" s="1"/>
      <c r="H1" s="1"/>
      <c r="I1" s="1"/>
      <c r="J1" s="369" t="s">
        <v>316</v>
      </c>
      <c r="K1" s="1"/>
      <c r="L1" s="6"/>
      <c r="M1" s="6"/>
      <c r="N1" s="6"/>
      <c r="O1" s="369" t="s">
        <v>316</v>
      </c>
      <c r="P1" s="3"/>
      <c r="Q1" s="1"/>
      <c r="R1" s="1"/>
      <c r="S1" s="1"/>
      <c r="T1" s="369" t="s">
        <v>316</v>
      </c>
      <c r="U1" s="5"/>
      <c r="V1" s="5"/>
      <c r="W1" s="5"/>
      <c r="X1" s="5"/>
      <c r="Y1" s="369" t="s">
        <v>316</v>
      </c>
      <c r="Z1" s="3"/>
      <c r="AA1" s="1"/>
      <c r="AB1" s="1"/>
      <c r="AC1" s="1"/>
      <c r="AD1" s="369" t="s">
        <v>316</v>
      </c>
      <c r="AE1" s="3"/>
      <c r="AF1" s="7"/>
      <c r="AG1" s="7"/>
      <c r="AH1" s="7"/>
      <c r="AI1" s="7"/>
      <c r="AJ1" s="369" t="s">
        <v>316</v>
      </c>
      <c r="AK1" s="5"/>
      <c r="AL1" s="5"/>
      <c r="AM1" s="5"/>
      <c r="AN1" s="5"/>
      <c r="AO1" s="369" t="s">
        <v>316</v>
      </c>
      <c r="AP1" s="1"/>
      <c r="AQ1" s="6"/>
      <c r="AR1" s="6"/>
      <c r="AS1" s="6"/>
      <c r="AT1" s="369" t="s">
        <v>316</v>
      </c>
      <c r="AU1" s="3"/>
      <c r="AV1" s="5"/>
      <c r="AW1" s="5"/>
      <c r="AX1" s="5"/>
      <c r="AY1" s="369" t="s">
        <v>316</v>
      </c>
      <c r="AZ1" s="3"/>
      <c r="BA1" s="1"/>
      <c r="BB1" s="1"/>
      <c r="BC1" s="1"/>
      <c r="BD1" s="369" t="s">
        <v>316</v>
      </c>
      <c r="BE1" s="1"/>
      <c r="BF1" s="1"/>
      <c r="BG1" s="1"/>
      <c r="BH1" s="1"/>
      <c r="BI1" s="1"/>
    </row>
    <row r="2" spans="1:61" s="8" customFormat="1" ht="15.75">
      <c r="A2" s="1"/>
      <c r="B2" s="1"/>
      <c r="C2" s="1"/>
      <c r="D2" s="1"/>
      <c r="E2" s="369" t="s">
        <v>318</v>
      </c>
      <c r="F2" s="9"/>
      <c r="G2" s="1"/>
      <c r="H2" s="1"/>
      <c r="I2" s="1"/>
      <c r="J2" s="369" t="s">
        <v>321</v>
      </c>
      <c r="K2" s="1"/>
      <c r="L2" s="6"/>
      <c r="M2" s="6"/>
      <c r="N2" s="6"/>
      <c r="O2" s="369" t="s">
        <v>324</v>
      </c>
      <c r="P2" s="1"/>
      <c r="Q2" s="1"/>
      <c r="R2" s="1"/>
      <c r="S2" s="1"/>
      <c r="T2" s="369" t="s">
        <v>325</v>
      </c>
      <c r="U2" s="5"/>
      <c r="V2" s="5"/>
      <c r="W2" s="5"/>
      <c r="X2" s="5"/>
      <c r="Y2" s="369" t="s">
        <v>327</v>
      </c>
      <c r="Z2" s="1"/>
      <c r="AA2" s="1"/>
      <c r="AB2" s="1"/>
      <c r="AC2" s="1"/>
      <c r="AD2" s="369" t="s">
        <v>329</v>
      </c>
      <c r="AE2" s="1"/>
      <c r="AF2" s="1"/>
      <c r="AG2" s="1"/>
      <c r="AH2" s="1"/>
      <c r="AI2" s="1"/>
      <c r="AJ2" s="369" t="s">
        <v>331</v>
      </c>
      <c r="AK2" s="5"/>
      <c r="AL2" s="5"/>
      <c r="AM2" s="5"/>
      <c r="AN2" s="5"/>
      <c r="AO2" s="369" t="s">
        <v>333</v>
      </c>
      <c r="AP2" s="1"/>
      <c r="AQ2" s="6"/>
      <c r="AR2" s="6"/>
      <c r="AS2" s="6"/>
      <c r="AT2" s="369" t="s">
        <v>335</v>
      </c>
      <c r="AU2" s="1"/>
      <c r="AV2" s="5"/>
      <c r="AW2" s="5"/>
      <c r="AX2" s="5"/>
      <c r="AY2" s="369" t="s">
        <v>337</v>
      </c>
      <c r="AZ2" s="1"/>
      <c r="BA2" s="1"/>
      <c r="BB2" s="1"/>
      <c r="BC2" s="1"/>
      <c r="BD2" s="369" t="s">
        <v>339</v>
      </c>
      <c r="BE2" s="1"/>
      <c r="BF2" s="1"/>
      <c r="BG2" s="1"/>
      <c r="BH2" s="1"/>
      <c r="BI2" s="1"/>
    </row>
    <row r="3" spans="1:56" s="8" customFormat="1" ht="15.75">
      <c r="A3" s="3"/>
      <c r="B3" s="10"/>
      <c r="C3" s="11"/>
      <c r="D3" s="11"/>
      <c r="E3" s="370" t="s">
        <v>317</v>
      </c>
      <c r="F3" s="364"/>
      <c r="G3" s="364"/>
      <c r="H3" s="364"/>
      <c r="I3" s="364"/>
      <c r="J3" s="370" t="s">
        <v>320</v>
      </c>
      <c r="K3" s="364"/>
      <c r="L3" s="364"/>
      <c r="M3" s="364"/>
      <c r="N3" s="364"/>
      <c r="O3" s="370" t="s">
        <v>322</v>
      </c>
      <c r="P3" s="365"/>
      <c r="Q3" s="365"/>
      <c r="R3" s="365"/>
      <c r="S3" s="365"/>
      <c r="T3" s="370" t="s">
        <v>326</v>
      </c>
      <c r="U3" s="13"/>
      <c r="V3" s="13"/>
      <c r="W3" s="13"/>
      <c r="X3" s="13"/>
      <c r="Y3" s="370" t="s">
        <v>328</v>
      </c>
      <c r="Z3" s="14"/>
      <c r="AA3" s="14"/>
      <c r="AB3" s="14"/>
      <c r="AC3" s="14"/>
      <c r="AD3" s="370" t="s">
        <v>330</v>
      </c>
      <c r="AE3" s="366"/>
      <c r="AF3" s="366"/>
      <c r="AG3" s="366"/>
      <c r="AH3" s="366"/>
      <c r="AI3" s="366"/>
      <c r="AJ3" s="370" t="s">
        <v>332</v>
      </c>
      <c r="AK3" s="15"/>
      <c r="AL3" s="15"/>
      <c r="AM3" s="15"/>
      <c r="AN3" s="15"/>
      <c r="AO3" s="370" t="s">
        <v>334</v>
      </c>
      <c r="AP3" s="365"/>
      <c r="AQ3" s="231"/>
      <c r="AR3" s="231"/>
      <c r="AS3" s="367"/>
      <c r="AT3" s="370" t="s">
        <v>336</v>
      </c>
      <c r="AU3" s="231"/>
      <c r="AV3" s="231"/>
      <c r="AW3" s="367"/>
      <c r="AX3" s="231"/>
      <c r="AY3" s="370" t="s">
        <v>338</v>
      </c>
      <c r="AZ3" s="365"/>
      <c r="BA3" s="365"/>
      <c r="BB3" s="365"/>
      <c r="BC3" s="365"/>
      <c r="BD3" s="370" t="s">
        <v>342</v>
      </c>
    </row>
    <row r="4" spans="1:61" s="8" customFormat="1" ht="13.5">
      <c r="A4" s="371" t="s">
        <v>0</v>
      </c>
      <c r="B4" s="371"/>
      <c r="C4" s="371"/>
      <c r="D4" s="371"/>
      <c r="E4" s="371"/>
      <c r="F4" s="17" t="s">
        <v>0</v>
      </c>
      <c r="G4" s="17"/>
      <c r="H4" s="18"/>
      <c r="I4" s="18"/>
      <c r="J4" s="18"/>
      <c r="K4" s="17" t="s">
        <v>0</v>
      </c>
      <c r="L4" s="17"/>
      <c r="M4" s="18"/>
      <c r="N4" s="18"/>
      <c r="O4" s="18"/>
      <c r="P4" s="19" t="s">
        <v>0</v>
      </c>
      <c r="Q4" s="20"/>
      <c r="R4" s="20"/>
      <c r="S4" s="20"/>
      <c r="T4" s="20"/>
      <c r="U4" s="19" t="s">
        <v>0</v>
      </c>
      <c r="V4" s="20"/>
      <c r="W4" s="20"/>
      <c r="X4" s="20"/>
      <c r="Y4" s="20"/>
      <c r="Z4" s="19" t="s">
        <v>0</v>
      </c>
      <c r="AA4" s="20"/>
      <c r="AB4" s="20"/>
      <c r="AC4" s="20"/>
      <c r="AD4" s="20"/>
      <c r="AE4" s="19" t="s">
        <v>0</v>
      </c>
      <c r="AF4" s="20"/>
      <c r="AG4" s="20"/>
      <c r="AH4" s="20"/>
      <c r="AI4" s="20"/>
      <c r="AJ4" s="20"/>
      <c r="AK4" s="19" t="s">
        <v>0</v>
      </c>
      <c r="AL4" s="20"/>
      <c r="AM4" s="20"/>
      <c r="AN4" s="20"/>
      <c r="AO4" s="20"/>
      <c r="AP4" s="19" t="s">
        <v>0</v>
      </c>
      <c r="AQ4" s="21"/>
      <c r="AR4" s="22"/>
      <c r="AS4" s="22"/>
      <c r="AT4" s="22"/>
      <c r="AU4" s="17" t="s">
        <v>0</v>
      </c>
      <c r="AV4" s="17"/>
      <c r="AW4" s="18"/>
      <c r="AX4" s="18"/>
      <c r="AY4" s="18"/>
      <c r="AZ4" s="371" t="s">
        <v>0</v>
      </c>
      <c r="BA4" s="371"/>
      <c r="BB4" s="371"/>
      <c r="BC4" s="371"/>
      <c r="BD4" s="371"/>
      <c r="BE4" s="1"/>
      <c r="BF4" s="1"/>
      <c r="BG4" s="1"/>
      <c r="BH4" s="1"/>
      <c r="BI4" s="1"/>
    </row>
    <row r="5" spans="1:61" s="8" customFormat="1" ht="15.75">
      <c r="A5" s="371" t="s">
        <v>1</v>
      </c>
      <c r="B5" s="371"/>
      <c r="C5" s="371"/>
      <c r="D5" s="371"/>
      <c r="E5" s="371"/>
      <c r="F5" s="18" t="s">
        <v>2</v>
      </c>
      <c r="G5" s="18"/>
      <c r="H5" s="18"/>
      <c r="I5" s="18"/>
      <c r="J5" s="23"/>
      <c r="K5" s="18" t="s">
        <v>3</v>
      </c>
      <c r="L5" s="18"/>
      <c r="M5" s="18"/>
      <c r="N5" s="18"/>
      <c r="O5" s="23"/>
      <c r="P5" s="20" t="s">
        <v>4</v>
      </c>
      <c r="Q5" s="20"/>
      <c r="R5" s="20"/>
      <c r="S5" s="20"/>
      <c r="T5" s="23"/>
      <c r="U5" s="20" t="s">
        <v>5</v>
      </c>
      <c r="V5" s="20"/>
      <c r="W5" s="20"/>
      <c r="X5" s="20"/>
      <c r="Y5" s="20"/>
      <c r="Z5" s="20" t="s">
        <v>6</v>
      </c>
      <c r="AA5" s="23"/>
      <c r="AB5" s="23"/>
      <c r="AC5" s="23"/>
      <c r="AD5" s="23"/>
      <c r="AE5" s="20" t="s">
        <v>7</v>
      </c>
      <c r="AF5" s="20"/>
      <c r="AG5" s="20"/>
      <c r="AH5" s="20"/>
      <c r="AI5" s="20"/>
      <c r="AJ5" s="20"/>
      <c r="AK5" s="20" t="s">
        <v>8</v>
      </c>
      <c r="AL5" s="20"/>
      <c r="AM5" s="20"/>
      <c r="AN5" s="20"/>
      <c r="AO5" s="20"/>
      <c r="AP5" s="19" t="s">
        <v>9</v>
      </c>
      <c r="AQ5" s="24"/>
      <c r="AR5" s="22"/>
      <c r="AS5" s="22"/>
      <c r="AT5" s="22"/>
      <c r="AU5" s="18" t="s">
        <v>10</v>
      </c>
      <c r="AV5" s="18"/>
      <c r="AW5" s="18"/>
      <c r="AX5" s="18"/>
      <c r="AY5" s="23"/>
      <c r="AZ5" s="20" t="s">
        <v>11</v>
      </c>
      <c r="BA5" s="20"/>
      <c r="BB5" s="20"/>
      <c r="BC5" s="20"/>
      <c r="BD5" s="23"/>
      <c r="BE5" s="1"/>
      <c r="BF5" s="1"/>
      <c r="BG5" s="1"/>
      <c r="BH5" s="1"/>
      <c r="BI5" s="1"/>
    </row>
    <row r="6" spans="1:56" ht="12.75">
      <c r="A6" s="20" t="s">
        <v>12</v>
      </c>
      <c r="B6" s="20"/>
      <c r="C6" s="19"/>
      <c r="D6" s="20"/>
      <c r="E6" s="20"/>
      <c r="F6" s="18" t="s">
        <v>12</v>
      </c>
      <c r="G6" s="18"/>
      <c r="H6" s="18"/>
      <c r="I6" s="18"/>
      <c r="J6" s="25"/>
      <c r="K6" s="18" t="s">
        <v>12</v>
      </c>
      <c r="L6" s="18"/>
      <c r="M6" s="18"/>
      <c r="N6" s="18"/>
      <c r="O6" s="25"/>
      <c r="P6" s="20" t="str">
        <f>TESTYEAR</f>
        <v>FOR THE TWELVE MONTHS ENDED DECEMBER 31, 2010</v>
      </c>
      <c r="Q6" s="20"/>
      <c r="R6" s="20"/>
      <c r="S6" s="20"/>
      <c r="T6" s="25"/>
      <c r="U6" s="20" t="str">
        <f>TESTYEAR</f>
        <v>FOR THE TWELVE MONTHS ENDED DECEMBER 31, 2010</v>
      </c>
      <c r="V6" s="20"/>
      <c r="W6" s="20"/>
      <c r="X6" s="20"/>
      <c r="Y6" s="20"/>
      <c r="Z6" s="20" t="str">
        <f>TESTYEAR</f>
        <v>FOR THE TWELVE MONTHS ENDED DECEMBER 31, 2010</v>
      </c>
      <c r="AA6" s="25"/>
      <c r="AB6" s="25"/>
      <c r="AC6" s="25"/>
      <c r="AD6" s="25"/>
      <c r="AE6" s="20" t="str">
        <f>TESTYEAR</f>
        <v>FOR THE TWELVE MONTHS ENDED DECEMBER 31, 2010</v>
      </c>
      <c r="AF6" s="20"/>
      <c r="AG6" s="20"/>
      <c r="AH6" s="20"/>
      <c r="AI6" s="20"/>
      <c r="AJ6" s="20"/>
      <c r="AK6" s="20" t="str">
        <f>TESTYEAR</f>
        <v>FOR THE TWELVE MONTHS ENDED DECEMBER 31, 2010</v>
      </c>
      <c r="AL6" s="20"/>
      <c r="AM6" s="20"/>
      <c r="AN6" s="20"/>
      <c r="AO6" s="20"/>
      <c r="AP6" s="20" t="str">
        <f>TESTYEAR</f>
        <v>FOR THE TWELVE MONTHS ENDED DECEMBER 31, 2010</v>
      </c>
      <c r="AQ6" s="26"/>
      <c r="AR6" s="26"/>
      <c r="AS6" s="26"/>
      <c r="AT6" s="26"/>
      <c r="AU6" s="27" t="s">
        <v>12</v>
      </c>
      <c r="AV6" s="18"/>
      <c r="AW6" s="18"/>
      <c r="AX6" s="18"/>
      <c r="AY6" s="25"/>
      <c r="AZ6" s="20" t="str">
        <f>TESTYEAR</f>
        <v>FOR THE TWELVE MONTHS ENDED DECEMBER 31, 2010</v>
      </c>
      <c r="BA6" s="20"/>
      <c r="BB6" s="20"/>
      <c r="BC6" s="20"/>
      <c r="BD6" s="25"/>
    </row>
    <row r="7" spans="1:56" ht="12.75">
      <c r="A7" s="19" t="s">
        <v>13</v>
      </c>
      <c r="B7" s="20"/>
      <c r="C7" s="19"/>
      <c r="D7" s="19"/>
      <c r="E7" s="19"/>
      <c r="F7" s="18" t="s">
        <v>13</v>
      </c>
      <c r="G7" s="18"/>
      <c r="H7" s="18"/>
      <c r="I7" s="18"/>
      <c r="J7" s="25"/>
      <c r="K7" s="18" t="s">
        <v>13</v>
      </c>
      <c r="L7" s="18"/>
      <c r="M7" s="18"/>
      <c r="N7" s="18"/>
      <c r="O7" s="25"/>
      <c r="P7" s="28" t="s">
        <v>13</v>
      </c>
      <c r="Q7" s="28"/>
      <c r="R7" s="28"/>
      <c r="S7" s="28"/>
      <c r="T7" s="28"/>
      <c r="U7" s="20" t="s">
        <v>13</v>
      </c>
      <c r="V7" s="20"/>
      <c r="W7" s="20"/>
      <c r="X7" s="20"/>
      <c r="Y7" s="20"/>
      <c r="Z7" s="19" t="s">
        <v>13</v>
      </c>
      <c r="AA7" s="20"/>
      <c r="AB7" s="20"/>
      <c r="AC7" s="20"/>
      <c r="AD7" s="20"/>
      <c r="AE7" s="19" t="s">
        <v>13</v>
      </c>
      <c r="AF7" s="20"/>
      <c r="AG7" s="20"/>
      <c r="AH7" s="20"/>
      <c r="AI7" s="20"/>
      <c r="AJ7" s="20"/>
      <c r="AK7" s="20" t="s">
        <v>13</v>
      </c>
      <c r="AL7" s="20"/>
      <c r="AM7" s="20"/>
      <c r="AN7" s="20"/>
      <c r="AO7" s="20"/>
      <c r="AP7" s="19" t="s">
        <v>13</v>
      </c>
      <c r="AQ7" s="17"/>
      <c r="AR7" s="17"/>
      <c r="AS7" s="18"/>
      <c r="AT7" s="18"/>
      <c r="AU7" s="27" t="s">
        <v>14</v>
      </c>
      <c r="AV7" s="18"/>
      <c r="AW7" s="18"/>
      <c r="AX7" s="18"/>
      <c r="AY7" s="25"/>
      <c r="AZ7" s="20" t="s">
        <v>13</v>
      </c>
      <c r="BA7" s="20"/>
      <c r="BB7" s="20"/>
      <c r="BC7" s="20"/>
      <c r="BD7" s="25"/>
    </row>
    <row r="8" spans="1:56" ht="13.5">
      <c r="A8" s="3"/>
      <c r="B8" s="3"/>
      <c r="C8" s="3"/>
      <c r="D8" s="29" t="s">
        <v>15</v>
      </c>
      <c r="E8" s="29"/>
      <c r="F8" s="30"/>
      <c r="G8" s="31"/>
      <c r="H8" s="30"/>
      <c r="I8" s="32"/>
      <c r="J8" s="30"/>
      <c r="K8" s="30"/>
      <c r="L8" s="33"/>
      <c r="M8" s="30"/>
      <c r="N8" s="32"/>
      <c r="O8" s="30"/>
      <c r="P8" s="3"/>
      <c r="Q8" s="34"/>
      <c r="R8" s="34"/>
      <c r="S8" s="3"/>
      <c r="T8" s="3"/>
      <c r="U8" s="35"/>
      <c r="V8" s="35"/>
      <c r="W8" s="35"/>
      <c r="X8" s="35"/>
      <c r="Y8" s="35"/>
      <c r="Z8" s="36"/>
      <c r="AA8" s="36"/>
      <c r="AB8" s="36"/>
      <c r="AC8" s="36"/>
      <c r="AD8" s="36"/>
      <c r="AE8" s="3"/>
      <c r="AF8" s="34"/>
      <c r="AG8" s="34"/>
      <c r="AH8" s="34"/>
      <c r="AI8" s="34"/>
      <c r="AJ8" s="3"/>
      <c r="AK8" s="37"/>
      <c r="AL8" s="20"/>
      <c r="AM8" s="20"/>
      <c r="AN8" s="20"/>
      <c r="AO8" s="20"/>
      <c r="AP8" s="3"/>
      <c r="AQ8" s="18"/>
      <c r="AR8" s="18"/>
      <c r="AS8" s="18"/>
      <c r="AT8" s="18"/>
      <c r="AU8" s="38"/>
      <c r="AV8" s="6"/>
      <c r="AW8" s="38"/>
      <c r="AX8" s="39"/>
      <c r="AY8" s="38"/>
      <c r="AZ8" s="3"/>
      <c r="BB8" s="40"/>
      <c r="BC8" s="3"/>
      <c r="BD8" s="3"/>
    </row>
    <row r="9" spans="1:56" ht="12.75">
      <c r="A9" s="41" t="s">
        <v>16</v>
      </c>
      <c r="B9" s="34"/>
      <c r="C9" s="42"/>
      <c r="D9" s="16"/>
      <c r="E9" s="16" t="s">
        <v>17</v>
      </c>
      <c r="F9" s="43" t="s">
        <v>16</v>
      </c>
      <c r="G9" s="30"/>
      <c r="H9" s="44"/>
      <c r="I9" s="44"/>
      <c r="J9" s="44"/>
      <c r="K9" s="43" t="s">
        <v>16</v>
      </c>
      <c r="L9" s="30"/>
      <c r="M9" s="44"/>
      <c r="N9" s="44"/>
      <c r="O9" s="44"/>
      <c r="P9" s="16" t="s">
        <v>16</v>
      </c>
      <c r="Q9" s="3"/>
      <c r="R9" s="3"/>
      <c r="S9" s="3"/>
      <c r="T9" s="41" t="s">
        <v>18</v>
      </c>
      <c r="U9" s="41" t="s">
        <v>16</v>
      </c>
      <c r="V9" s="34"/>
      <c r="W9" s="45"/>
      <c r="X9" s="16"/>
      <c r="Y9" s="16"/>
      <c r="Z9" s="16" t="s">
        <v>16</v>
      </c>
      <c r="AA9" s="46"/>
      <c r="AB9" s="46"/>
      <c r="AC9" s="46"/>
      <c r="AD9" s="46"/>
      <c r="AE9" s="16" t="s">
        <v>16</v>
      </c>
      <c r="AF9" s="34"/>
      <c r="AG9" s="34"/>
      <c r="AH9" s="34"/>
      <c r="AI9" s="34"/>
      <c r="AJ9" s="41"/>
      <c r="AK9" s="41" t="s">
        <v>16</v>
      </c>
      <c r="AL9" s="34"/>
      <c r="AM9" s="45"/>
      <c r="AN9" s="16" t="s">
        <v>19</v>
      </c>
      <c r="AO9" s="16"/>
      <c r="AP9" s="41" t="s">
        <v>16</v>
      </c>
      <c r="AQ9" s="38"/>
      <c r="AR9" s="47"/>
      <c r="AS9" s="47" t="s">
        <v>19</v>
      </c>
      <c r="AT9" s="47"/>
      <c r="AU9" s="48" t="s">
        <v>16</v>
      </c>
      <c r="AV9" s="38"/>
      <c r="AW9" s="47" t="s">
        <v>20</v>
      </c>
      <c r="AX9" s="47"/>
      <c r="AY9" s="47"/>
      <c r="AZ9" s="16" t="s">
        <v>16</v>
      </c>
      <c r="BA9" s="3"/>
      <c r="BB9" s="41" t="s">
        <v>21</v>
      </c>
      <c r="BC9" s="41" t="s">
        <v>22</v>
      </c>
      <c r="BD9" s="41" t="s">
        <v>23</v>
      </c>
    </row>
    <row r="10" spans="1:56" ht="12.75">
      <c r="A10" s="49" t="s">
        <v>24</v>
      </c>
      <c r="B10" s="50" t="s">
        <v>25</v>
      </c>
      <c r="C10" s="51" t="s">
        <v>26</v>
      </c>
      <c r="D10" s="51" t="s">
        <v>21</v>
      </c>
      <c r="E10" s="51" t="s">
        <v>27</v>
      </c>
      <c r="F10" s="52" t="s">
        <v>24</v>
      </c>
      <c r="G10" s="53" t="s">
        <v>25</v>
      </c>
      <c r="H10" s="52" t="s">
        <v>28</v>
      </c>
      <c r="I10" s="52" t="s">
        <v>21</v>
      </c>
      <c r="J10" s="52" t="s">
        <v>29</v>
      </c>
      <c r="K10" s="52" t="s">
        <v>24</v>
      </c>
      <c r="L10" s="53" t="s">
        <v>25</v>
      </c>
      <c r="M10" s="52" t="s">
        <v>28</v>
      </c>
      <c r="N10" s="52" t="s">
        <v>21</v>
      </c>
      <c r="O10" s="52" t="s">
        <v>29</v>
      </c>
      <c r="P10" s="51" t="s">
        <v>24</v>
      </c>
      <c r="Q10" s="54" t="s">
        <v>25</v>
      </c>
      <c r="R10" s="49"/>
      <c r="S10" s="49"/>
      <c r="T10" s="49" t="s">
        <v>30</v>
      </c>
      <c r="U10" s="49" t="s">
        <v>24</v>
      </c>
      <c r="V10" s="50" t="s">
        <v>25</v>
      </c>
      <c r="W10" s="55" t="s">
        <v>26</v>
      </c>
      <c r="X10" s="51" t="s">
        <v>21</v>
      </c>
      <c r="Y10" s="51" t="s">
        <v>29</v>
      </c>
      <c r="Z10" s="51" t="s">
        <v>24</v>
      </c>
      <c r="AA10" s="56"/>
      <c r="AB10" s="49" t="s">
        <v>26</v>
      </c>
      <c r="AC10" s="49" t="s">
        <v>31</v>
      </c>
      <c r="AD10" s="51" t="s">
        <v>29</v>
      </c>
      <c r="AE10" s="51" t="s">
        <v>24</v>
      </c>
      <c r="AF10" s="50" t="s">
        <v>25</v>
      </c>
      <c r="AG10" s="50"/>
      <c r="AH10" s="50"/>
      <c r="AI10" s="50"/>
      <c r="AJ10" s="49" t="s">
        <v>30</v>
      </c>
      <c r="AK10" s="49" t="s">
        <v>24</v>
      </c>
      <c r="AL10" s="50" t="s">
        <v>25</v>
      </c>
      <c r="AM10" s="51" t="s">
        <v>28</v>
      </c>
      <c r="AN10" s="51" t="s">
        <v>28</v>
      </c>
      <c r="AO10" s="51" t="s">
        <v>29</v>
      </c>
      <c r="AP10" s="49" t="s">
        <v>24</v>
      </c>
      <c r="AQ10" s="57" t="s">
        <v>25</v>
      </c>
      <c r="AR10" s="58" t="s">
        <v>28</v>
      </c>
      <c r="AS10" s="58" t="s">
        <v>32</v>
      </c>
      <c r="AT10" s="58" t="s">
        <v>29</v>
      </c>
      <c r="AU10" s="58" t="s">
        <v>24</v>
      </c>
      <c r="AV10" s="57" t="s">
        <v>25</v>
      </c>
      <c r="AW10" s="58" t="s">
        <v>33</v>
      </c>
      <c r="AX10" s="58" t="s">
        <v>32</v>
      </c>
      <c r="AY10" s="58" t="s">
        <v>29</v>
      </c>
      <c r="AZ10" s="49" t="s">
        <v>24</v>
      </c>
      <c r="BA10" s="50" t="s">
        <v>25</v>
      </c>
      <c r="BB10" s="49" t="s">
        <v>34</v>
      </c>
      <c r="BC10" s="59">
        <v>0.02099</v>
      </c>
      <c r="BD10" s="60">
        <f>FIT</f>
        <v>0.35</v>
      </c>
    </row>
    <row r="11" spans="1:55" ht="12.75">
      <c r="A11" s="61"/>
      <c r="B11" s="62"/>
      <c r="C11" s="62"/>
      <c r="D11" s="62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40"/>
      <c r="Q11" s="64"/>
      <c r="R11" s="65"/>
      <c r="S11" s="66"/>
      <c r="T11" s="66"/>
      <c r="U11" s="62"/>
      <c r="V11" s="62"/>
      <c r="W11" s="62"/>
      <c r="X11" s="62"/>
      <c r="Y11" s="62"/>
      <c r="Z11" s="40"/>
      <c r="AA11" s="67"/>
      <c r="AB11" s="68"/>
      <c r="AC11" s="68"/>
      <c r="AD11" s="68"/>
      <c r="AK11" s="69"/>
      <c r="AL11" s="69"/>
      <c r="AM11" s="69"/>
      <c r="AN11" s="69"/>
      <c r="AO11" s="69"/>
      <c r="AP11" s="40"/>
      <c r="AQ11" s="18"/>
      <c r="AR11" s="18"/>
      <c r="AS11" s="18"/>
      <c r="AT11" s="18"/>
      <c r="AU11" s="6"/>
      <c r="AV11" s="6"/>
      <c r="AW11" s="6"/>
      <c r="AX11" s="6"/>
      <c r="AY11" s="6"/>
      <c r="BC11" s="70"/>
    </row>
    <row r="12" spans="1:56" ht="13.5">
      <c r="A12" s="40">
        <v>1</v>
      </c>
      <c r="B12" s="1" t="s">
        <v>35</v>
      </c>
      <c r="C12" s="71">
        <v>201262557</v>
      </c>
      <c r="D12" s="72">
        <f>-'JHS-13.01(A)'!N31</f>
        <v>10227295.700186405</v>
      </c>
      <c r="E12" s="72">
        <f>D12-C12</f>
        <v>-191035261.2998136</v>
      </c>
      <c r="F12" s="32">
        <v>1</v>
      </c>
      <c r="G12" s="73" t="s">
        <v>36</v>
      </c>
      <c r="H12" s="63"/>
      <c r="I12" s="63"/>
      <c r="J12" s="63"/>
      <c r="K12" s="32">
        <v>1</v>
      </c>
      <c r="L12" s="74" t="s">
        <v>37</v>
      </c>
      <c r="M12" s="63"/>
      <c r="N12" s="63"/>
      <c r="O12" s="63"/>
      <c r="P12" s="40">
        <f aca="true" t="shared" si="0" ref="P12:P20">P11+1</f>
        <v>1</v>
      </c>
      <c r="Q12" s="75" t="s">
        <v>38</v>
      </c>
      <c r="R12" s="67"/>
      <c r="S12" s="68">
        <v>4846358759.714285</v>
      </c>
      <c r="T12" s="67"/>
      <c r="U12" s="40">
        <v>1</v>
      </c>
      <c r="W12" s="76"/>
      <c r="X12" s="76"/>
      <c r="Y12" s="76"/>
      <c r="Z12" s="40">
        <v>1</v>
      </c>
      <c r="AA12" s="77" t="s">
        <v>39</v>
      </c>
      <c r="AB12" s="78">
        <v>166953096.899999</v>
      </c>
      <c r="AC12" s="78">
        <v>0</v>
      </c>
      <c r="AD12" s="78">
        <f>AC12-AB12</f>
        <v>-166953096.899999</v>
      </c>
      <c r="AE12" s="40">
        <v>1</v>
      </c>
      <c r="AF12" s="79" t="s">
        <v>40</v>
      </c>
      <c r="AG12" s="79"/>
      <c r="AH12" s="79" t="s">
        <v>41</v>
      </c>
      <c r="AI12" s="79" t="s">
        <v>42</v>
      </c>
      <c r="AJ12" s="79" t="s">
        <v>43</v>
      </c>
      <c r="AK12" s="80">
        <v>1</v>
      </c>
      <c r="AL12" s="81" t="s">
        <v>44</v>
      </c>
      <c r="AM12" s="69"/>
      <c r="AN12" s="69"/>
      <c r="AO12" s="69"/>
      <c r="AP12" s="32">
        <v>1</v>
      </c>
      <c r="AQ12" s="82" t="s">
        <v>45</v>
      </c>
      <c r="AU12" s="40">
        <v>1</v>
      </c>
      <c r="AV12" s="83" t="s">
        <v>46</v>
      </c>
      <c r="AW12" s="84"/>
      <c r="AX12" s="84"/>
      <c r="AY12" s="84"/>
      <c r="AZ12" s="40">
        <v>1</v>
      </c>
      <c r="BA12" s="85" t="s">
        <v>47</v>
      </c>
      <c r="BC12" s="70"/>
      <c r="BD12" s="86"/>
    </row>
    <row r="13" spans="1:56" ht="12.75">
      <c r="A13" s="40">
        <f aca="true" t="shared" si="1" ref="A13:A39">A12+1</f>
        <v>2</v>
      </c>
      <c r="C13" s="87"/>
      <c r="D13" s="87"/>
      <c r="E13" s="87"/>
      <c r="F13" s="32">
        <f aca="true" t="shared" si="2" ref="F13:F37">F12+1</f>
        <v>2</v>
      </c>
      <c r="G13" s="73" t="s">
        <v>48</v>
      </c>
      <c r="H13" s="88"/>
      <c r="I13" s="12"/>
      <c r="J13" s="88"/>
      <c r="K13" s="32">
        <f aca="true" t="shared" si="3" ref="K13:K32">K12+1</f>
        <v>2</v>
      </c>
      <c r="L13" s="89" t="s">
        <v>49</v>
      </c>
      <c r="M13" s="90"/>
      <c r="N13" s="91">
        <v>99707854</v>
      </c>
      <c r="O13" s="91">
        <f>+N13-M13</f>
        <v>99707854</v>
      </c>
      <c r="P13" s="40">
        <f t="shared" si="0"/>
        <v>2</v>
      </c>
      <c r="Q13" s="92" t="s">
        <v>50</v>
      </c>
      <c r="R13" s="93"/>
      <c r="S13" s="94">
        <v>0.00035</v>
      </c>
      <c r="T13" s="67"/>
      <c r="U13" s="40">
        <f aca="true" t="shared" si="4" ref="U13:U25">U12+1</f>
        <v>2</v>
      </c>
      <c r="V13" s="83" t="s">
        <v>51</v>
      </c>
      <c r="W13" s="95"/>
      <c r="X13" s="95"/>
      <c r="Y13" s="95"/>
      <c r="Z13" s="40">
        <f aca="true" t="shared" si="5" ref="Z13:Z20">Z12+1</f>
        <v>2</v>
      </c>
      <c r="AA13" s="92"/>
      <c r="AB13" s="96"/>
      <c r="AC13" s="87"/>
      <c r="AD13" s="87"/>
      <c r="AE13" s="40">
        <f aca="true" t="shared" si="6" ref="AE13:AE59">AE12+1</f>
        <v>2</v>
      </c>
      <c r="AF13" s="97" t="s">
        <v>52</v>
      </c>
      <c r="AG13" s="98"/>
      <c r="AH13" s="98"/>
      <c r="AI13" s="98"/>
      <c r="AJ13" s="99"/>
      <c r="AK13" s="80">
        <f aca="true" t="shared" si="7" ref="AK13:AK42">AK12+1</f>
        <v>2</v>
      </c>
      <c r="AL13" s="100" t="s">
        <v>53</v>
      </c>
      <c r="AM13" s="101">
        <v>59395254</v>
      </c>
      <c r="AN13" s="101">
        <v>0</v>
      </c>
      <c r="AO13" s="101">
        <f>AN13-AM13</f>
        <v>-59395254</v>
      </c>
      <c r="AP13" s="32">
        <f aca="true" t="shared" si="8" ref="AP13:AP31">AP12+1</f>
        <v>2</v>
      </c>
      <c r="AQ13" s="102" t="s">
        <v>54</v>
      </c>
      <c r="AR13" s="101">
        <v>0</v>
      </c>
      <c r="AS13" s="101">
        <v>141761311.7899999</v>
      </c>
      <c r="AT13" s="101">
        <f>+AS13-AR13</f>
        <v>141761311.7899999</v>
      </c>
      <c r="AU13" s="40">
        <f>AU12+1</f>
        <v>2</v>
      </c>
      <c r="AV13" s="103" t="s">
        <v>55</v>
      </c>
      <c r="AW13" s="104">
        <v>16250380.34333334</v>
      </c>
      <c r="AX13" s="104">
        <v>11214773.00999999</v>
      </c>
      <c r="AY13" s="104">
        <f aca="true" t="shared" si="9" ref="AY13:AY32">+AX13-AW13</f>
        <v>-5035607.333333349</v>
      </c>
      <c r="AZ13" s="40">
        <f aca="true" t="shared" si="10" ref="AZ13:AZ89">AZ12+1</f>
        <v>2</v>
      </c>
      <c r="BA13" s="92" t="s">
        <v>56</v>
      </c>
      <c r="BB13" s="105"/>
      <c r="BC13" s="105"/>
      <c r="BD13" s="105"/>
    </row>
    <row r="14" spans="1:56" ht="12.75">
      <c r="A14" s="40">
        <f t="shared" si="1"/>
        <v>3</v>
      </c>
      <c r="B14" s="1" t="s">
        <v>57</v>
      </c>
      <c r="C14" s="106">
        <v>-36748461.42</v>
      </c>
      <c r="D14" s="106">
        <f>-'JHS-13.01(A)'!N32</f>
        <v>0</v>
      </c>
      <c r="E14" s="106">
        <f>D14-C14</f>
        <v>36748461.42</v>
      </c>
      <c r="F14" s="32">
        <f t="shared" si="2"/>
        <v>3</v>
      </c>
      <c r="G14" s="107" t="s">
        <v>58</v>
      </c>
      <c r="H14" s="108">
        <v>42218.9275</v>
      </c>
      <c r="I14" s="109">
        <v>773474856.095531</v>
      </c>
      <c r="J14" s="109">
        <f>+I14-H14</f>
        <v>773432637.168031</v>
      </c>
      <c r="K14" s="32">
        <f t="shared" si="3"/>
        <v>3</v>
      </c>
      <c r="L14" s="110" t="s">
        <v>59</v>
      </c>
      <c r="M14" s="111"/>
      <c r="N14" s="111">
        <v>0</v>
      </c>
      <c r="O14" s="111">
        <f>+N14-M14</f>
        <v>0</v>
      </c>
      <c r="P14" s="40">
        <f t="shared" si="0"/>
        <v>3</v>
      </c>
      <c r="Q14" s="92"/>
      <c r="R14" s="93"/>
      <c r="S14" s="112"/>
      <c r="T14" s="67"/>
      <c r="U14" s="40">
        <f t="shared" si="4"/>
        <v>3</v>
      </c>
      <c r="V14" s="113" t="s">
        <v>58</v>
      </c>
      <c r="W14" s="114">
        <v>4357020</v>
      </c>
      <c r="X14" s="115"/>
      <c r="Y14" s="115">
        <f>+X14-W14</f>
        <v>-4357020</v>
      </c>
      <c r="Z14" s="40">
        <f t="shared" si="5"/>
        <v>3</v>
      </c>
      <c r="AA14" s="116" t="s">
        <v>60</v>
      </c>
      <c r="AB14" s="117">
        <f>SUM(AB12:AB13)</f>
        <v>166953096.899999</v>
      </c>
      <c r="AC14" s="117">
        <f>SUM(AC12:AC13)</f>
        <v>0</v>
      </c>
      <c r="AD14" s="117">
        <f>SUM(AD12:AD13)</f>
        <v>-166953096.899999</v>
      </c>
      <c r="AE14" s="40">
        <f t="shared" si="6"/>
        <v>3</v>
      </c>
      <c r="AF14" s="4" t="s">
        <v>61</v>
      </c>
      <c r="AG14" s="4"/>
      <c r="AH14" s="118">
        <v>122467.67</v>
      </c>
      <c r="AI14" s="118">
        <v>3449455.5100000002</v>
      </c>
      <c r="AJ14" s="119">
        <f aca="true" t="shared" si="11" ref="AJ14:AJ19">SUM(AH14+AI14)</f>
        <v>3571923.18</v>
      </c>
      <c r="AK14" s="80">
        <f t="shared" si="7"/>
        <v>3</v>
      </c>
      <c r="AL14" s="100" t="s">
        <v>62</v>
      </c>
      <c r="AM14" s="80">
        <v>-2899124.75</v>
      </c>
      <c r="AN14" s="80">
        <v>0</v>
      </c>
      <c r="AO14" s="80">
        <f>AN14-AM14</f>
        <v>2899124.75</v>
      </c>
      <c r="AP14" s="32">
        <f t="shared" si="8"/>
        <v>3</v>
      </c>
      <c r="AQ14" s="102" t="s">
        <v>63</v>
      </c>
      <c r="AR14" s="1">
        <v>0</v>
      </c>
      <c r="AS14" s="120">
        <v>-7088065.589499994</v>
      </c>
      <c r="AT14" s="91">
        <f>+AS14-AR14</f>
        <v>-7088065.589499994</v>
      </c>
      <c r="AU14" s="40">
        <f aca="true" t="shared" si="12" ref="AU14:AU62">+AU13+1</f>
        <v>3</v>
      </c>
      <c r="AV14" s="103" t="s">
        <v>64</v>
      </c>
      <c r="AW14" s="104">
        <v>37566967.73625</v>
      </c>
      <c r="AX14" s="121">
        <v>34565277.37337757</v>
      </c>
      <c r="AY14" s="121">
        <f t="shared" si="9"/>
        <v>-3001690.362872429</v>
      </c>
      <c r="AZ14" s="40">
        <f t="shared" si="10"/>
        <v>3</v>
      </c>
      <c r="BA14" s="92" t="s">
        <v>65</v>
      </c>
      <c r="BB14" s="122">
        <v>79814.05095969615</v>
      </c>
      <c r="BC14" s="122">
        <f>+BB14*-$BC$10</f>
        <v>-1675.2969296440224</v>
      </c>
      <c r="BD14" s="122">
        <f>ROUND(+BC14*-$BD$10,0)</f>
        <v>586</v>
      </c>
    </row>
    <row r="15" spans="1:56" ht="12.75">
      <c r="A15" s="40">
        <f t="shared" si="1"/>
        <v>4</v>
      </c>
      <c r="B15" s="1" t="s">
        <v>66</v>
      </c>
      <c r="C15" s="123">
        <v>10703022.63</v>
      </c>
      <c r="D15" s="123">
        <f>-'JHS-13.01(A)'!N36</f>
        <v>11378097.936059868</v>
      </c>
      <c r="E15" s="123">
        <f>D15-C15</f>
        <v>675075.3060598671</v>
      </c>
      <c r="F15" s="32">
        <f t="shared" si="2"/>
        <v>4</v>
      </c>
      <c r="G15" s="107" t="s">
        <v>67</v>
      </c>
      <c r="H15" s="124">
        <v>0</v>
      </c>
      <c r="I15" s="125">
        <v>-17848252.050684582</v>
      </c>
      <c r="J15" s="125">
        <f>+I15-H15</f>
        <v>-17848252.050684582</v>
      </c>
      <c r="K15" s="32">
        <f t="shared" si="3"/>
        <v>4</v>
      </c>
      <c r="L15" s="126" t="s">
        <v>68</v>
      </c>
      <c r="M15" s="127">
        <f>SUM(M13:M14)</f>
        <v>0</v>
      </c>
      <c r="N15" s="127">
        <f>SUM(N13:N14)</f>
        <v>99707854</v>
      </c>
      <c r="O15" s="91">
        <f>+N15-M15</f>
        <v>99707854</v>
      </c>
      <c r="P15" s="40">
        <f t="shared" si="0"/>
        <v>4</v>
      </c>
      <c r="Q15" s="92" t="s">
        <v>69</v>
      </c>
      <c r="R15" s="93"/>
      <c r="S15" s="112"/>
      <c r="T15" s="68">
        <f>S12*S13</f>
        <v>1696225.5658999998</v>
      </c>
      <c r="U15" s="40">
        <f t="shared" si="4"/>
        <v>4</v>
      </c>
      <c r="V15" s="107" t="s">
        <v>67</v>
      </c>
      <c r="W15" s="128">
        <v>-462883</v>
      </c>
      <c r="X15" s="129"/>
      <c r="Y15" s="129">
        <f>+X15-W15</f>
        <v>462883</v>
      </c>
      <c r="Z15" s="40">
        <f t="shared" si="5"/>
        <v>4</v>
      </c>
      <c r="AA15" s="92"/>
      <c r="AB15" s="130"/>
      <c r="AC15" s="130"/>
      <c r="AD15" s="130"/>
      <c r="AE15" s="40">
        <f t="shared" si="6"/>
        <v>4</v>
      </c>
      <c r="AF15" s="4" t="s">
        <v>70</v>
      </c>
      <c r="AG15" s="4"/>
      <c r="AH15" s="131">
        <v>450747.92</v>
      </c>
      <c r="AI15" s="131">
        <v>10435721.23</v>
      </c>
      <c r="AJ15" s="132">
        <f t="shared" si="11"/>
        <v>10886469.15</v>
      </c>
      <c r="AK15" s="80">
        <f t="shared" si="7"/>
        <v>4</v>
      </c>
      <c r="AL15" s="80"/>
      <c r="AM15" s="133"/>
      <c r="AN15" s="133"/>
      <c r="AO15" s="133"/>
      <c r="AP15" s="32">
        <f t="shared" si="8"/>
        <v>4</v>
      </c>
      <c r="AQ15" s="102" t="s">
        <v>71</v>
      </c>
      <c r="AR15" s="111">
        <v>0</v>
      </c>
      <c r="AS15" s="134">
        <v>-17542944.033175014</v>
      </c>
      <c r="AT15" s="135">
        <f>+AS15-AR15</f>
        <v>-17542944.033175014</v>
      </c>
      <c r="AU15" s="40">
        <f t="shared" si="12"/>
        <v>4</v>
      </c>
      <c r="AV15" s="103" t="s">
        <v>72</v>
      </c>
      <c r="AW15" s="104">
        <v>24579163.585833333</v>
      </c>
      <c r="AX15" s="121">
        <v>24941806.74</v>
      </c>
      <c r="AY15" s="121">
        <f t="shared" si="9"/>
        <v>362643.1541666649</v>
      </c>
      <c r="AZ15" s="40">
        <f t="shared" si="10"/>
        <v>4</v>
      </c>
      <c r="BA15" s="92" t="s">
        <v>73</v>
      </c>
      <c r="BB15" s="136">
        <v>498117.354159779</v>
      </c>
      <c r="BC15" s="136">
        <f>+BB15*-$BC$10</f>
        <v>-10455.483263813761</v>
      </c>
      <c r="BD15" s="136">
        <f>ROUND(+BC15*-$BD$10,0)</f>
        <v>3659</v>
      </c>
    </row>
    <row r="16" spans="1:56" ht="13.5" thickBot="1">
      <c r="A16" s="40">
        <f t="shared" si="1"/>
        <v>5</v>
      </c>
      <c r="C16" s="106">
        <f>SUM(C14:C15)</f>
        <v>-26045438.79</v>
      </c>
      <c r="D16" s="106">
        <f>SUM(D14:D15)</f>
        <v>11378097.936059868</v>
      </c>
      <c r="E16" s="106">
        <f>SUM(E14:E15)</f>
        <v>37423536.72605987</v>
      </c>
      <c r="F16" s="32">
        <f t="shared" si="2"/>
        <v>5</v>
      </c>
      <c r="G16" s="107" t="s">
        <v>74</v>
      </c>
      <c r="H16" s="125">
        <v>0</v>
      </c>
      <c r="I16" s="125">
        <v>-67873620.07385407</v>
      </c>
      <c r="J16" s="125">
        <f>+I16-H16</f>
        <v>-67873620.07385407</v>
      </c>
      <c r="K16" s="32">
        <f t="shared" si="3"/>
        <v>5</v>
      </c>
      <c r="M16" s="137"/>
      <c r="N16" s="137"/>
      <c r="O16" s="137"/>
      <c r="P16" s="40">
        <f t="shared" si="0"/>
        <v>5</v>
      </c>
      <c r="Q16" s="92" t="s">
        <v>75</v>
      </c>
      <c r="R16" s="93"/>
      <c r="S16" s="138"/>
      <c r="T16" s="139">
        <v>1542094.23</v>
      </c>
      <c r="U16" s="40">
        <f t="shared" si="4"/>
        <v>5</v>
      </c>
      <c r="V16" s="107" t="s">
        <v>74</v>
      </c>
      <c r="W16" s="129">
        <v>-523501</v>
      </c>
      <c r="X16" s="129"/>
      <c r="Y16" s="129">
        <f>+X16-W16</f>
        <v>523501</v>
      </c>
      <c r="Z16" s="40">
        <f t="shared" si="5"/>
        <v>5</v>
      </c>
      <c r="AA16" s="92" t="s">
        <v>76</v>
      </c>
      <c r="AB16" s="130"/>
      <c r="AC16" s="130"/>
      <c r="AD16" s="140">
        <f>-AD14</f>
        <v>166953096.899999</v>
      </c>
      <c r="AE16" s="40">
        <f t="shared" si="6"/>
        <v>5</v>
      </c>
      <c r="AF16" s="4" t="s">
        <v>77</v>
      </c>
      <c r="AG16" s="4"/>
      <c r="AH16" s="131">
        <v>376352.92</v>
      </c>
      <c r="AI16" s="131">
        <v>8672798.45</v>
      </c>
      <c r="AJ16" s="132">
        <f t="shared" si="11"/>
        <v>9049151.37</v>
      </c>
      <c r="AK16" s="80">
        <f t="shared" si="7"/>
        <v>5</v>
      </c>
      <c r="AL16" s="80" t="s">
        <v>78</v>
      </c>
      <c r="AM16" s="141">
        <f>SUM(AM13:AM15)</f>
        <v>56496129.25</v>
      </c>
      <c r="AN16" s="141">
        <v>0</v>
      </c>
      <c r="AO16" s="141">
        <f>AN16-AM16</f>
        <v>-56496129.25</v>
      </c>
      <c r="AP16" s="32">
        <f t="shared" si="8"/>
        <v>5</v>
      </c>
      <c r="AQ16" s="89"/>
      <c r="AR16" s="76"/>
      <c r="AS16" s="142"/>
      <c r="AT16" s="91"/>
      <c r="AU16" s="40">
        <f t="shared" si="12"/>
        <v>5</v>
      </c>
      <c r="AV16" s="103" t="s">
        <v>79</v>
      </c>
      <c r="AW16" s="104">
        <v>-25951720.432499994</v>
      </c>
      <c r="AX16" s="121">
        <v>-29911730</v>
      </c>
      <c r="AY16" s="121">
        <f t="shared" si="9"/>
        <v>-3960009.5675000064</v>
      </c>
      <c r="AZ16" s="40">
        <f t="shared" si="10"/>
        <v>5</v>
      </c>
      <c r="BA16" s="1" t="s">
        <v>80</v>
      </c>
      <c r="BB16" s="143">
        <f>SUM(BB13:BB15)</f>
        <v>577931.4051194751</v>
      </c>
      <c r="BC16" s="143">
        <f>SUM(BC13:BC15)</f>
        <v>-12130.780193457784</v>
      </c>
      <c r="BD16" s="143">
        <f>SUM(BD13:BD15)</f>
        <v>4245</v>
      </c>
    </row>
    <row r="17" spans="1:56" ht="14.25" thickBot="1" thickTop="1">
      <c r="A17" s="40">
        <f t="shared" si="1"/>
        <v>6</v>
      </c>
      <c r="C17" s="87"/>
      <c r="D17" s="87"/>
      <c r="E17" s="87"/>
      <c r="F17" s="32">
        <f t="shared" si="2"/>
        <v>6</v>
      </c>
      <c r="G17" s="107"/>
      <c r="H17" s="125"/>
      <c r="I17" s="125" t="s">
        <v>18</v>
      </c>
      <c r="J17" s="125" t="s">
        <v>18</v>
      </c>
      <c r="K17" s="32">
        <f t="shared" si="3"/>
        <v>6</v>
      </c>
      <c r="L17" s="82" t="s">
        <v>81</v>
      </c>
      <c r="P17" s="40">
        <f t="shared" si="0"/>
        <v>6</v>
      </c>
      <c r="Q17" s="92" t="s">
        <v>82</v>
      </c>
      <c r="R17" s="145"/>
      <c r="S17" s="112"/>
      <c r="T17" s="78">
        <f>T15-T16</f>
        <v>154131.33589999983</v>
      </c>
      <c r="U17" s="40">
        <f t="shared" si="4"/>
        <v>6</v>
      </c>
      <c r="V17" s="146" t="s">
        <v>83</v>
      </c>
      <c r="W17" s="147">
        <f>SUM(W14:W16)</f>
        <v>3370636</v>
      </c>
      <c r="X17" s="147">
        <f>SUM(X14:X16)</f>
        <v>0</v>
      </c>
      <c r="Y17" s="147">
        <f>SUM(Y14:Y16)</f>
        <v>-3370636</v>
      </c>
      <c r="Z17" s="40">
        <f t="shared" si="5"/>
        <v>6</v>
      </c>
      <c r="AA17" s="92"/>
      <c r="AB17" s="130"/>
      <c r="AC17" s="148"/>
      <c r="AE17" s="40">
        <f t="shared" si="6"/>
        <v>6</v>
      </c>
      <c r="AF17" s="4" t="s">
        <v>84</v>
      </c>
      <c r="AG17" s="4"/>
      <c r="AH17" s="131">
        <v>77335.22</v>
      </c>
      <c r="AI17" s="131">
        <v>9881617.66</v>
      </c>
      <c r="AJ17" s="132">
        <f t="shared" si="11"/>
        <v>9958952.88</v>
      </c>
      <c r="AK17" s="80">
        <f t="shared" si="7"/>
        <v>6</v>
      </c>
      <c r="AL17" s="80"/>
      <c r="AM17" s="80"/>
      <c r="AN17" s="80"/>
      <c r="AO17" s="80"/>
      <c r="AP17" s="32">
        <f t="shared" si="8"/>
        <v>6</v>
      </c>
      <c r="AQ17" s="149" t="s">
        <v>85</v>
      </c>
      <c r="AR17" s="127">
        <f>SUM(AR13:AR15)</f>
        <v>0</v>
      </c>
      <c r="AS17" s="127">
        <f>SUM(AS13:AS15)</f>
        <v>117130302.1673249</v>
      </c>
      <c r="AT17" s="127">
        <f>SUM(AT13:AT15)</f>
        <v>117130302.1673249</v>
      </c>
      <c r="AU17" s="40">
        <f t="shared" si="12"/>
        <v>6</v>
      </c>
      <c r="AV17" s="103" t="s">
        <v>86</v>
      </c>
      <c r="AW17" s="104">
        <v>-11889662.083333334</v>
      </c>
      <c r="AX17" s="104">
        <v>-10331527.550000008</v>
      </c>
      <c r="AY17" s="121">
        <f t="shared" si="9"/>
        <v>1558134.5333333258</v>
      </c>
      <c r="AZ17" s="40">
        <f t="shared" si="10"/>
        <v>6</v>
      </c>
      <c r="BB17" s="143"/>
      <c r="BC17" s="143"/>
      <c r="BD17" s="143"/>
    </row>
    <row r="18" spans="1:56" ht="15" thickBot="1" thickTop="1">
      <c r="A18" s="40">
        <f t="shared" si="1"/>
        <v>7</v>
      </c>
      <c r="B18" s="92" t="s">
        <v>87</v>
      </c>
      <c r="C18" s="136">
        <f>SUM(C12:C15)</f>
        <v>175217118.20999998</v>
      </c>
      <c r="D18" s="150">
        <f>SUM(D12:D15)</f>
        <v>21605393.63624627</v>
      </c>
      <c r="E18" s="150">
        <f>SUM(E12:E15)</f>
        <v>-153611724.57375374</v>
      </c>
      <c r="F18" s="32">
        <f t="shared" si="2"/>
        <v>7</v>
      </c>
      <c r="G18" s="146" t="s">
        <v>88</v>
      </c>
      <c r="H18" s="147">
        <f>SUM(H14:H17)</f>
        <v>42218.9275</v>
      </c>
      <c r="I18" s="147">
        <f>SUM(I14:I17)</f>
        <v>687752983.9709923</v>
      </c>
      <c r="J18" s="147">
        <f>SUM(J14:J17)</f>
        <v>687710765.0434923</v>
      </c>
      <c r="K18" s="32">
        <f t="shared" si="3"/>
        <v>7</v>
      </c>
      <c r="L18" s="102" t="s">
        <v>89</v>
      </c>
      <c r="N18" s="144">
        <v>17003226.09884615</v>
      </c>
      <c r="O18" s="91">
        <f>+N18-M18</f>
        <v>17003226.09884615</v>
      </c>
      <c r="P18" s="40">
        <f t="shared" si="0"/>
        <v>7</v>
      </c>
      <c r="R18" s="67"/>
      <c r="S18" s="67" t="s">
        <v>18</v>
      </c>
      <c r="T18" s="67" t="s">
        <v>18</v>
      </c>
      <c r="U18" s="40">
        <f t="shared" si="4"/>
        <v>7</v>
      </c>
      <c r="V18" s="151"/>
      <c r="W18" s="127"/>
      <c r="X18" s="127"/>
      <c r="Y18" s="127"/>
      <c r="Z18" s="40">
        <f t="shared" si="5"/>
        <v>7</v>
      </c>
      <c r="AA18" s="92" t="s">
        <v>90</v>
      </c>
      <c r="AB18" s="152">
        <v>0.35</v>
      </c>
      <c r="AC18" s="153"/>
      <c r="AD18" s="136">
        <f>AD16*AB18</f>
        <v>58433583.91499964</v>
      </c>
      <c r="AE18" s="40">
        <f t="shared" si="6"/>
        <v>7</v>
      </c>
      <c r="AF18" s="4" t="s">
        <v>91</v>
      </c>
      <c r="AG18" s="4"/>
      <c r="AH18" s="131">
        <v>41126.25</v>
      </c>
      <c r="AI18" s="131">
        <v>4617466.24</v>
      </c>
      <c r="AJ18" s="132">
        <f t="shared" si="11"/>
        <v>4658592.49</v>
      </c>
      <c r="AK18" s="80">
        <f t="shared" si="7"/>
        <v>7</v>
      </c>
      <c r="AL18" s="154" t="s">
        <v>92</v>
      </c>
      <c r="AM18" s="155"/>
      <c r="AN18" s="155"/>
      <c r="AO18" s="155"/>
      <c r="AP18" s="32">
        <f t="shared" si="8"/>
        <v>7</v>
      </c>
      <c r="AQ18" s="102"/>
      <c r="AR18" s="137"/>
      <c r="AS18" s="156"/>
      <c r="AT18" s="157"/>
      <c r="AU18" s="40">
        <f t="shared" si="12"/>
        <v>7</v>
      </c>
      <c r="AV18" s="103" t="s">
        <v>93</v>
      </c>
      <c r="AW18" s="104">
        <v>1394050.1595833332</v>
      </c>
      <c r="AX18" s="104">
        <v>0</v>
      </c>
      <c r="AY18" s="104">
        <f t="shared" si="9"/>
        <v>-1394050.1595833332</v>
      </c>
      <c r="AZ18" s="40">
        <f t="shared" si="10"/>
        <v>7</v>
      </c>
      <c r="BA18" s="1" t="s">
        <v>94</v>
      </c>
      <c r="BB18" s="158"/>
      <c r="BC18" s="158"/>
      <c r="BD18" s="158"/>
    </row>
    <row r="19" spans="1:56" ht="13.5" thickTop="1">
      <c r="A19" s="40">
        <f t="shared" si="1"/>
        <v>8</v>
      </c>
      <c r="C19" s="137"/>
      <c r="D19" s="137"/>
      <c r="E19" s="137"/>
      <c r="F19" s="32">
        <f t="shared" si="2"/>
        <v>8</v>
      </c>
      <c r="G19" s="151"/>
      <c r="H19" s="127"/>
      <c r="I19" s="127"/>
      <c r="J19" s="127"/>
      <c r="K19" s="32">
        <f t="shared" si="3"/>
        <v>8</v>
      </c>
      <c r="L19" s="89" t="s">
        <v>95</v>
      </c>
      <c r="N19" s="120">
        <v>-340064.52197692305</v>
      </c>
      <c r="O19" s="91">
        <f>+N19-M19</f>
        <v>-340064.52197692305</v>
      </c>
      <c r="P19" s="40">
        <f t="shared" si="0"/>
        <v>8</v>
      </c>
      <c r="Q19" s="92" t="s">
        <v>96</v>
      </c>
      <c r="R19" s="152">
        <v>0.35</v>
      </c>
      <c r="S19" s="153"/>
      <c r="T19" s="136">
        <f>-T17*R19</f>
        <v>-53945.96756499994</v>
      </c>
      <c r="U19" s="40">
        <f t="shared" si="4"/>
        <v>8</v>
      </c>
      <c r="V19" s="73" t="s">
        <v>97</v>
      </c>
      <c r="W19" s="63"/>
      <c r="X19" s="63"/>
      <c r="Y19" s="63"/>
      <c r="Z19" s="40">
        <f t="shared" si="5"/>
        <v>8</v>
      </c>
      <c r="AE19" s="40">
        <f t="shared" si="6"/>
        <v>8</v>
      </c>
      <c r="AF19" s="4" t="s">
        <v>98</v>
      </c>
      <c r="AG19" s="4"/>
      <c r="AH19" s="159">
        <v>152546.21</v>
      </c>
      <c r="AI19" s="159">
        <v>9338772.910000002</v>
      </c>
      <c r="AJ19" s="132">
        <f t="shared" si="11"/>
        <v>9491319.120000003</v>
      </c>
      <c r="AK19" s="80">
        <f t="shared" si="7"/>
        <v>8</v>
      </c>
      <c r="AL19" s="160" t="s">
        <v>99</v>
      </c>
      <c r="AM19" s="104"/>
      <c r="AN19" s="104"/>
      <c r="AO19" s="104">
        <f>+AN19-AM19</f>
        <v>0</v>
      </c>
      <c r="AP19" s="32">
        <f t="shared" si="8"/>
        <v>8</v>
      </c>
      <c r="AQ19" s="74" t="s">
        <v>100</v>
      </c>
      <c r="AR19" s="63"/>
      <c r="AS19" s="63"/>
      <c r="AT19" s="63"/>
      <c r="AU19" s="40">
        <f t="shared" si="12"/>
        <v>8</v>
      </c>
      <c r="AV19" s="103" t="s">
        <v>101</v>
      </c>
      <c r="AW19" s="104">
        <v>3605729.3916666666</v>
      </c>
      <c r="AX19" s="104">
        <v>0</v>
      </c>
      <c r="AY19" s="104">
        <f t="shared" si="9"/>
        <v>-3605729.3916666666</v>
      </c>
      <c r="AZ19" s="40">
        <f t="shared" si="10"/>
        <v>8</v>
      </c>
      <c r="BA19" s="92" t="s">
        <v>102</v>
      </c>
      <c r="BB19" s="158">
        <v>5050729.984971766</v>
      </c>
      <c r="BC19" s="158">
        <f>+BB19*-$BC$10</f>
        <v>-106014.82238455738</v>
      </c>
      <c r="BD19" s="158">
        <f>ROUND(+BC19*-$BD$10,0)</f>
        <v>37105</v>
      </c>
    </row>
    <row r="20" spans="1:56" ht="14.25" thickBot="1">
      <c r="A20" s="40">
        <f t="shared" si="1"/>
        <v>9</v>
      </c>
      <c r="B20" s="4" t="s">
        <v>103</v>
      </c>
      <c r="C20" s="161">
        <v>269007822.1246386</v>
      </c>
      <c r="D20" s="162">
        <f>'JHS-13.01(A)'!N18</f>
        <v>236911614.66324383</v>
      </c>
      <c r="E20" s="162">
        <f>D20-C20</f>
        <v>-32096207.461394787</v>
      </c>
      <c r="F20" s="32">
        <f t="shared" si="2"/>
        <v>9</v>
      </c>
      <c r="G20" s="73" t="s">
        <v>104</v>
      </c>
      <c r="H20" s="163"/>
      <c r="I20" s="163"/>
      <c r="J20" s="163"/>
      <c r="K20" s="32">
        <f t="shared" si="3"/>
        <v>9</v>
      </c>
      <c r="L20" s="89" t="s">
        <v>105</v>
      </c>
      <c r="M20" s="111"/>
      <c r="N20" s="134">
        <v>-5832106.55190423</v>
      </c>
      <c r="O20" s="135">
        <f>+N20-M20</f>
        <v>-5832106.55190423</v>
      </c>
      <c r="P20" s="40">
        <f t="shared" si="0"/>
        <v>9</v>
      </c>
      <c r="Q20" s="92" t="s">
        <v>106</v>
      </c>
      <c r="R20" s="164"/>
      <c r="S20" s="165"/>
      <c r="T20" s="166">
        <f>-T17-T19</f>
        <v>-100185.36833499989</v>
      </c>
      <c r="U20" s="40">
        <f t="shared" si="4"/>
        <v>9</v>
      </c>
      <c r="V20" s="167" t="s">
        <v>107</v>
      </c>
      <c r="W20" s="114">
        <v>275496.66</v>
      </c>
      <c r="X20" s="115"/>
      <c r="Y20" s="115">
        <f>+X20-W20</f>
        <v>-275496.66</v>
      </c>
      <c r="Z20" s="40">
        <f t="shared" si="5"/>
        <v>9</v>
      </c>
      <c r="AA20" s="92" t="s">
        <v>106</v>
      </c>
      <c r="AB20" s="164"/>
      <c r="AC20" s="165"/>
      <c r="AD20" s="166">
        <f>+AD16-AD18</f>
        <v>108519512.98499936</v>
      </c>
      <c r="AE20" s="40">
        <f t="shared" si="6"/>
        <v>9</v>
      </c>
      <c r="AF20" s="168" t="s">
        <v>108</v>
      </c>
      <c r="AG20" s="168"/>
      <c r="AH20" s="169">
        <f>SUM(AH14:AH19)</f>
        <v>1220576.19</v>
      </c>
      <c r="AI20" s="169">
        <f>SUM(AI14:AI19)</f>
        <v>46395832</v>
      </c>
      <c r="AJ20" s="170">
        <f>SUM(AJ14:AJ19)</f>
        <v>47616408.190000005</v>
      </c>
      <c r="AK20" s="80">
        <f t="shared" si="7"/>
        <v>9</v>
      </c>
      <c r="AL20" s="171" t="str">
        <f>"TAXABLE - SEE LINE "&amp;AK29&amp;" FOR TAX (LINE "&amp;AK29&amp;" ÷ 35%)"</f>
        <v>TAXABLE - SEE LINE 18 FOR TAX (LINE 18 ÷ 35%)</v>
      </c>
      <c r="AM20" s="104">
        <f>AO29/0.35</f>
        <v>14334285.714285715</v>
      </c>
      <c r="AN20" s="104">
        <v>0</v>
      </c>
      <c r="AO20" s="104">
        <f>AN20-AM20</f>
        <v>-14334285.714285715</v>
      </c>
      <c r="AP20" s="32">
        <f t="shared" si="8"/>
        <v>9</v>
      </c>
      <c r="AQ20" s="102" t="s">
        <v>109</v>
      </c>
      <c r="AR20" s="90">
        <v>0</v>
      </c>
      <c r="AS20" s="91">
        <v>18500000</v>
      </c>
      <c r="AT20" s="91">
        <f>+AS20-AR20</f>
        <v>18500000</v>
      </c>
      <c r="AU20" s="40">
        <f t="shared" si="12"/>
        <v>9</v>
      </c>
      <c r="AV20" s="103" t="s">
        <v>110</v>
      </c>
      <c r="AW20" s="104">
        <v>-326871.4633333333</v>
      </c>
      <c r="AX20" s="104">
        <v>0</v>
      </c>
      <c r="AY20" s="104">
        <f t="shared" si="9"/>
        <v>326871.4633333333</v>
      </c>
      <c r="AZ20" s="40">
        <f t="shared" si="10"/>
        <v>9</v>
      </c>
      <c r="BA20" s="92" t="s">
        <v>111</v>
      </c>
      <c r="BB20" s="172">
        <v>2835322</v>
      </c>
      <c r="BC20" s="172">
        <f>+BB20*-$BC$10</f>
        <v>-59513.408780000005</v>
      </c>
      <c r="BD20" s="172">
        <f>ROUND(+BC20*-$BD$10,0)</f>
        <v>20830</v>
      </c>
    </row>
    <row r="21" spans="1:81" ht="13.5" thickTop="1">
      <c r="A21" s="40">
        <f t="shared" si="1"/>
        <v>10</v>
      </c>
      <c r="B21" s="4"/>
      <c r="C21" s="173"/>
      <c r="D21" s="173"/>
      <c r="E21" s="173"/>
      <c r="F21" s="32">
        <f t="shared" si="2"/>
        <v>10</v>
      </c>
      <c r="G21" s="167" t="s">
        <v>112</v>
      </c>
      <c r="H21" s="108">
        <v>0</v>
      </c>
      <c r="I21" s="109">
        <v>28005152.767167408</v>
      </c>
      <c r="J21" s="109">
        <f>+I21-H21</f>
        <v>28005152.767167408</v>
      </c>
      <c r="K21" s="32">
        <f t="shared" si="3"/>
        <v>10</v>
      </c>
      <c r="L21" s="149" t="s">
        <v>113</v>
      </c>
      <c r="M21" s="127">
        <f>SUM(M18:M20)</f>
        <v>0</v>
      </c>
      <c r="N21" s="127">
        <f>SUM(N18:N20)</f>
        <v>10831055.024964996</v>
      </c>
      <c r="O21" s="127">
        <f>SUM(O18:O20)</f>
        <v>10831055.024964996</v>
      </c>
      <c r="P21" s="40"/>
      <c r="Q21" s="153"/>
      <c r="R21" s="165"/>
      <c r="S21" s="165"/>
      <c r="U21" s="40">
        <f t="shared" si="4"/>
        <v>10</v>
      </c>
      <c r="V21" s="103"/>
      <c r="W21" s="142"/>
      <c r="X21" s="142"/>
      <c r="Y21" s="142"/>
      <c r="Z21" s="40"/>
      <c r="AA21" s="93"/>
      <c r="AB21" s="106"/>
      <c r="AC21" s="106"/>
      <c r="AE21" s="40">
        <f t="shared" si="6"/>
        <v>10</v>
      </c>
      <c r="AH21" s="136"/>
      <c r="AI21" s="136"/>
      <c r="AJ21" s="136"/>
      <c r="AK21" s="80">
        <f t="shared" si="7"/>
        <v>10</v>
      </c>
      <c r="AL21" s="171" t="s">
        <v>114</v>
      </c>
      <c r="AM21" s="104">
        <v>16823714.285714284</v>
      </c>
      <c r="AN21" s="104">
        <v>0</v>
      </c>
      <c r="AO21" s="104">
        <f>AN21-AM21</f>
        <v>-16823714.285714284</v>
      </c>
      <c r="AP21" s="32">
        <f t="shared" si="8"/>
        <v>10</v>
      </c>
      <c r="AQ21" s="102" t="s">
        <v>63</v>
      </c>
      <c r="AR21" s="111">
        <v>0</v>
      </c>
      <c r="AS21" s="111">
        <v>0</v>
      </c>
      <c r="AT21" s="111">
        <f>+AS21-AR21</f>
        <v>0</v>
      </c>
      <c r="AU21" s="40">
        <f t="shared" si="12"/>
        <v>10</v>
      </c>
      <c r="AV21" s="103" t="s">
        <v>115</v>
      </c>
      <c r="AW21" s="104">
        <v>-2135222.4941666666</v>
      </c>
      <c r="AX21" s="104">
        <v>-1529461.682666667</v>
      </c>
      <c r="AY21" s="104">
        <f t="shared" si="9"/>
        <v>605760.8114999996</v>
      </c>
      <c r="AZ21" s="40">
        <f t="shared" si="10"/>
        <v>10</v>
      </c>
      <c r="BA21" s="92" t="s">
        <v>116</v>
      </c>
      <c r="BB21" s="143">
        <f>SUM(BB19:BB20)</f>
        <v>7886051.984971766</v>
      </c>
      <c r="BC21" s="143">
        <f>SUM(BC19:BC20)</f>
        <v>-165528.2311645574</v>
      </c>
      <c r="BD21" s="143">
        <f>SUM(BD19:BD20)</f>
        <v>57935</v>
      </c>
      <c r="BY21" s="103"/>
      <c r="BZ21" s="92"/>
      <c r="CA21" s="130"/>
      <c r="CB21" s="130"/>
      <c r="CC21" s="130"/>
    </row>
    <row r="22" spans="1:81" ht="13.5">
      <c r="A22" s="40">
        <f t="shared" si="1"/>
        <v>11</v>
      </c>
      <c r="B22" s="4" t="s">
        <v>117</v>
      </c>
      <c r="C22" s="106">
        <v>792862060.0733334</v>
      </c>
      <c r="D22" s="174">
        <f>'JHS-13.01(A)'!N20+'JHS-13.01(A)'!N22</f>
        <v>492764528.5129505</v>
      </c>
      <c r="E22" s="175">
        <f>D22-C22</f>
        <v>-300097531.5603829</v>
      </c>
      <c r="F22" s="32">
        <f t="shared" si="2"/>
        <v>11</v>
      </c>
      <c r="G22" s="167" t="s">
        <v>118</v>
      </c>
      <c r="H22" s="124"/>
      <c r="I22" s="125">
        <v>4933626.7856418565</v>
      </c>
      <c r="J22" s="125">
        <f>+I22-H22</f>
        <v>4933626.7856418565</v>
      </c>
      <c r="K22" s="32">
        <f t="shared" si="3"/>
        <v>11</v>
      </c>
      <c r="L22" s="149"/>
      <c r="M22" s="176"/>
      <c r="N22" s="177"/>
      <c r="O22" s="178"/>
      <c r="P22" s="103"/>
      <c r="T22" s="86"/>
      <c r="U22" s="40">
        <f t="shared" si="4"/>
        <v>11</v>
      </c>
      <c r="V22" s="179" t="s">
        <v>119</v>
      </c>
      <c r="W22" s="142"/>
      <c r="X22" s="142"/>
      <c r="Y22" s="142">
        <f>Y20</f>
        <v>-275496.66</v>
      </c>
      <c r="Z22" s="103"/>
      <c r="AA22" s="93"/>
      <c r="AB22" s="106"/>
      <c r="AC22" s="106"/>
      <c r="AD22" s="106"/>
      <c r="AE22" s="40">
        <f t="shared" si="6"/>
        <v>11</v>
      </c>
      <c r="AF22" s="1" t="s">
        <v>120</v>
      </c>
      <c r="AH22" s="180">
        <f>AH20/6</f>
        <v>203429.365</v>
      </c>
      <c r="AI22" s="180">
        <f>AI20/6</f>
        <v>7732638.666666667</v>
      </c>
      <c r="AJ22" s="158">
        <f>+AJ20/6</f>
        <v>7936068.031666667</v>
      </c>
      <c r="AK22" s="80">
        <f t="shared" si="7"/>
        <v>11</v>
      </c>
      <c r="AL22" s="160" t="s">
        <v>121</v>
      </c>
      <c r="AM22" s="181">
        <f>SUM(AM20:AM21)</f>
        <v>31158000</v>
      </c>
      <c r="AN22" s="181">
        <f>SUM(AN20:AN21)</f>
        <v>0</v>
      </c>
      <c r="AO22" s="181">
        <f>SUM(AO20:AO21)</f>
        <v>-31158000</v>
      </c>
      <c r="AP22" s="32">
        <f t="shared" si="8"/>
        <v>11</v>
      </c>
      <c r="AQ22" s="149" t="s">
        <v>122</v>
      </c>
      <c r="AR22" s="127">
        <f>SUM(AR20:AR21)</f>
        <v>0</v>
      </c>
      <c r="AS22" s="127">
        <f>SUM(AS20:AS21)</f>
        <v>18500000</v>
      </c>
      <c r="AT22" s="91">
        <f>+AS22-AR22</f>
        <v>18500000</v>
      </c>
      <c r="AU22" s="40">
        <f t="shared" si="12"/>
        <v>11</v>
      </c>
      <c r="AV22" s="103" t="s">
        <v>123</v>
      </c>
      <c r="AW22" s="104">
        <v>-2286406.038333334</v>
      </c>
      <c r="AX22" s="104">
        <v>-2096742.2330097083</v>
      </c>
      <c r="AY22" s="104">
        <f t="shared" si="9"/>
        <v>189663.80532362568</v>
      </c>
      <c r="AZ22" s="40">
        <f t="shared" si="10"/>
        <v>11</v>
      </c>
      <c r="BA22" s="92"/>
      <c r="BB22" s="143"/>
      <c r="BC22" s="143"/>
      <c r="BD22" s="143"/>
      <c r="BY22" s="40"/>
      <c r="BZ22" s="92"/>
      <c r="CA22" s="130"/>
      <c r="CB22" s="130"/>
      <c r="CC22" s="130"/>
    </row>
    <row r="23" spans="1:81" ht="14.25" thickBot="1">
      <c r="A23" s="40">
        <f t="shared" si="1"/>
        <v>12</v>
      </c>
      <c r="B23" s="4" t="s">
        <v>124</v>
      </c>
      <c r="C23" s="106">
        <v>0</v>
      </c>
      <c r="D23" s="67">
        <f>'JHS-13.01(A)'!N23</f>
        <v>1420907.408017</v>
      </c>
      <c r="E23" s="182">
        <f>D23-C23</f>
        <v>1420907.408017</v>
      </c>
      <c r="F23" s="32">
        <f t="shared" si="2"/>
        <v>12</v>
      </c>
      <c r="G23" s="167" t="s">
        <v>125</v>
      </c>
      <c r="H23" s="183">
        <f>SUM(H21:H22)</f>
        <v>0</v>
      </c>
      <c r="I23" s="183">
        <f>SUM(I21:I22)</f>
        <v>32938779.552809265</v>
      </c>
      <c r="J23" s="183">
        <f>SUM(J21:J22)</f>
        <v>32938779.552809265</v>
      </c>
      <c r="K23" s="32">
        <f t="shared" si="3"/>
        <v>12</v>
      </c>
      <c r="L23" s="184" t="s">
        <v>126</v>
      </c>
      <c r="M23" s="185">
        <f>M15+M21</f>
        <v>0</v>
      </c>
      <c r="N23" s="185">
        <f>N15+N21</f>
        <v>110538909.02496499</v>
      </c>
      <c r="O23" s="185">
        <f>O15+O21</f>
        <v>110538909.02496499</v>
      </c>
      <c r="T23" s="86"/>
      <c r="U23" s="40">
        <f t="shared" si="4"/>
        <v>12</v>
      </c>
      <c r="V23" s="179"/>
      <c r="W23" s="142"/>
      <c r="X23" s="142"/>
      <c r="Y23" s="142"/>
      <c r="Z23" s="40"/>
      <c r="AA23" s="93"/>
      <c r="AB23" s="106"/>
      <c r="AC23" s="106"/>
      <c r="AD23" s="106"/>
      <c r="AE23" s="40">
        <f t="shared" si="6"/>
        <v>12</v>
      </c>
      <c r="AH23" s="136"/>
      <c r="AI23" s="136"/>
      <c r="AJ23" s="136"/>
      <c r="AK23" s="80">
        <f t="shared" si="7"/>
        <v>12</v>
      </c>
      <c r="AL23" s="160"/>
      <c r="AM23" s="104"/>
      <c r="AN23" s="104"/>
      <c r="AO23" s="104"/>
      <c r="AP23" s="32">
        <f t="shared" si="8"/>
        <v>12</v>
      </c>
      <c r="AQ23" s="149"/>
      <c r="AR23" s="176"/>
      <c r="AS23" s="177"/>
      <c r="AT23" s="178"/>
      <c r="AU23" s="40">
        <f t="shared" si="12"/>
        <v>12</v>
      </c>
      <c r="AV23" s="103" t="s">
        <v>127</v>
      </c>
      <c r="AW23" s="104">
        <v>26616504.926249996</v>
      </c>
      <c r="AX23" s="104">
        <v>23180900.644329056</v>
      </c>
      <c r="AY23" s="104">
        <f t="shared" si="9"/>
        <v>-3435604.2819209397</v>
      </c>
      <c r="AZ23" s="40">
        <f t="shared" si="10"/>
        <v>12</v>
      </c>
      <c r="BA23" s="92" t="s">
        <v>128</v>
      </c>
      <c r="BY23" s="40"/>
      <c r="BZ23" s="92"/>
      <c r="CA23" s="130"/>
      <c r="CB23" s="130"/>
      <c r="CC23" s="130"/>
    </row>
    <row r="24" spans="1:81" ht="14.25" thickBot="1" thickTop="1">
      <c r="A24" s="40">
        <f t="shared" si="1"/>
        <v>13</v>
      </c>
      <c r="B24" s="4"/>
      <c r="C24" s="123"/>
      <c r="D24" s="186"/>
      <c r="E24" s="123"/>
      <c r="F24" s="32">
        <f t="shared" si="2"/>
        <v>13</v>
      </c>
      <c r="G24" s="167"/>
      <c r="H24" s="108"/>
      <c r="I24" s="109"/>
      <c r="J24" s="109"/>
      <c r="K24" s="32">
        <f t="shared" si="3"/>
        <v>13</v>
      </c>
      <c r="L24" s="151"/>
      <c r="M24" s="127"/>
      <c r="N24" s="127"/>
      <c r="O24" s="127"/>
      <c r="U24" s="40">
        <f t="shared" si="4"/>
        <v>13</v>
      </c>
      <c r="V24" s="103" t="s">
        <v>129</v>
      </c>
      <c r="W24" s="106"/>
      <c r="X24" s="187">
        <v>0.35</v>
      </c>
      <c r="Y24" s="123">
        <f>ROUND(-Y22*$X$24,0)</f>
        <v>96424</v>
      </c>
      <c r="Z24" s="40"/>
      <c r="AA24" s="93"/>
      <c r="AB24" s="106"/>
      <c r="AC24" s="188"/>
      <c r="AD24" s="106"/>
      <c r="AE24" s="40">
        <f t="shared" si="6"/>
        <v>13</v>
      </c>
      <c r="AF24" s="103" t="s">
        <v>130</v>
      </c>
      <c r="AG24" s="103"/>
      <c r="AH24" s="136"/>
      <c r="AI24" s="136"/>
      <c r="AJ24" s="136"/>
      <c r="AK24" s="80">
        <f t="shared" si="7"/>
        <v>13</v>
      </c>
      <c r="AL24" s="160" t="s">
        <v>131</v>
      </c>
      <c r="AM24" s="104">
        <v>6374000</v>
      </c>
      <c r="AN24" s="104">
        <f>SUM(AN3:AN19)</f>
        <v>0</v>
      </c>
      <c r="AO24" s="104">
        <f>AN24-AM24</f>
        <v>-6374000</v>
      </c>
      <c r="AP24" s="32">
        <f t="shared" si="8"/>
        <v>13</v>
      </c>
      <c r="AQ24" s="184" t="s">
        <v>132</v>
      </c>
      <c r="AR24" s="185">
        <f>AR17+AR22</f>
        <v>0</v>
      </c>
      <c r="AS24" s="185">
        <f>AS17+AS22</f>
        <v>135630302.1673249</v>
      </c>
      <c r="AT24" s="185">
        <f>AT17+AT22</f>
        <v>135630302.1673249</v>
      </c>
      <c r="AU24" s="40">
        <f t="shared" si="12"/>
        <v>13</v>
      </c>
      <c r="AV24" s="103" t="s">
        <v>133</v>
      </c>
      <c r="AW24" s="104">
        <v>2331479.35875</v>
      </c>
      <c r="AX24" s="104">
        <v>0</v>
      </c>
      <c r="AY24" s="104">
        <f t="shared" si="9"/>
        <v>-2331479.35875</v>
      </c>
      <c r="AZ24" s="40">
        <f t="shared" si="10"/>
        <v>13</v>
      </c>
      <c r="BA24" s="92" t="s">
        <v>134</v>
      </c>
      <c r="BB24" s="158">
        <v>95848018.89280927</v>
      </c>
      <c r="BC24" s="158">
        <f>+BB24*-$BC$10</f>
        <v>-2011849.9165600669</v>
      </c>
      <c r="BD24" s="158">
        <v>820843.2903994054</v>
      </c>
      <c r="BY24" s="40"/>
      <c r="BZ24" s="92"/>
      <c r="CA24" s="92"/>
      <c r="CB24" s="92"/>
      <c r="CC24" s="130"/>
    </row>
    <row r="25" spans="1:81" ht="15" thickBot="1" thickTop="1">
      <c r="A25" s="40">
        <f t="shared" si="1"/>
        <v>14</v>
      </c>
      <c r="B25" s="4" t="s">
        <v>135</v>
      </c>
      <c r="C25" s="122">
        <f>SUM(C22:C24)</f>
        <v>792862060.0733334</v>
      </c>
      <c r="D25" s="189">
        <f>SUM(D22:D24)</f>
        <v>494185435.92096746</v>
      </c>
      <c r="E25" s="189">
        <f>SUM(E22:E24)</f>
        <v>-298676624.1523659</v>
      </c>
      <c r="F25" s="32">
        <f t="shared" si="2"/>
        <v>14</v>
      </c>
      <c r="G25" s="88"/>
      <c r="H25" s="163"/>
      <c r="I25" s="163"/>
      <c r="J25" s="163"/>
      <c r="K25" s="32">
        <f t="shared" si="3"/>
        <v>14</v>
      </c>
      <c r="L25" s="190" t="s">
        <v>97</v>
      </c>
      <c r="M25" s="191"/>
      <c r="N25" s="191"/>
      <c r="O25" s="191"/>
      <c r="U25" s="40">
        <f t="shared" si="4"/>
        <v>14</v>
      </c>
      <c r="V25" s="103" t="s">
        <v>106</v>
      </c>
      <c r="W25" s="192"/>
      <c r="X25" s="192"/>
      <c r="Y25" s="193">
        <f>-Y22-Y24</f>
        <v>179072.65999999997</v>
      </c>
      <c r="Z25" s="40"/>
      <c r="AA25" s="93"/>
      <c r="AB25" s="106"/>
      <c r="AC25" s="106"/>
      <c r="AD25" s="106"/>
      <c r="AE25" s="40">
        <f t="shared" si="6"/>
        <v>14</v>
      </c>
      <c r="AF25" s="194" t="s">
        <v>136</v>
      </c>
      <c r="AG25" s="194"/>
      <c r="AH25" s="172">
        <f>AH19</f>
        <v>152546.21</v>
      </c>
      <c r="AI25" s="172">
        <f>AI19</f>
        <v>9338772.910000002</v>
      </c>
      <c r="AJ25" s="172">
        <f>AJ19</f>
        <v>9491319.120000003</v>
      </c>
      <c r="AK25" s="80">
        <f t="shared" si="7"/>
        <v>14</v>
      </c>
      <c r="AL25" s="160" t="s">
        <v>137</v>
      </c>
      <c r="AM25" s="104"/>
      <c r="AN25" s="104">
        <v>0</v>
      </c>
      <c r="AO25" s="104">
        <f>AN25-AM25</f>
        <v>0</v>
      </c>
      <c r="AP25" s="32">
        <f t="shared" si="8"/>
        <v>14</v>
      </c>
      <c r="AQ25" s="151"/>
      <c r="AR25" s="127"/>
      <c r="AS25" s="127"/>
      <c r="AT25" s="127"/>
      <c r="AU25" s="40">
        <f t="shared" si="12"/>
        <v>14</v>
      </c>
      <c r="AV25" s="103" t="s">
        <v>138</v>
      </c>
      <c r="AW25" s="104">
        <v>5000000</v>
      </c>
      <c r="AX25" s="104">
        <v>3981481.4814814813</v>
      </c>
      <c r="AY25" s="104">
        <f t="shared" si="9"/>
        <v>-1018518.5185185187</v>
      </c>
      <c r="AZ25" s="40">
        <f t="shared" si="10"/>
        <v>14</v>
      </c>
      <c r="BA25" s="92" t="s">
        <v>139</v>
      </c>
      <c r="BB25" s="136">
        <v>11264042.39</v>
      </c>
      <c r="BC25" s="136">
        <f>+BB25*-$BC$10</f>
        <v>-236432.24976610002</v>
      </c>
      <c r="BD25" s="136">
        <v>80107.1490876692</v>
      </c>
      <c r="BY25" s="40"/>
      <c r="BZ25" s="92"/>
      <c r="CA25" s="92"/>
      <c r="CB25" s="92"/>
      <c r="CC25" s="130"/>
    </row>
    <row r="26" spans="1:81" ht="14.25" thickTop="1">
      <c r="A26" s="40">
        <f t="shared" si="1"/>
        <v>15</v>
      </c>
      <c r="B26" s="4" t="s">
        <v>140</v>
      </c>
      <c r="C26" s="106">
        <v>76487810.82999991</v>
      </c>
      <c r="D26" s="195">
        <f>'JHS-13.01(A)'!N26</f>
        <v>85895610.91617107</v>
      </c>
      <c r="E26" s="195">
        <f>D26-C26</f>
        <v>9407800.086171165</v>
      </c>
      <c r="F26" s="32">
        <f t="shared" si="2"/>
        <v>15</v>
      </c>
      <c r="G26" s="196" t="s">
        <v>141</v>
      </c>
      <c r="H26" s="197"/>
      <c r="I26" s="198"/>
      <c r="J26" s="197"/>
      <c r="K26" s="32">
        <f t="shared" si="3"/>
        <v>15</v>
      </c>
      <c r="L26" s="102" t="s">
        <v>142</v>
      </c>
      <c r="M26" s="90">
        <v>0</v>
      </c>
      <c r="N26" s="199"/>
      <c r="O26" s="91">
        <f>+N26-M26</f>
        <v>0</v>
      </c>
      <c r="P26" s="105"/>
      <c r="Z26" s="40"/>
      <c r="AB26" s="106"/>
      <c r="AC26" s="158"/>
      <c r="AD26" s="158"/>
      <c r="AE26" s="40">
        <f t="shared" si="6"/>
        <v>15</v>
      </c>
      <c r="AH26" s="136"/>
      <c r="AI26" s="136"/>
      <c r="AJ26" s="136"/>
      <c r="AK26" s="80">
        <f t="shared" si="7"/>
        <v>15</v>
      </c>
      <c r="AL26" s="160" t="s">
        <v>143</v>
      </c>
      <c r="AM26" s="181">
        <f>SUM(AM24:AM25)</f>
        <v>6374000</v>
      </c>
      <c r="AN26" s="181">
        <f>SUM(AN24:AN25)</f>
        <v>0</v>
      </c>
      <c r="AO26" s="181">
        <f>SUM(AO24:AO25)</f>
        <v>-6374000</v>
      </c>
      <c r="AP26" s="32">
        <f t="shared" si="8"/>
        <v>15</v>
      </c>
      <c r="AQ26" s="74" t="s">
        <v>97</v>
      </c>
      <c r="AR26" s="191"/>
      <c r="AS26" s="191"/>
      <c r="AT26" s="191"/>
      <c r="AU26" s="40">
        <f t="shared" si="12"/>
        <v>15</v>
      </c>
      <c r="AV26" s="103" t="s">
        <v>144</v>
      </c>
      <c r="AW26" s="104">
        <v>0</v>
      </c>
      <c r="AX26" s="104">
        <v>1193197.5</v>
      </c>
      <c r="AY26" s="104">
        <f t="shared" si="9"/>
        <v>1193197.5</v>
      </c>
      <c r="AZ26" s="40">
        <f t="shared" si="10"/>
        <v>15</v>
      </c>
      <c r="BA26" s="92" t="s">
        <v>145</v>
      </c>
      <c r="BB26" s="143">
        <f>SUM(BB24:BB25)</f>
        <v>107112061.28280927</v>
      </c>
      <c r="BC26" s="143">
        <f>SUM(BC24:BC25)</f>
        <v>-2248282.166326167</v>
      </c>
      <c r="BD26" s="143">
        <f>SUM(BD24:BD25)</f>
        <v>900950.4394870746</v>
      </c>
      <c r="BY26" s="40"/>
      <c r="BZ26" s="92"/>
      <c r="CA26" s="92"/>
      <c r="CB26" s="92"/>
      <c r="CC26" s="130"/>
    </row>
    <row r="27" spans="1:81" ht="12.75">
      <c r="A27" s="40">
        <f t="shared" si="1"/>
        <v>16</v>
      </c>
      <c r="C27" s="106"/>
      <c r="D27" s="106"/>
      <c r="E27" s="68">
        <f>D27-C27</f>
        <v>0</v>
      </c>
      <c r="F27" s="32">
        <f t="shared" si="2"/>
        <v>16</v>
      </c>
      <c r="G27" s="167" t="s">
        <v>65</v>
      </c>
      <c r="H27" s="197"/>
      <c r="I27" s="115">
        <v>776099</v>
      </c>
      <c r="J27" s="109">
        <f>+I27-H27</f>
        <v>776099</v>
      </c>
      <c r="K27" s="32">
        <f t="shared" si="3"/>
        <v>16</v>
      </c>
      <c r="L27" s="200" t="s">
        <v>146</v>
      </c>
      <c r="M27" s="142">
        <v>0</v>
      </c>
      <c r="N27" s="142">
        <v>680129.0439538461</v>
      </c>
      <c r="O27" s="91">
        <f>+N27-M27</f>
        <v>680129.0439538461</v>
      </c>
      <c r="P27" s="105"/>
      <c r="Q27" s="40"/>
      <c r="R27" s="40"/>
      <c r="Z27" s="40"/>
      <c r="AA27" s="93"/>
      <c r="AB27" s="106"/>
      <c r="AC27" s="106"/>
      <c r="AD27" s="106"/>
      <c r="AE27" s="40">
        <f t="shared" si="6"/>
        <v>16</v>
      </c>
      <c r="AF27" s="201" t="s">
        <v>147</v>
      </c>
      <c r="AG27" s="201"/>
      <c r="AH27" s="118">
        <f>AH22-AH25</f>
        <v>50883.155</v>
      </c>
      <c r="AI27" s="118">
        <f>AI22-AI25</f>
        <v>-1606134.243333335</v>
      </c>
      <c r="AJ27" s="119">
        <f>AJ22-AJ25</f>
        <v>-1555251.0883333357</v>
      </c>
      <c r="AK27" s="80">
        <f t="shared" si="7"/>
        <v>16</v>
      </c>
      <c r="AL27" s="202"/>
      <c r="AM27" s="153"/>
      <c r="AN27" s="153"/>
      <c r="AO27" s="153"/>
      <c r="AP27" s="32">
        <f t="shared" si="8"/>
        <v>16</v>
      </c>
      <c r="AQ27" s="102" t="s">
        <v>148</v>
      </c>
      <c r="AR27" s="203">
        <v>0</v>
      </c>
      <c r="AS27" s="204">
        <v>7088065.589499994</v>
      </c>
      <c r="AT27" s="76">
        <f>+AS27-AR27</f>
        <v>7088065.589499994</v>
      </c>
      <c r="AU27" s="40">
        <f t="shared" si="12"/>
        <v>16</v>
      </c>
      <c r="AV27" s="103" t="s">
        <v>149</v>
      </c>
      <c r="AW27" s="104"/>
      <c r="AX27" s="104"/>
      <c r="AY27" s="104">
        <f t="shared" si="9"/>
        <v>0</v>
      </c>
      <c r="AZ27" s="40">
        <f t="shared" si="10"/>
        <v>16</v>
      </c>
      <c r="BB27" s="143"/>
      <c r="BC27" s="143"/>
      <c r="BD27" s="143"/>
      <c r="BY27" s="40"/>
      <c r="BZ27" s="71"/>
      <c r="CA27" s="71"/>
      <c r="CB27" s="71"/>
      <c r="CC27" s="71"/>
    </row>
    <row r="28" spans="1:81" ht="13.5">
      <c r="A28" s="40">
        <f t="shared" si="1"/>
        <v>17</v>
      </c>
      <c r="B28" s="1" t="s">
        <v>150</v>
      </c>
      <c r="C28" s="205">
        <f>C20+C25+C26+C27</f>
        <v>1138357693.027972</v>
      </c>
      <c r="D28" s="206">
        <f>D20+D25+D26+D27</f>
        <v>816992661.5003824</v>
      </c>
      <c r="E28" s="206">
        <f>E20+E25+E26+E27</f>
        <v>-321365031.52758956</v>
      </c>
      <c r="F28" s="32">
        <f t="shared" si="2"/>
        <v>17</v>
      </c>
      <c r="G28" s="167" t="s">
        <v>140</v>
      </c>
      <c r="H28" s="142"/>
      <c r="I28" s="142">
        <v>9922939</v>
      </c>
      <c r="J28" s="142">
        <f>+I28-H28</f>
        <v>9922939</v>
      </c>
      <c r="K28" s="32">
        <f t="shared" si="3"/>
        <v>17</v>
      </c>
      <c r="L28" s="207"/>
      <c r="M28" s="134"/>
      <c r="N28" s="134"/>
      <c r="O28" s="111"/>
      <c r="P28" s="105"/>
      <c r="Q28" s="40"/>
      <c r="R28" s="40"/>
      <c r="Z28" s="40"/>
      <c r="AA28" s="93"/>
      <c r="AB28" s="106"/>
      <c r="AC28" s="106"/>
      <c r="AD28" s="106"/>
      <c r="AE28" s="40">
        <f t="shared" si="6"/>
        <v>17</v>
      </c>
      <c r="AF28" s="201"/>
      <c r="AG28" s="201"/>
      <c r="AH28" s="136"/>
      <c r="AI28" s="136"/>
      <c r="AJ28" s="136"/>
      <c r="AK28" s="80">
        <f t="shared" si="7"/>
        <v>17</v>
      </c>
      <c r="AL28" s="179" t="s">
        <v>119</v>
      </c>
      <c r="AM28" s="153"/>
      <c r="AN28" s="208"/>
      <c r="AO28" s="104">
        <f>+AO26+AO22</f>
        <v>-37532000</v>
      </c>
      <c r="AP28" s="32">
        <f t="shared" si="8"/>
        <v>17</v>
      </c>
      <c r="AQ28" s="209" t="s">
        <v>82</v>
      </c>
      <c r="AR28" s="210">
        <f>SUM(AR27:AR27)</f>
        <v>0</v>
      </c>
      <c r="AS28" s="210">
        <f>SUM(AS27:AS27)</f>
        <v>7088065.589499994</v>
      </c>
      <c r="AT28" s="210">
        <f>SUM(AT27:AT27)</f>
        <v>7088065.589499994</v>
      </c>
      <c r="AU28" s="40">
        <f t="shared" si="12"/>
        <v>17</v>
      </c>
      <c r="AV28" s="103" t="s">
        <v>151</v>
      </c>
      <c r="AW28" s="104">
        <v>82650.67375</v>
      </c>
      <c r="AX28" s="104">
        <v>82650.67375</v>
      </c>
      <c r="AY28" s="104">
        <f t="shared" si="9"/>
        <v>0</v>
      </c>
      <c r="AZ28" s="40">
        <f t="shared" si="10"/>
        <v>17</v>
      </c>
      <c r="BA28" s="92" t="s">
        <v>152</v>
      </c>
      <c r="BB28" s="158"/>
      <c r="BC28" s="158"/>
      <c r="BD28" s="158"/>
      <c r="BY28" s="40"/>
      <c r="BZ28" s="1"/>
      <c r="CA28" s="1"/>
      <c r="CB28" s="1"/>
      <c r="CC28" s="1"/>
    </row>
    <row r="29" spans="1:81" ht="12.75">
      <c r="A29" s="40">
        <f t="shared" si="1"/>
        <v>18</v>
      </c>
      <c r="B29" s="64" t="s">
        <v>153</v>
      </c>
      <c r="C29" s="68">
        <v>101194084.30131838</v>
      </c>
      <c r="D29" s="68">
        <f>'JHS-13.01(A)'!N28</f>
        <v>115053359.60550204</v>
      </c>
      <c r="E29" s="68">
        <f>D29-C29</f>
        <v>13859275.304183662</v>
      </c>
      <c r="F29" s="32">
        <f t="shared" si="2"/>
        <v>18</v>
      </c>
      <c r="G29" s="167" t="s">
        <v>154</v>
      </c>
      <c r="H29" s="142">
        <v>0</v>
      </c>
      <c r="I29" s="142">
        <f>-'JHS-13.01(A)'!F28</f>
        <v>10891023</v>
      </c>
      <c r="J29" s="125">
        <f>+I29-H29</f>
        <v>10891023</v>
      </c>
      <c r="K29" s="32">
        <f t="shared" si="3"/>
        <v>18</v>
      </c>
      <c r="L29" s="209" t="s">
        <v>82</v>
      </c>
      <c r="M29" s="142">
        <f>M26+M27</f>
        <v>0</v>
      </c>
      <c r="N29" s="142">
        <f>N26+N27</f>
        <v>680129.0439538461</v>
      </c>
      <c r="O29" s="142">
        <f>O26+O27</f>
        <v>680129.0439538461</v>
      </c>
      <c r="AB29" s="136"/>
      <c r="AC29" s="136"/>
      <c r="AD29" s="136"/>
      <c r="AE29" s="40">
        <f t="shared" si="6"/>
        <v>18</v>
      </c>
      <c r="AH29" s="136"/>
      <c r="AI29" s="136"/>
      <c r="AJ29" s="136"/>
      <c r="AK29" s="80">
        <f t="shared" si="7"/>
        <v>18</v>
      </c>
      <c r="AL29" s="103" t="str">
        <f>"INCREASE (DECREASE) FIT (ON LINE "&amp;AK20&amp;")"</f>
        <v>INCREASE (DECREASE) FIT (ON LINE 9)</v>
      </c>
      <c r="AM29" s="153"/>
      <c r="AN29" s="208"/>
      <c r="AO29" s="104">
        <v>5017000</v>
      </c>
      <c r="AP29" s="32">
        <f t="shared" si="8"/>
        <v>18</v>
      </c>
      <c r="AQ29" s="151"/>
      <c r="AR29" s="142"/>
      <c r="AS29" s="142"/>
      <c r="AT29" s="142"/>
      <c r="AU29" s="40">
        <f t="shared" si="12"/>
        <v>18</v>
      </c>
      <c r="AV29" s="103" t="s">
        <v>155</v>
      </c>
      <c r="AW29" s="104">
        <v>212105.57</v>
      </c>
      <c r="AX29" s="104">
        <v>212105.57</v>
      </c>
      <c r="AY29" s="104">
        <f t="shared" si="9"/>
        <v>0</v>
      </c>
      <c r="AZ29" s="40">
        <f t="shared" si="10"/>
        <v>18</v>
      </c>
      <c r="BA29" s="92" t="s">
        <v>156</v>
      </c>
      <c r="BB29" s="136">
        <v>7396041</v>
      </c>
      <c r="BC29" s="136">
        <f>+BB29*-$BC$10</f>
        <v>-155242.90059</v>
      </c>
      <c r="BD29" s="136">
        <f>ROUND(+BC29*-$BD$10,0)</f>
        <v>54335</v>
      </c>
      <c r="BY29" s="40"/>
      <c r="BZ29" s="1"/>
      <c r="CA29" s="1"/>
      <c r="CB29" s="1"/>
      <c r="CC29" s="1"/>
    </row>
    <row r="30" spans="1:81" ht="13.5">
      <c r="A30" s="40">
        <f t="shared" si="1"/>
        <v>19</v>
      </c>
      <c r="B30" s="4" t="s">
        <v>157</v>
      </c>
      <c r="C30" s="123">
        <v>1419634.77</v>
      </c>
      <c r="D30" s="211">
        <f>'JHS-13.01(A)'!N30</f>
        <v>1389836.8613500001</v>
      </c>
      <c r="E30" s="211">
        <f>D30-C30</f>
        <v>-29797.90864999988</v>
      </c>
      <c r="F30" s="32">
        <f t="shared" si="2"/>
        <v>19</v>
      </c>
      <c r="G30" s="167" t="s">
        <v>111</v>
      </c>
      <c r="H30" s="124">
        <v>0</v>
      </c>
      <c r="I30" s="142">
        <v>517500.681183602</v>
      </c>
      <c r="J30" s="142">
        <f>+I30-H30</f>
        <v>517500.681183602</v>
      </c>
      <c r="K30" s="32">
        <f t="shared" si="3"/>
        <v>19</v>
      </c>
      <c r="L30" s="151"/>
      <c r="M30" s="142"/>
      <c r="N30" s="142"/>
      <c r="O30" s="142"/>
      <c r="T30" s="64"/>
      <c r="AB30" s="136"/>
      <c r="AC30" s="136"/>
      <c r="AD30" s="136"/>
      <c r="AE30" s="40">
        <f t="shared" si="6"/>
        <v>19</v>
      </c>
      <c r="AF30" s="79" t="s">
        <v>158</v>
      </c>
      <c r="AG30" s="79"/>
      <c r="AH30" s="212"/>
      <c r="AI30" s="212"/>
      <c r="AJ30" s="136"/>
      <c r="AK30" s="80">
        <f t="shared" si="7"/>
        <v>19</v>
      </c>
      <c r="AL30" s="103" t="str">
        <f>"INCREASE (DECREASE) FIT (ON LINE "&amp;AK26&amp;")"</f>
        <v>INCREASE (DECREASE) FIT (ON LINE 15)</v>
      </c>
      <c r="AM30" s="153"/>
      <c r="AN30" s="208">
        <v>0.35</v>
      </c>
      <c r="AO30" s="213">
        <f>-AO26*AN30</f>
        <v>2230900</v>
      </c>
      <c r="AP30" s="32">
        <f t="shared" si="8"/>
        <v>19</v>
      </c>
      <c r="AQ30" s="207" t="s">
        <v>96</v>
      </c>
      <c r="AR30" s="214"/>
      <c r="AS30" s="187">
        <f>FIT</f>
        <v>0.35</v>
      </c>
      <c r="AT30" s="123">
        <f>ROUND(-AT28*AS30,0)</f>
        <v>-2480823</v>
      </c>
      <c r="AU30" s="40">
        <f t="shared" si="12"/>
        <v>19</v>
      </c>
      <c r="AV30" s="103" t="s">
        <v>159</v>
      </c>
      <c r="AW30" s="104">
        <v>590967.0900000001</v>
      </c>
      <c r="AX30" s="104">
        <v>590967.0900000001</v>
      </c>
      <c r="AY30" s="104">
        <f t="shared" si="9"/>
        <v>0</v>
      </c>
      <c r="AZ30" s="40">
        <f t="shared" si="10"/>
        <v>19</v>
      </c>
      <c r="BA30" s="92" t="s">
        <v>160</v>
      </c>
      <c r="BB30" s="136">
        <v>7977272</v>
      </c>
      <c r="BC30" s="136">
        <f>+BB30*-$BC$10</f>
        <v>-167442.93928000002</v>
      </c>
      <c r="BD30" s="136">
        <f>ROUND(+BC30*-$BD$10,0)</f>
        <v>58605</v>
      </c>
      <c r="BY30" s="40"/>
      <c r="BZ30" s="215"/>
      <c r="CA30" s="215"/>
      <c r="CB30" s="215"/>
      <c r="CC30" s="215"/>
    </row>
    <row r="31" spans="1:77" ht="13.5" thickBot="1">
      <c r="A31" s="40">
        <f t="shared" si="1"/>
        <v>20</v>
      </c>
      <c r="E31" s="216"/>
      <c r="F31" s="32">
        <f t="shared" si="2"/>
        <v>20</v>
      </c>
      <c r="G31" s="167" t="s">
        <v>161</v>
      </c>
      <c r="H31" s="217"/>
      <c r="I31" s="217">
        <v>2967100.906250939</v>
      </c>
      <c r="J31" s="217">
        <f>+I31-H31</f>
        <v>2967100.906250939</v>
      </c>
      <c r="K31" s="32">
        <f t="shared" si="3"/>
        <v>20</v>
      </c>
      <c r="L31" s="207" t="s">
        <v>96</v>
      </c>
      <c r="M31" s="214"/>
      <c r="N31" s="187">
        <f>FIT</f>
        <v>0.35</v>
      </c>
      <c r="O31" s="123">
        <f>ROUND(-O29*N31,0)</f>
        <v>-238045</v>
      </c>
      <c r="T31" s="71"/>
      <c r="AB31" s="136"/>
      <c r="AC31" s="136"/>
      <c r="AD31" s="136"/>
      <c r="AE31" s="40">
        <f t="shared" si="6"/>
        <v>20</v>
      </c>
      <c r="AF31" s="98" t="s">
        <v>162</v>
      </c>
      <c r="AG31" s="98"/>
      <c r="AH31" s="218"/>
      <c r="AI31" s="218"/>
      <c r="AJ31" s="136"/>
      <c r="AK31" s="80">
        <f t="shared" si="7"/>
        <v>20</v>
      </c>
      <c r="AL31" s="103" t="s">
        <v>106</v>
      </c>
      <c r="AM31" s="153"/>
      <c r="AP31" s="32">
        <f t="shared" si="8"/>
        <v>20</v>
      </c>
      <c r="AQ31" s="207" t="s">
        <v>106</v>
      </c>
      <c r="AR31" s="219"/>
      <c r="AS31" s="219"/>
      <c r="AT31" s="193">
        <f>-AT28-AT30</f>
        <v>-4607242.589499994</v>
      </c>
      <c r="AU31" s="40">
        <f t="shared" si="12"/>
        <v>20</v>
      </c>
      <c r="AV31" s="103" t="s">
        <v>163</v>
      </c>
      <c r="AW31" s="104">
        <v>62507.86666666667</v>
      </c>
      <c r="AX31" s="104">
        <v>62507.86666666667</v>
      </c>
      <c r="AY31" s="104">
        <f t="shared" si="9"/>
        <v>0</v>
      </c>
      <c r="AZ31" s="40">
        <f t="shared" si="10"/>
        <v>20</v>
      </c>
      <c r="BA31" s="92" t="s">
        <v>164</v>
      </c>
      <c r="BB31" s="136">
        <f>+T15</f>
        <v>1696225.5658999998</v>
      </c>
      <c r="BC31" s="136">
        <f>+BB31*-$BC$10</f>
        <v>-35603.774628241</v>
      </c>
      <c r="BD31" s="136">
        <f>ROUND(+BC31*-$BD$10,0)</f>
        <v>12461</v>
      </c>
      <c r="BY31" s="40"/>
    </row>
    <row r="32" spans="1:77" ht="15" thickBot="1" thickTop="1">
      <c r="A32" s="40">
        <f t="shared" si="1"/>
        <v>21</v>
      </c>
      <c r="B32" s="92" t="s">
        <v>165</v>
      </c>
      <c r="C32" s="122">
        <f>SUM(C28:C30)</f>
        <v>1240971412.0992904</v>
      </c>
      <c r="D32" s="189">
        <f>SUM(D28:D30)</f>
        <v>933435857.9672345</v>
      </c>
      <c r="E32" s="189">
        <f>SUM(E28:E30)</f>
        <v>-307535554.1320559</v>
      </c>
      <c r="F32" s="32">
        <f t="shared" si="2"/>
        <v>21</v>
      </c>
      <c r="G32" s="103" t="s">
        <v>166</v>
      </c>
      <c r="H32" s="142">
        <f>SUM(H27:H31)</f>
        <v>0</v>
      </c>
      <c r="I32" s="142">
        <f>SUM(I27:I31)</f>
        <v>25074662.58743454</v>
      </c>
      <c r="J32" s="142">
        <f>SUM(J27:J31)</f>
        <v>25074662.58743454</v>
      </c>
      <c r="K32" s="32">
        <f t="shared" si="3"/>
        <v>21</v>
      </c>
      <c r="L32" s="207" t="s">
        <v>106</v>
      </c>
      <c r="M32" s="219"/>
      <c r="N32" s="219"/>
      <c r="O32" s="193">
        <f>-O29-O31</f>
        <v>-442084.0439538461</v>
      </c>
      <c r="T32" s="71"/>
      <c r="AB32" s="136"/>
      <c r="AC32" s="136"/>
      <c r="AD32" s="136"/>
      <c r="AE32" s="40">
        <f t="shared" si="6"/>
        <v>21</v>
      </c>
      <c r="AF32" s="1" t="s">
        <v>167</v>
      </c>
      <c r="AK32" s="80">
        <f t="shared" si="7"/>
        <v>21</v>
      </c>
      <c r="AL32" s="220" t="s">
        <v>168</v>
      </c>
      <c r="AM32" s="153"/>
      <c r="AO32" s="221">
        <f>-AO28-AO30-AO29</f>
        <v>30284100</v>
      </c>
      <c r="AQ32" s="222"/>
      <c r="AR32" s="223"/>
      <c r="AS32" s="223"/>
      <c r="AT32" s="223"/>
      <c r="AU32" s="40">
        <f t="shared" si="12"/>
        <v>21</v>
      </c>
      <c r="AV32" s="103" t="s">
        <v>169</v>
      </c>
      <c r="AW32" s="224">
        <v>678973.4266666666</v>
      </c>
      <c r="AX32" s="224">
        <v>678973.4266666666</v>
      </c>
      <c r="AY32" s="224">
        <f t="shared" si="9"/>
        <v>0</v>
      </c>
      <c r="AZ32" s="40">
        <f t="shared" si="10"/>
        <v>21</v>
      </c>
      <c r="BA32" s="92" t="s">
        <v>170</v>
      </c>
      <c r="BB32" s="136">
        <v>2036377.1431809925</v>
      </c>
      <c r="BC32" s="136">
        <f>+BB32*-$BC$10</f>
        <v>-42743.55623536903</v>
      </c>
      <c r="BD32" s="136">
        <f>ROUND(+BC32*-$BD$10,0)</f>
        <v>14960</v>
      </c>
      <c r="BY32" s="40"/>
    </row>
    <row r="33" spans="1:77" ht="13.5" thickTop="1">
      <c r="A33" s="40">
        <f t="shared" si="1"/>
        <v>22</v>
      </c>
      <c r="C33" s="137"/>
      <c r="D33" s="137"/>
      <c r="E33" s="137"/>
      <c r="F33" s="32">
        <f t="shared" si="2"/>
        <v>22</v>
      </c>
      <c r="G33" s="103"/>
      <c r="H33" s="142"/>
      <c r="I33" s="142"/>
      <c r="J33" s="142"/>
      <c r="K33" s="32"/>
      <c r="M33" s="64"/>
      <c r="N33" s="64"/>
      <c r="T33" s="64"/>
      <c r="AB33" s="136"/>
      <c r="AC33" s="136"/>
      <c r="AD33" s="136"/>
      <c r="AE33" s="40">
        <f t="shared" si="6"/>
        <v>22</v>
      </c>
      <c r="AF33" s="225" t="s">
        <v>171</v>
      </c>
      <c r="AG33" s="118">
        <v>283161.3599999994</v>
      </c>
      <c r="AH33" s="118"/>
      <c r="AI33" s="119"/>
      <c r="AK33" s="80">
        <f t="shared" si="7"/>
        <v>22</v>
      </c>
      <c r="AL33" s="226"/>
      <c r="AM33" s="226"/>
      <c r="AN33" s="226"/>
      <c r="AO33" s="226"/>
      <c r="AQ33" s="222"/>
      <c r="AR33" s="223"/>
      <c r="AS33" s="223"/>
      <c r="AT33" s="223"/>
      <c r="AU33" s="40">
        <f t="shared" si="12"/>
        <v>22</v>
      </c>
      <c r="AV33" s="103" t="s">
        <v>172</v>
      </c>
      <c r="AW33" s="84">
        <f>SUM(AW13:AW32)</f>
        <v>76381597.61708333</v>
      </c>
      <c r="AX33" s="84">
        <f>SUM(AX13:AX32)</f>
        <v>56835179.91059505</v>
      </c>
      <c r="AY33" s="84">
        <f>SUM(AY13:AY32)</f>
        <v>-19546417.706488293</v>
      </c>
      <c r="AZ33" s="40">
        <f t="shared" si="10"/>
        <v>22</v>
      </c>
      <c r="BA33" s="92" t="s">
        <v>173</v>
      </c>
      <c r="BB33" s="143">
        <f>SUM(BB28:BB32)</f>
        <v>19105915.70908099</v>
      </c>
      <c r="BC33" s="143">
        <f>SUM(BC28:BC32)</f>
        <v>-401033.17073361005</v>
      </c>
      <c r="BD33" s="143">
        <f>SUM(BD28:BD32)</f>
        <v>140361</v>
      </c>
      <c r="BY33" s="40"/>
    </row>
    <row r="34" spans="1:81" ht="13.5">
      <c r="A34" s="40">
        <f t="shared" si="1"/>
        <v>23</v>
      </c>
      <c r="B34" s="4" t="str">
        <f>"INCREASE (DECREASE) OPERATING INCOME (LINE "&amp;A18&amp;" - LINE "&amp;A32&amp;")"</f>
        <v>INCREASE (DECREASE) OPERATING INCOME (LINE 7 - LINE 21)</v>
      </c>
      <c r="C34" s="71">
        <f>C18-C32</f>
        <v>-1065754293.8892903</v>
      </c>
      <c r="D34" s="72">
        <f>D18-D32</f>
        <v>-911830464.3309882</v>
      </c>
      <c r="E34" s="72">
        <f>E18-E32</f>
        <v>153923829.55830213</v>
      </c>
      <c r="F34" s="32">
        <f t="shared" si="2"/>
        <v>23</v>
      </c>
      <c r="G34" s="179" t="s">
        <v>174</v>
      </c>
      <c r="H34" s="142">
        <f>H21+H32</f>
        <v>0</v>
      </c>
      <c r="I34" s="142">
        <f>I23+I32</f>
        <v>58013442.140243806</v>
      </c>
      <c r="J34" s="142">
        <f>J23+J32</f>
        <v>58013442.140243806</v>
      </c>
      <c r="L34" s="39"/>
      <c r="M34" s="6"/>
      <c r="N34" s="103"/>
      <c r="Q34" s="227"/>
      <c r="T34" s="64"/>
      <c r="AB34" s="136"/>
      <c r="AC34" s="136"/>
      <c r="AD34" s="136"/>
      <c r="AE34" s="40">
        <f t="shared" si="6"/>
        <v>23</v>
      </c>
      <c r="AF34" s="225" t="s">
        <v>175</v>
      </c>
      <c r="AG34" s="158">
        <v>13794354.1</v>
      </c>
      <c r="AK34" s="80">
        <f t="shared" si="7"/>
        <v>23</v>
      </c>
      <c r="AL34" s="226"/>
      <c r="AM34" s="226"/>
      <c r="AN34" s="226"/>
      <c r="AO34" s="226"/>
      <c r="AQ34" s="222"/>
      <c r="AR34" s="223"/>
      <c r="AS34" s="223"/>
      <c r="AT34" s="223"/>
      <c r="AU34" s="40">
        <f t="shared" si="12"/>
        <v>23</v>
      </c>
      <c r="AV34" s="103"/>
      <c r="AW34" s="228"/>
      <c r="AX34" s="228"/>
      <c r="AY34" s="228"/>
      <c r="AZ34" s="40">
        <f t="shared" si="10"/>
        <v>23</v>
      </c>
      <c r="BA34" s="92"/>
      <c r="BB34" s="143"/>
      <c r="BC34" s="143"/>
      <c r="BD34" s="143"/>
      <c r="BY34" s="40"/>
      <c r="BZ34" s="1"/>
      <c r="CA34" s="1"/>
      <c r="CB34" s="1"/>
      <c r="CC34" s="1"/>
    </row>
    <row r="35" spans="1:81" ht="12.75">
      <c r="A35" s="40">
        <f t="shared" si="1"/>
        <v>24</v>
      </c>
      <c r="C35" s="136"/>
      <c r="D35" s="136"/>
      <c r="F35" s="32">
        <f t="shared" si="2"/>
        <v>24</v>
      </c>
      <c r="G35" s="179"/>
      <c r="H35" s="142"/>
      <c r="I35" s="142"/>
      <c r="J35" s="142"/>
      <c r="L35" s="39"/>
      <c r="M35" s="6"/>
      <c r="N35" s="103"/>
      <c r="O35" s="39"/>
      <c r="T35" s="64"/>
      <c r="AB35" s="136"/>
      <c r="AC35" s="136"/>
      <c r="AD35" s="136"/>
      <c r="AE35" s="40">
        <f t="shared" si="6"/>
        <v>24</v>
      </c>
      <c r="AF35" s="225" t="s">
        <v>176</v>
      </c>
      <c r="AG35" s="158">
        <v>1998778.99</v>
      </c>
      <c r="AK35" s="80">
        <f t="shared" si="7"/>
        <v>24</v>
      </c>
      <c r="AL35" s="226"/>
      <c r="AM35" s="226"/>
      <c r="AN35" s="226"/>
      <c r="AO35" s="226"/>
      <c r="AQ35" s="39"/>
      <c r="AR35" s="6"/>
      <c r="AS35" s="103"/>
      <c r="AT35" s="229"/>
      <c r="AU35" s="40">
        <f t="shared" si="12"/>
        <v>24</v>
      </c>
      <c r="AV35" s="230"/>
      <c r="AW35" s="231"/>
      <c r="AX35" s="231"/>
      <c r="AY35" s="231"/>
      <c r="AZ35" s="40">
        <f t="shared" si="10"/>
        <v>24</v>
      </c>
      <c r="BA35" s="232" t="s">
        <v>177</v>
      </c>
      <c r="BB35" s="158"/>
      <c r="BC35" s="158"/>
      <c r="BD35" s="158"/>
      <c r="BY35" s="40"/>
      <c r="BZ35" s="233"/>
      <c r="CA35" s="233"/>
      <c r="CB35" s="233"/>
      <c r="CC35" s="233"/>
    </row>
    <row r="36" spans="1:81" ht="12.75">
      <c r="A36" s="40">
        <f t="shared" si="1"/>
        <v>25</v>
      </c>
      <c r="B36" s="1" t="str">
        <f>"STATE UTILITY TAX SAVINGS FOR LINE "&amp;A15</f>
        <v>STATE UTILITY TAX SAVINGS FOR LINE 4</v>
      </c>
      <c r="C36" s="70">
        <v>0.03873</v>
      </c>
      <c r="E36" s="234">
        <f>-E15*C36</f>
        <v>-26145.666603698653</v>
      </c>
      <c r="F36" s="32">
        <f t="shared" si="2"/>
        <v>25</v>
      </c>
      <c r="G36" s="103" t="s">
        <v>178</v>
      </c>
      <c r="H36" s="106"/>
      <c r="I36" s="187">
        <f>FIT</f>
        <v>0.35</v>
      </c>
      <c r="J36" s="123">
        <f>ROUND((-J34+J22)*I36,0)</f>
        <v>-18577935</v>
      </c>
      <c r="L36" s="235"/>
      <c r="M36" s="235"/>
      <c r="N36" s="235"/>
      <c r="O36" s="93"/>
      <c r="AB36" s="136"/>
      <c r="AC36" s="136"/>
      <c r="AD36" s="158"/>
      <c r="AE36" s="40">
        <f t="shared" si="6"/>
        <v>25</v>
      </c>
      <c r="AF36" s="236" t="s">
        <v>179</v>
      </c>
      <c r="AG36" s="158">
        <v>86184.68</v>
      </c>
      <c r="AK36" s="80">
        <f t="shared" si="7"/>
        <v>25</v>
      </c>
      <c r="AL36" s="226" t="s">
        <v>180</v>
      </c>
      <c r="AM36" s="226"/>
      <c r="AN36" s="226"/>
      <c r="AO36" s="226"/>
      <c r="AP36" s="40"/>
      <c r="AQ36" s="39"/>
      <c r="AR36" s="39"/>
      <c r="AS36" s="39"/>
      <c r="AT36" s="39"/>
      <c r="AU36" s="40">
        <f t="shared" si="12"/>
        <v>25</v>
      </c>
      <c r="AV36" s="230" t="s">
        <v>181</v>
      </c>
      <c r="AW36" s="104"/>
      <c r="AX36" s="104"/>
      <c r="AY36" s="104"/>
      <c r="AZ36" s="40">
        <f t="shared" si="10"/>
        <v>25</v>
      </c>
      <c r="BA36" s="92"/>
      <c r="BB36" s="158"/>
      <c r="BC36" s="136"/>
      <c r="BD36" s="136"/>
      <c r="BY36" s="40"/>
      <c r="BZ36" s="237"/>
      <c r="CA36" s="237"/>
      <c r="CB36" s="237"/>
      <c r="CC36" s="237"/>
    </row>
    <row r="37" spans="1:81" ht="14.25" thickBot="1">
      <c r="A37" s="40">
        <f t="shared" si="1"/>
        <v>26</v>
      </c>
      <c r="B37" s="92" t="s">
        <v>182</v>
      </c>
      <c r="C37" s="105"/>
      <c r="D37" s="105"/>
      <c r="E37" s="238">
        <f>E34+E36</f>
        <v>153897683.89169845</v>
      </c>
      <c r="F37" s="32">
        <f t="shared" si="2"/>
        <v>26</v>
      </c>
      <c r="G37" s="103" t="s">
        <v>106</v>
      </c>
      <c r="H37" s="192"/>
      <c r="I37" s="192"/>
      <c r="J37" s="193">
        <f>-J34-J36</f>
        <v>-39435507.140243806</v>
      </c>
      <c r="L37" s="235"/>
      <c r="M37" s="235"/>
      <c r="N37" s="235"/>
      <c r="O37" s="93"/>
      <c r="Z37" s="239"/>
      <c r="AA37" s="239"/>
      <c r="AB37" s="239"/>
      <c r="AC37" s="136"/>
      <c r="AD37" s="158"/>
      <c r="AE37" s="40">
        <f t="shared" si="6"/>
        <v>26</v>
      </c>
      <c r="AF37" s="236" t="s">
        <v>183</v>
      </c>
      <c r="AG37" s="172">
        <v>13909768.96</v>
      </c>
      <c r="AK37" s="80">
        <f t="shared" si="7"/>
        <v>26</v>
      </c>
      <c r="AL37" s="240" t="s">
        <v>184</v>
      </c>
      <c r="AM37" s="226"/>
      <c r="AN37" s="226"/>
      <c r="AO37" s="226"/>
      <c r="AQ37" s="39"/>
      <c r="AR37" s="39"/>
      <c r="AS37" s="39"/>
      <c r="AT37" s="39"/>
      <c r="AU37" s="40">
        <f t="shared" si="12"/>
        <v>26</v>
      </c>
      <c r="AV37" s="103" t="s">
        <v>185</v>
      </c>
      <c r="AW37" s="104">
        <v>3526620</v>
      </c>
      <c r="AX37" s="104">
        <v>3526620</v>
      </c>
      <c r="AY37" s="104">
        <f aca="true" t="shared" si="13" ref="AY37:AY53">+AX37-AW37</f>
        <v>0</v>
      </c>
      <c r="AZ37" s="40">
        <f t="shared" si="10"/>
        <v>26</v>
      </c>
      <c r="BA37" s="92" t="s">
        <v>65</v>
      </c>
      <c r="BB37" s="158">
        <f>I27</f>
        <v>776099</v>
      </c>
      <c r="BC37" s="136">
        <f aca="true" t="shared" si="14" ref="BC37:BC42">+BB37*-$BC$10</f>
        <v>-16290.31801</v>
      </c>
      <c r="BD37" s="136">
        <f aca="true" t="shared" si="15" ref="BD37:BD42">ROUND(+BC37*-$BD$10,0)</f>
        <v>5702</v>
      </c>
      <c r="BZ37" s="153"/>
      <c r="CA37" s="153"/>
      <c r="CB37" s="153"/>
      <c r="CC37" s="153"/>
    </row>
    <row r="38" spans="1:81" ht="14.25" thickTop="1">
      <c r="A38" s="40">
        <f t="shared" si="1"/>
        <v>27</v>
      </c>
      <c r="B38" s="92" t="s">
        <v>129</v>
      </c>
      <c r="C38" s="164">
        <v>0.35</v>
      </c>
      <c r="D38" s="241"/>
      <c r="E38" s="195">
        <f>E37*FIT</f>
        <v>53864189.362094454</v>
      </c>
      <c r="J38" s="35"/>
      <c r="L38" s="242"/>
      <c r="M38" s="242"/>
      <c r="N38" s="242"/>
      <c r="O38" s="93"/>
      <c r="Z38" s="243"/>
      <c r="AA38" s="243"/>
      <c r="AB38" s="243"/>
      <c r="AC38" s="244" t="s">
        <v>186</v>
      </c>
      <c r="AD38" s="158"/>
      <c r="AE38" s="40">
        <f t="shared" si="6"/>
        <v>27</v>
      </c>
      <c r="AF38" s="245" t="s">
        <v>187</v>
      </c>
      <c r="AG38" s="143">
        <f>SUM(AG33:AG37)</f>
        <v>30072248.09</v>
      </c>
      <c r="AH38" s="158"/>
      <c r="AJ38" s="246"/>
      <c r="AK38" s="80">
        <f t="shared" si="7"/>
        <v>27</v>
      </c>
      <c r="AL38" s="226"/>
      <c r="AM38" s="226"/>
      <c r="AN38" s="226"/>
      <c r="AO38" s="226"/>
      <c r="AQ38" s="39"/>
      <c r="AR38" s="39"/>
      <c r="AS38" s="39"/>
      <c r="AT38" s="39"/>
      <c r="AU38" s="40">
        <f t="shared" si="12"/>
        <v>27</v>
      </c>
      <c r="AV38" s="103" t="s">
        <v>188</v>
      </c>
      <c r="AW38" s="104">
        <v>1494701.982071016</v>
      </c>
      <c r="AX38" s="121">
        <v>1494701.7220710255</v>
      </c>
      <c r="AY38" s="121">
        <f t="shared" si="13"/>
        <v>-0.25999999046325684</v>
      </c>
      <c r="AZ38" s="40">
        <f t="shared" si="10"/>
        <v>27</v>
      </c>
      <c r="BA38" s="92" t="s">
        <v>140</v>
      </c>
      <c r="BB38" s="158">
        <f>I28</f>
        <v>9922939</v>
      </c>
      <c r="BC38" s="136">
        <f t="shared" si="14"/>
        <v>-208282.48961000002</v>
      </c>
      <c r="BD38" s="136">
        <f t="shared" si="15"/>
        <v>72899</v>
      </c>
      <c r="BZ38" s="153"/>
      <c r="CA38" s="153"/>
      <c r="CB38" s="153"/>
      <c r="CC38" s="153"/>
    </row>
    <row r="39" spans="1:81" ht="14.25" thickBot="1">
      <c r="A39" s="40">
        <f t="shared" si="1"/>
        <v>28</v>
      </c>
      <c r="B39" s="92" t="s">
        <v>106</v>
      </c>
      <c r="C39" s="105" t="s">
        <v>18</v>
      </c>
      <c r="D39" s="247"/>
      <c r="E39" s="248">
        <f>+E37-E38</f>
        <v>100033494.52960399</v>
      </c>
      <c r="J39" s="35"/>
      <c r="L39" s="242"/>
      <c r="M39" s="242"/>
      <c r="N39" s="242"/>
      <c r="O39" s="93"/>
      <c r="Z39" s="239"/>
      <c r="AA39" s="243"/>
      <c r="AB39" s="243"/>
      <c r="AC39" s="244"/>
      <c r="AD39" s="158"/>
      <c r="AE39" s="40">
        <f t="shared" si="6"/>
        <v>28</v>
      </c>
      <c r="AF39" s="245"/>
      <c r="AG39" s="245"/>
      <c r="AH39" s="245"/>
      <c r="AJ39" s="246"/>
      <c r="AK39" s="80">
        <f t="shared" si="7"/>
        <v>28</v>
      </c>
      <c r="AL39" s="226" t="s">
        <v>189</v>
      </c>
      <c r="AM39" s="101"/>
      <c r="AN39" s="101"/>
      <c r="AO39" s="101"/>
      <c r="AQ39" s="39"/>
      <c r="AR39" s="39"/>
      <c r="AS39" s="39"/>
      <c r="AT39" s="39"/>
      <c r="AU39" s="40">
        <f t="shared" si="12"/>
        <v>28</v>
      </c>
      <c r="AV39" s="103" t="s">
        <v>190</v>
      </c>
      <c r="AW39" s="104">
        <v>2076858.21</v>
      </c>
      <c r="AX39" s="104">
        <v>0</v>
      </c>
      <c r="AY39" s="104">
        <f t="shared" si="13"/>
        <v>-2076858.21</v>
      </c>
      <c r="AZ39" s="40">
        <f t="shared" si="10"/>
        <v>28</v>
      </c>
      <c r="BA39" s="92" t="s">
        <v>35</v>
      </c>
      <c r="BB39" s="158">
        <v>0</v>
      </c>
      <c r="BC39" s="136">
        <f t="shared" si="14"/>
        <v>0</v>
      </c>
      <c r="BD39" s="136">
        <f t="shared" si="15"/>
        <v>0</v>
      </c>
      <c r="BY39" s="40"/>
      <c r="BZ39" s="249"/>
      <c r="CA39" s="249"/>
      <c r="CB39" s="249"/>
      <c r="CC39" s="249"/>
    </row>
    <row r="40" spans="1:81" ht="13.5" thickTop="1">
      <c r="A40" s="40"/>
      <c r="E40" s="144"/>
      <c r="J40" s="250"/>
      <c r="L40" s="242"/>
      <c r="M40" s="242"/>
      <c r="N40" s="242"/>
      <c r="O40" s="93"/>
      <c r="Z40" s="239"/>
      <c r="AA40" s="251"/>
      <c r="AB40" s="252"/>
      <c r="AC40" s="244" t="s">
        <v>186</v>
      </c>
      <c r="AD40" s="158"/>
      <c r="AE40" s="40">
        <f t="shared" si="6"/>
        <v>29</v>
      </c>
      <c r="AF40" s="98" t="s">
        <v>191</v>
      </c>
      <c r="AH40" s="136">
        <f>AG38/48*12</f>
        <v>7518062.022500001</v>
      </c>
      <c r="AK40" s="80">
        <f t="shared" si="7"/>
        <v>29</v>
      </c>
      <c r="AL40" s="240" t="s">
        <v>343</v>
      </c>
      <c r="AM40" s="226"/>
      <c r="AN40" s="226"/>
      <c r="AO40" s="226"/>
      <c r="AP40" s="35"/>
      <c r="AQ40" s="39"/>
      <c r="AR40" s="39"/>
      <c r="AS40" s="39"/>
      <c r="AT40" s="39"/>
      <c r="AU40" s="40">
        <f t="shared" si="12"/>
        <v>29</v>
      </c>
      <c r="AV40" s="103" t="s">
        <v>192</v>
      </c>
      <c r="AW40" s="104">
        <v>4162153.8237249996</v>
      </c>
      <c r="AX40" s="104">
        <v>0</v>
      </c>
      <c r="AY40" s="104">
        <f t="shared" si="13"/>
        <v>-4162153.8237249996</v>
      </c>
      <c r="AZ40" s="40">
        <f t="shared" si="10"/>
        <v>29</v>
      </c>
      <c r="BA40" s="92" t="s">
        <v>154</v>
      </c>
      <c r="BB40" s="158">
        <f>J29</f>
        <v>10891023</v>
      </c>
      <c r="BC40" s="158">
        <f t="shared" si="14"/>
        <v>-228602.57277000003</v>
      </c>
      <c r="BD40" s="158">
        <f t="shared" si="15"/>
        <v>80011</v>
      </c>
      <c r="BY40" s="40"/>
      <c r="BZ40" s="253"/>
      <c r="CA40" s="253"/>
      <c r="CB40" s="253"/>
      <c r="CC40" s="253"/>
    </row>
    <row r="41" spans="1:81" ht="12.75">
      <c r="A41" s="103"/>
      <c r="E41" s="144"/>
      <c r="G41" s="1"/>
      <c r="H41" s="242"/>
      <c r="I41" s="242"/>
      <c r="J41" s="35"/>
      <c r="L41" s="242"/>
      <c r="M41" s="242"/>
      <c r="N41" s="242"/>
      <c r="O41" s="93"/>
      <c r="Z41" s="239"/>
      <c r="AA41" s="239"/>
      <c r="AB41" s="239"/>
      <c r="AC41" s="244" t="s">
        <v>186</v>
      </c>
      <c r="AD41" s="158"/>
      <c r="AE41" s="40">
        <f t="shared" si="6"/>
        <v>30</v>
      </c>
      <c r="AK41" s="80">
        <f t="shared" si="7"/>
        <v>30</v>
      </c>
      <c r="AP41" s="35"/>
      <c r="AQ41" s="149"/>
      <c r="AR41" s="127"/>
      <c r="AS41" s="127"/>
      <c r="AT41" s="127"/>
      <c r="AU41" s="40">
        <f t="shared" si="12"/>
        <v>30</v>
      </c>
      <c r="AV41" s="103" t="s">
        <v>193</v>
      </c>
      <c r="AW41" s="104">
        <v>-1209583.3333333333</v>
      </c>
      <c r="AX41" s="104">
        <v>0</v>
      </c>
      <c r="AY41" s="104">
        <f t="shared" si="13"/>
        <v>1209583.3333333333</v>
      </c>
      <c r="AZ41" s="40">
        <f t="shared" si="10"/>
        <v>30</v>
      </c>
      <c r="BA41" s="92" t="s">
        <v>111</v>
      </c>
      <c r="BB41" s="158">
        <f>I30</f>
        <v>517500.681183602</v>
      </c>
      <c r="BC41" s="158">
        <f t="shared" si="14"/>
        <v>-10862.339298043808</v>
      </c>
      <c r="BD41" s="158">
        <f t="shared" si="15"/>
        <v>3802</v>
      </c>
      <c r="BZ41" s="253"/>
      <c r="CA41" s="253"/>
      <c r="CB41" s="253"/>
      <c r="CC41" s="253"/>
    </row>
    <row r="42" spans="1:81" ht="12.75">
      <c r="A42" s="40"/>
      <c r="B42" s="92"/>
      <c r="E42" s="144"/>
      <c r="F42" s="40"/>
      <c r="G42" s="1"/>
      <c r="H42" s="242"/>
      <c r="I42" s="242"/>
      <c r="L42" s="242"/>
      <c r="M42" s="242"/>
      <c r="N42" s="242"/>
      <c r="O42" s="93"/>
      <c r="Z42" s="239"/>
      <c r="AA42" s="251"/>
      <c r="AB42" s="252"/>
      <c r="AC42" s="244" t="s">
        <v>186</v>
      </c>
      <c r="AD42" s="136"/>
      <c r="AE42" s="40">
        <f t="shared" si="6"/>
        <v>31</v>
      </c>
      <c r="AG42" s="158"/>
      <c r="AK42" s="80">
        <f t="shared" si="7"/>
        <v>31</v>
      </c>
      <c r="AL42" s="254" t="s">
        <v>194</v>
      </c>
      <c r="AM42" s="255"/>
      <c r="AN42" s="255"/>
      <c r="AO42" s="226"/>
      <c r="AP42" s="35"/>
      <c r="AU42" s="40">
        <f t="shared" si="12"/>
        <v>31</v>
      </c>
      <c r="AV42" s="103" t="s">
        <v>195</v>
      </c>
      <c r="AW42" s="104">
        <v>-457531.3044444445</v>
      </c>
      <c r="AX42" s="104">
        <v>-392169.6666666667</v>
      </c>
      <c r="AY42" s="104">
        <f t="shared" si="13"/>
        <v>65361.637777777796</v>
      </c>
      <c r="AZ42" s="40">
        <f t="shared" si="10"/>
        <v>31</v>
      </c>
      <c r="BA42" s="92" t="s">
        <v>196</v>
      </c>
      <c r="BB42" s="158">
        <f>I31</f>
        <v>2967100.906250939</v>
      </c>
      <c r="BC42" s="158">
        <f t="shared" si="14"/>
        <v>-62279.44802220721</v>
      </c>
      <c r="BD42" s="158">
        <f t="shared" si="15"/>
        <v>21798</v>
      </c>
      <c r="BZ42" s="253"/>
      <c r="CA42" s="253"/>
      <c r="CB42" s="253"/>
      <c r="CC42" s="253"/>
    </row>
    <row r="43" spans="1:81" ht="12.75">
      <c r="A43" s="40"/>
      <c r="C43" s="136"/>
      <c r="E43" s="136"/>
      <c r="F43" s="40"/>
      <c r="G43" s="1"/>
      <c r="H43" s="242"/>
      <c r="I43" s="242"/>
      <c r="L43" s="242"/>
      <c r="M43" s="242"/>
      <c r="N43" s="242"/>
      <c r="O43" s="140"/>
      <c r="Z43" s="256"/>
      <c r="AA43" s="251"/>
      <c r="AB43" s="252"/>
      <c r="AC43" s="257"/>
      <c r="AD43" s="136"/>
      <c r="AE43" s="40">
        <f t="shared" si="6"/>
        <v>32</v>
      </c>
      <c r="AF43" s="245" t="s">
        <v>197</v>
      </c>
      <c r="AG43" s="158"/>
      <c r="AK43" s="226"/>
      <c r="AL43" s="226"/>
      <c r="AM43" s="226"/>
      <c r="AN43" s="226"/>
      <c r="AO43" s="226"/>
      <c r="AP43" s="35"/>
      <c r="AU43" s="40">
        <f t="shared" si="12"/>
        <v>32</v>
      </c>
      <c r="AV43" s="103" t="s">
        <v>198</v>
      </c>
      <c r="AW43" s="104">
        <v>-403219.66019417474</v>
      </c>
      <c r="AX43" s="104">
        <v>-537626.2135922329</v>
      </c>
      <c r="AY43" s="104">
        <f t="shared" si="13"/>
        <v>-134406.55339805817</v>
      </c>
      <c r="AZ43" s="40">
        <f t="shared" si="10"/>
        <v>32</v>
      </c>
      <c r="BA43" s="92" t="s">
        <v>199</v>
      </c>
      <c r="BB43" s="258">
        <f>SUM(BB36:BB42)</f>
        <v>25074662.58743454</v>
      </c>
      <c r="BC43" s="258">
        <f>SUM(BC36:BC42)</f>
        <v>-526317.1677102511</v>
      </c>
      <c r="BD43" s="258">
        <f>SUM(BD36:BD42)</f>
        <v>184212</v>
      </c>
      <c r="BZ43" s="253"/>
      <c r="CA43" s="253"/>
      <c r="CB43" s="253"/>
      <c r="CC43" s="253"/>
    </row>
    <row r="44" spans="1:81" ht="12.75">
      <c r="A44" s="40"/>
      <c r="E44" s="122"/>
      <c r="G44" s="1"/>
      <c r="H44" s="1"/>
      <c r="I44" s="1"/>
      <c r="L44" s="242"/>
      <c r="M44" s="242"/>
      <c r="N44" s="242"/>
      <c r="O44" s="93"/>
      <c r="Z44" s="239"/>
      <c r="AA44" s="239"/>
      <c r="AB44" s="256"/>
      <c r="AC44" s="244" t="s">
        <v>186</v>
      </c>
      <c r="AD44" s="136"/>
      <c r="AE44" s="40">
        <f t="shared" si="6"/>
        <v>33</v>
      </c>
      <c r="AF44" s="1" t="s">
        <v>200</v>
      </c>
      <c r="AG44" s="158"/>
      <c r="AK44" s="226"/>
      <c r="AL44" s="226"/>
      <c r="AM44" s="226"/>
      <c r="AN44" s="226"/>
      <c r="AO44" s="226"/>
      <c r="AU44" s="40">
        <f t="shared" si="12"/>
        <v>33</v>
      </c>
      <c r="AV44" s="103" t="s">
        <v>201</v>
      </c>
      <c r="AW44" s="104">
        <v>2159053</v>
      </c>
      <c r="AX44" s="104">
        <v>2872181.8354855985</v>
      </c>
      <c r="AY44" s="104">
        <f t="shared" si="13"/>
        <v>713128.8354855985</v>
      </c>
      <c r="AZ44" s="40">
        <f t="shared" si="10"/>
        <v>33</v>
      </c>
      <c r="BA44" s="92"/>
      <c r="BB44" s="158"/>
      <c r="BC44" s="158"/>
      <c r="BD44" s="158"/>
      <c r="BY44" s="35"/>
      <c r="BZ44" s="253"/>
      <c r="CA44" s="253"/>
      <c r="CB44" s="253"/>
      <c r="CC44" s="253"/>
    </row>
    <row r="45" spans="1:81" ht="12.75">
      <c r="A45" s="35"/>
      <c r="B45" s="259"/>
      <c r="C45" s="122"/>
      <c r="G45" s="1"/>
      <c r="H45" s="1"/>
      <c r="I45" s="1"/>
      <c r="J45" s="65"/>
      <c r="Z45" s="239"/>
      <c r="AA45" s="239"/>
      <c r="AB45" s="256"/>
      <c r="AC45" s="244"/>
      <c r="AD45" s="136"/>
      <c r="AE45" s="40">
        <f t="shared" si="6"/>
        <v>34</v>
      </c>
      <c r="AF45" s="201" t="s">
        <v>202</v>
      </c>
      <c r="AG45" s="172">
        <v>51735725</v>
      </c>
      <c r="AH45" s="158"/>
      <c r="AJ45" s="246"/>
      <c r="AK45" s="260"/>
      <c r="AL45" s="260"/>
      <c r="AM45" s="260"/>
      <c r="AN45" s="260"/>
      <c r="AO45" s="260"/>
      <c r="AU45" s="40">
        <f t="shared" si="12"/>
        <v>34</v>
      </c>
      <c r="AV45" s="103" t="s">
        <v>203</v>
      </c>
      <c r="AW45" s="104">
        <v>2102005.908375584</v>
      </c>
      <c r="AX45" s="104">
        <v>0</v>
      </c>
      <c r="AY45" s="104">
        <f t="shared" si="13"/>
        <v>-2102005.908375584</v>
      </c>
      <c r="AZ45" s="40">
        <f t="shared" si="10"/>
        <v>34</v>
      </c>
      <c r="BA45" s="85" t="s">
        <v>204</v>
      </c>
      <c r="BB45" s="158"/>
      <c r="BC45" s="158"/>
      <c r="BD45" s="158"/>
      <c r="BY45" s="35"/>
      <c r="BZ45" s="253"/>
      <c r="CA45" s="253"/>
      <c r="CB45" s="253"/>
      <c r="CC45" s="253"/>
    </row>
    <row r="46" spans="1:77" ht="13.5" customHeight="1">
      <c r="A46" s="35"/>
      <c r="B46" s="130"/>
      <c r="C46" s="136"/>
      <c r="E46" s="136"/>
      <c r="G46" s="1"/>
      <c r="H46" s="1"/>
      <c r="I46" s="1"/>
      <c r="J46" s="65"/>
      <c r="Z46" s="257"/>
      <c r="AA46" s="244" t="s">
        <v>186</v>
      </c>
      <c r="AB46" s="257"/>
      <c r="AC46" s="244"/>
      <c r="AD46" s="136"/>
      <c r="AE46" s="40">
        <f t="shared" si="6"/>
        <v>35</v>
      </c>
      <c r="AF46" s="245" t="s">
        <v>205</v>
      </c>
      <c r="AG46" s="143">
        <f>SUM(AG45)</f>
        <v>51735725</v>
      </c>
      <c r="AH46" s="261"/>
      <c r="AI46" s="180"/>
      <c r="AK46" s="262"/>
      <c r="AL46" s="262"/>
      <c r="AM46" s="262"/>
      <c r="AN46" s="262"/>
      <c r="AO46" s="262"/>
      <c r="AU46" s="40">
        <f t="shared" si="12"/>
        <v>35</v>
      </c>
      <c r="AV46" s="103" t="s">
        <v>206</v>
      </c>
      <c r="AW46" s="104">
        <v>0</v>
      </c>
      <c r="AX46" s="104">
        <v>555555.5555555556</v>
      </c>
      <c r="AY46" s="104">
        <f t="shared" si="13"/>
        <v>555555.5555555556</v>
      </c>
      <c r="AZ46" s="40">
        <f t="shared" si="10"/>
        <v>35</v>
      </c>
      <c r="BA46" s="103" t="s">
        <v>185</v>
      </c>
      <c r="BB46" s="263">
        <f>AX37</f>
        <v>3526620</v>
      </c>
      <c r="BC46" s="136">
        <f aca="true" t="shared" si="16" ref="BC46:BC59">+BB46*-$BC$10</f>
        <v>-74023.7538</v>
      </c>
      <c r="BD46" s="136">
        <f aca="true" t="shared" si="17" ref="BD46:BD59">ROUND(BC46*-FIT,0)</f>
        <v>25908</v>
      </c>
      <c r="BY46" s="35"/>
    </row>
    <row r="47" spans="1:77" ht="12.75">
      <c r="A47" s="35"/>
      <c r="B47" s="130"/>
      <c r="C47" s="136"/>
      <c r="F47" s="35"/>
      <c r="G47" s="1"/>
      <c r="H47" s="1"/>
      <c r="I47" s="1"/>
      <c r="J47" s="65"/>
      <c r="Z47" s="257"/>
      <c r="AA47" s="244" t="s">
        <v>186</v>
      </c>
      <c r="AB47" s="257"/>
      <c r="AC47" s="244"/>
      <c r="AD47" s="136"/>
      <c r="AE47" s="40">
        <f t="shared" si="6"/>
        <v>36</v>
      </c>
      <c r="AF47" s="245" t="s">
        <v>207</v>
      </c>
      <c r="AG47" s="245"/>
      <c r="AH47" s="144"/>
      <c r="AI47" s="158"/>
      <c r="AK47" s="262"/>
      <c r="AL47" s="262"/>
      <c r="AM47" s="262"/>
      <c r="AN47" s="262"/>
      <c r="AO47" s="262"/>
      <c r="AP47" s="65"/>
      <c r="AU47" s="40">
        <f t="shared" si="12"/>
        <v>36</v>
      </c>
      <c r="AV47" s="103" t="s">
        <v>208</v>
      </c>
      <c r="AW47" s="104"/>
      <c r="AX47" s="104">
        <v>265155</v>
      </c>
      <c r="AY47" s="104">
        <f t="shared" si="13"/>
        <v>265155</v>
      </c>
      <c r="AZ47" s="40">
        <f t="shared" si="10"/>
        <v>36</v>
      </c>
      <c r="BA47" s="103" t="s">
        <v>188</v>
      </c>
      <c r="BB47" s="263">
        <f>AX38</f>
        <v>1494701.7220710255</v>
      </c>
      <c r="BC47" s="136">
        <f t="shared" si="16"/>
        <v>-31373.78914627083</v>
      </c>
      <c r="BD47" s="136">
        <f t="shared" si="17"/>
        <v>10981</v>
      </c>
      <c r="BY47" s="35"/>
    </row>
    <row r="48" spans="1:56" ht="12.75">
      <c r="A48" s="35"/>
      <c r="B48" s="130"/>
      <c r="C48" s="136"/>
      <c r="F48" s="35"/>
      <c r="G48" s="1"/>
      <c r="H48" s="1"/>
      <c r="I48" s="1"/>
      <c r="Z48" s="244" t="s">
        <v>186</v>
      </c>
      <c r="AA48" s="244" t="s">
        <v>186</v>
      </c>
      <c r="AB48" s="244" t="s">
        <v>186</v>
      </c>
      <c r="AC48" s="244" t="s">
        <v>186</v>
      </c>
      <c r="AD48" s="136"/>
      <c r="AE48" s="40">
        <f t="shared" si="6"/>
        <v>37</v>
      </c>
      <c r="AF48" s="225" t="s">
        <v>209</v>
      </c>
      <c r="AG48" s="245"/>
      <c r="AH48" s="144"/>
      <c r="AI48" s="158"/>
      <c r="AK48" s="262"/>
      <c r="AL48" s="262"/>
      <c r="AM48" s="262"/>
      <c r="AN48" s="262"/>
      <c r="AO48" s="262"/>
      <c r="AP48" s="65"/>
      <c r="AU48" s="40">
        <f t="shared" si="12"/>
        <v>37</v>
      </c>
      <c r="AV48" s="103" t="s">
        <v>210</v>
      </c>
      <c r="AW48" s="104"/>
      <c r="AX48" s="104"/>
      <c r="AY48" s="104"/>
      <c r="AZ48" s="40">
        <f t="shared" si="10"/>
        <v>37</v>
      </c>
      <c r="BA48" s="103" t="s">
        <v>72</v>
      </c>
      <c r="BB48" s="263"/>
      <c r="BC48" s="136">
        <f t="shared" si="16"/>
        <v>0</v>
      </c>
      <c r="BD48" s="136">
        <f t="shared" si="17"/>
        <v>0</v>
      </c>
    </row>
    <row r="49" spans="2:56" ht="12.75">
      <c r="B49" s="92"/>
      <c r="C49" s="136"/>
      <c r="F49" s="35"/>
      <c r="G49" s="1"/>
      <c r="H49" s="1"/>
      <c r="I49" s="1"/>
      <c r="Z49" s="244" t="s">
        <v>186</v>
      </c>
      <c r="AA49" s="244" t="s">
        <v>186</v>
      </c>
      <c r="AB49" s="244" t="s">
        <v>186</v>
      </c>
      <c r="AC49" s="244" t="s">
        <v>186</v>
      </c>
      <c r="AD49" s="136"/>
      <c r="AE49" s="40">
        <f t="shared" si="6"/>
        <v>38</v>
      </c>
      <c r="AF49" s="1" t="s">
        <v>211</v>
      </c>
      <c r="AG49" s="264"/>
      <c r="AH49" s="172">
        <f>AG46/78*12</f>
        <v>7959342.307692308</v>
      </c>
      <c r="AI49" s="245"/>
      <c r="AK49" s="262"/>
      <c r="AL49" s="262"/>
      <c r="AM49" s="262"/>
      <c r="AN49" s="262"/>
      <c r="AO49" s="262"/>
      <c r="AP49" s="65"/>
      <c r="AQ49" s="64"/>
      <c r="AR49" s="64"/>
      <c r="AS49" s="64"/>
      <c r="AT49" s="64"/>
      <c r="AU49" s="40">
        <f t="shared" si="12"/>
        <v>38</v>
      </c>
      <c r="AV49" s="103" t="s">
        <v>151</v>
      </c>
      <c r="AW49" s="104">
        <v>61034.34347826087</v>
      </c>
      <c r="AX49" s="104">
        <v>61034.34347826087</v>
      </c>
      <c r="AY49" s="104">
        <f t="shared" si="13"/>
        <v>0</v>
      </c>
      <c r="AZ49" s="40">
        <f t="shared" si="10"/>
        <v>38</v>
      </c>
      <c r="BA49" s="103" t="s">
        <v>190</v>
      </c>
      <c r="BB49" s="263">
        <f>AX41</f>
        <v>0</v>
      </c>
      <c r="BC49" s="136">
        <f t="shared" si="16"/>
        <v>0</v>
      </c>
      <c r="BD49" s="136">
        <f t="shared" si="17"/>
        <v>0</v>
      </c>
    </row>
    <row r="50" spans="2:56" ht="12.75">
      <c r="B50" s="92"/>
      <c r="E50" s="144"/>
      <c r="F50" s="35"/>
      <c r="G50" s="1"/>
      <c r="H50" s="1"/>
      <c r="I50" s="1"/>
      <c r="Z50" s="244" t="s">
        <v>186</v>
      </c>
      <c r="AA50" s="244" t="s">
        <v>186</v>
      </c>
      <c r="AB50" s="244" t="s">
        <v>186</v>
      </c>
      <c r="AC50" s="244" t="s">
        <v>186</v>
      </c>
      <c r="AD50" s="136"/>
      <c r="AE50" s="40">
        <f t="shared" si="6"/>
        <v>39</v>
      </c>
      <c r="AF50" s="201" t="s">
        <v>212</v>
      </c>
      <c r="AG50" s="158"/>
      <c r="AH50" s="158"/>
      <c r="AI50" s="136">
        <f>AH40+AH49</f>
        <v>15477404.330192309</v>
      </c>
      <c r="AJ50" s="158"/>
      <c r="AK50" s="262"/>
      <c r="AL50" s="262"/>
      <c r="AM50" s="262"/>
      <c r="AN50" s="262"/>
      <c r="AO50" s="262"/>
      <c r="AQ50" s="64"/>
      <c r="AR50" s="64"/>
      <c r="AS50" s="64"/>
      <c r="AT50" s="64"/>
      <c r="AU50" s="40">
        <f t="shared" si="12"/>
        <v>39</v>
      </c>
      <c r="AV50" s="103" t="s">
        <v>155</v>
      </c>
      <c r="AW50" s="104">
        <v>223889.4912903225</v>
      </c>
      <c r="AX50" s="104">
        <v>223889.4912903225</v>
      </c>
      <c r="AY50" s="104">
        <f t="shared" si="13"/>
        <v>0</v>
      </c>
      <c r="AZ50" s="40">
        <f t="shared" si="10"/>
        <v>39</v>
      </c>
      <c r="BA50" s="103" t="s">
        <v>192</v>
      </c>
      <c r="BB50" s="263">
        <f aca="true" t="shared" si="18" ref="BB50:BB57">AX40</f>
        <v>0</v>
      </c>
      <c r="BC50" s="136">
        <f t="shared" si="16"/>
        <v>0</v>
      </c>
      <c r="BD50" s="136">
        <f t="shared" si="17"/>
        <v>0</v>
      </c>
    </row>
    <row r="51" spans="5:77" ht="12.75">
      <c r="E51" s="130"/>
      <c r="G51" s="1"/>
      <c r="H51" s="1"/>
      <c r="I51" s="1"/>
      <c r="Z51" s="244" t="s">
        <v>186</v>
      </c>
      <c r="AA51" s="265"/>
      <c r="AB51" s="244"/>
      <c r="AC51" s="244" t="s">
        <v>186</v>
      </c>
      <c r="AD51" s="136"/>
      <c r="AE51" s="40">
        <f t="shared" si="6"/>
        <v>40</v>
      </c>
      <c r="AF51" s="245" t="s">
        <v>213</v>
      </c>
      <c r="AG51" s="158"/>
      <c r="AH51" s="266"/>
      <c r="AI51" s="172">
        <v>15998328.99</v>
      </c>
      <c r="AK51" s="262"/>
      <c r="AL51" s="262"/>
      <c r="AM51" s="262"/>
      <c r="AN51" s="262"/>
      <c r="AO51" s="262"/>
      <c r="AQ51" s="64"/>
      <c r="AR51" s="64"/>
      <c r="AS51" s="64"/>
      <c r="AT51" s="64"/>
      <c r="AU51" s="40">
        <f t="shared" si="12"/>
        <v>40</v>
      </c>
      <c r="AV51" s="103" t="s">
        <v>159</v>
      </c>
      <c r="AW51" s="104">
        <v>354580.19999999995</v>
      </c>
      <c r="AX51" s="104">
        <v>354580.19999999995</v>
      </c>
      <c r="AY51" s="104">
        <f t="shared" si="13"/>
        <v>0</v>
      </c>
      <c r="AZ51" s="40">
        <f t="shared" si="10"/>
        <v>40</v>
      </c>
      <c r="BA51" s="103" t="s">
        <v>193</v>
      </c>
      <c r="BB51" s="263">
        <f t="shared" si="18"/>
        <v>0</v>
      </c>
      <c r="BC51" s="136">
        <f t="shared" si="16"/>
        <v>0</v>
      </c>
      <c r="BD51" s="136">
        <f t="shared" si="17"/>
        <v>0</v>
      </c>
      <c r="BY51" s="65"/>
    </row>
    <row r="52" spans="1:81" ht="12.75">
      <c r="A52" s="65" t="s">
        <v>18</v>
      </c>
      <c r="C52" s="136"/>
      <c r="E52" s="140"/>
      <c r="G52" s="1"/>
      <c r="H52" s="1"/>
      <c r="I52" s="1"/>
      <c r="Z52" s="244" t="s">
        <v>186</v>
      </c>
      <c r="AA52" s="265"/>
      <c r="AB52" s="244"/>
      <c r="AC52" s="244" t="s">
        <v>186</v>
      </c>
      <c r="AD52" s="136"/>
      <c r="AE52" s="40">
        <f t="shared" si="6"/>
        <v>41</v>
      </c>
      <c r="AF52" s="103"/>
      <c r="AG52" s="267"/>
      <c r="AH52" s="268"/>
      <c r="AI52" s="268"/>
      <c r="AJ52" s="180"/>
      <c r="AK52" s="262"/>
      <c r="AL52" s="262"/>
      <c r="AM52" s="262"/>
      <c r="AN52" s="262"/>
      <c r="AO52" s="262"/>
      <c r="AQ52" s="64"/>
      <c r="AR52" s="64"/>
      <c r="AS52" s="64"/>
      <c r="AT52" s="64"/>
      <c r="AU52" s="40">
        <f t="shared" si="12"/>
        <v>41</v>
      </c>
      <c r="AV52" s="103" t="s">
        <v>163</v>
      </c>
      <c r="AW52" s="104">
        <v>119333.19999999995</v>
      </c>
      <c r="AX52" s="104">
        <v>119333.19999999995</v>
      </c>
      <c r="AY52" s="104">
        <f t="shared" si="13"/>
        <v>0</v>
      </c>
      <c r="AZ52" s="40">
        <f t="shared" si="10"/>
        <v>41</v>
      </c>
      <c r="BA52" s="103" t="s">
        <v>195</v>
      </c>
      <c r="BB52" s="263">
        <f t="shared" si="18"/>
        <v>-392169.6666666667</v>
      </c>
      <c r="BC52" s="136">
        <f t="shared" si="16"/>
        <v>8231.641303333334</v>
      </c>
      <c r="BD52" s="136">
        <f t="shared" si="17"/>
        <v>-2881</v>
      </c>
      <c r="BY52" s="65"/>
      <c r="CC52" s="140"/>
    </row>
    <row r="53" spans="1:77" ht="12.75">
      <c r="A53" s="65" t="s">
        <v>18</v>
      </c>
      <c r="G53" s="1"/>
      <c r="H53" s="1"/>
      <c r="I53" s="1"/>
      <c r="AB53" s="136"/>
      <c r="AC53" s="136"/>
      <c r="AD53" s="136"/>
      <c r="AE53" s="40">
        <f t="shared" si="6"/>
        <v>42</v>
      </c>
      <c r="AF53" s="103" t="s">
        <v>214</v>
      </c>
      <c r="AG53" s="266"/>
      <c r="AH53" s="158"/>
      <c r="AI53" s="269"/>
      <c r="AJ53" s="172">
        <f>AI50-AI51</f>
        <v>-520924.65980769135</v>
      </c>
      <c r="AK53" s="262"/>
      <c r="AL53" s="262"/>
      <c r="AM53" s="262"/>
      <c r="AN53" s="262"/>
      <c r="AO53" s="262"/>
      <c r="AQ53" s="64"/>
      <c r="AR53" s="64"/>
      <c r="AS53" s="64"/>
      <c r="AT53" s="64"/>
      <c r="AU53" s="40">
        <f t="shared" si="12"/>
        <v>42</v>
      </c>
      <c r="AV53" s="103" t="s">
        <v>169</v>
      </c>
      <c r="AW53" s="104">
        <v>456270.1439130435</v>
      </c>
      <c r="AX53" s="104">
        <v>456270.1439130435</v>
      </c>
      <c r="AY53" s="104">
        <f t="shared" si="13"/>
        <v>0</v>
      </c>
      <c r="AZ53" s="40">
        <f t="shared" si="10"/>
        <v>42</v>
      </c>
      <c r="BA53" s="103" t="s">
        <v>198</v>
      </c>
      <c r="BB53" s="263">
        <f t="shared" si="18"/>
        <v>-537626.2135922329</v>
      </c>
      <c r="BC53" s="136">
        <f>+BB53*-$BC$10</f>
        <v>11284.77422330097</v>
      </c>
      <c r="BD53" s="136">
        <f>ROUND(BC53*-FIT,0)</f>
        <v>-3950</v>
      </c>
      <c r="BY53" s="65"/>
    </row>
    <row r="54" spans="1:56" ht="12.75">
      <c r="A54" s="65" t="s">
        <v>18</v>
      </c>
      <c r="F54" s="65"/>
      <c r="G54" s="1"/>
      <c r="H54" s="1"/>
      <c r="I54" s="1"/>
      <c r="AB54" s="136"/>
      <c r="AC54" s="136"/>
      <c r="AD54" s="136"/>
      <c r="AE54" s="40">
        <f t="shared" si="6"/>
        <v>43</v>
      </c>
      <c r="AF54" s="269"/>
      <c r="AG54" s="266"/>
      <c r="AH54" s="64"/>
      <c r="AI54" s="158"/>
      <c r="AJ54" s="158"/>
      <c r="AQ54" s="64"/>
      <c r="AR54" s="64"/>
      <c r="AS54" s="64"/>
      <c r="AT54" s="64"/>
      <c r="AU54" s="40">
        <f t="shared" si="12"/>
        <v>43</v>
      </c>
      <c r="AV54" s="1" t="s">
        <v>215</v>
      </c>
      <c r="AW54" s="84">
        <f>SUM(AW37:AW53)</f>
        <v>14666166.004881268</v>
      </c>
      <c r="AX54" s="84">
        <f>SUM(AX37:AX53)</f>
        <v>8999525.611534907</v>
      </c>
      <c r="AY54" s="84">
        <f>SUM(AY37:AY53)</f>
        <v>-5666640.393346366</v>
      </c>
      <c r="AZ54" s="40">
        <f t="shared" si="10"/>
        <v>43</v>
      </c>
      <c r="BA54" s="103" t="s">
        <v>216</v>
      </c>
      <c r="BB54" s="263">
        <f t="shared" si="18"/>
        <v>2872181.8354855985</v>
      </c>
      <c r="BC54" s="136">
        <f t="shared" si="16"/>
        <v>-60287.09672684272</v>
      </c>
      <c r="BD54" s="136">
        <f t="shared" si="17"/>
        <v>21100</v>
      </c>
    </row>
    <row r="55" spans="3:56" ht="12.75">
      <c r="C55" s="144"/>
      <c r="D55" s="270"/>
      <c r="E55" s="270"/>
      <c r="F55" s="65"/>
      <c r="G55" s="1"/>
      <c r="H55" s="1"/>
      <c r="I55" s="1"/>
      <c r="AB55" s="136"/>
      <c r="AC55" s="136"/>
      <c r="AD55" s="136"/>
      <c r="AE55" s="40">
        <f t="shared" si="6"/>
        <v>44</v>
      </c>
      <c r="AF55" s="103" t="s">
        <v>217</v>
      </c>
      <c r="AG55" s="266"/>
      <c r="AH55" s="158"/>
      <c r="AI55" s="158"/>
      <c r="AJ55" s="158">
        <f>AJ27+AJ53</f>
        <v>-2076175.748141027</v>
      </c>
      <c r="AQ55" s="64"/>
      <c r="AR55" s="64"/>
      <c r="AS55" s="64"/>
      <c r="AT55" s="64"/>
      <c r="AU55" s="40">
        <f t="shared" si="12"/>
        <v>44</v>
      </c>
      <c r="AV55" s="2"/>
      <c r="AW55" s="271"/>
      <c r="AX55" s="271"/>
      <c r="AY55" s="271"/>
      <c r="AZ55" s="40">
        <f t="shared" si="10"/>
        <v>44</v>
      </c>
      <c r="BA55" s="103" t="s">
        <v>218</v>
      </c>
      <c r="BB55" s="263">
        <f t="shared" si="18"/>
        <v>0</v>
      </c>
      <c r="BC55" s="136">
        <f>+BB55*-$BC$10</f>
        <v>0</v>
      </c>
      <c r="BD55" s="136">
        <f>ROUND(BC55*-FIT,0)</f>
        <v>0</v>
      </c>
    </row>
    <row r="56" spans="3:56" ht="12.75">
      <c r="C56" s="144"/>
      <c r="E56" s="270"/>
      <c r="F56" s="65"/>
      <c r="G56" s="1"/>
      <c r="H56" s="1"/>
      <c r="I56" s="1"/>
      <c r="AB56" s="136"/>
      <c r="AC56" s="136"/>
      <c r="AD56" s="136"/>
      <c r="AE56" s="40">
        <f t="shared" si="6"/>
        <v>45</v>
      </c>
      <c r="AF56" s="269"/>
      <c r="AG56" s="266"/>
      <c r="AH56" s="158"/>
      <c r="AI56" s="158"/>
      <c r="AJ56" s="71"/>
      <c r="AQ56" s="64"/>
      <c r="AR56" s="64"/>
      <c r="AS56" s="64"/>
      <c r="AT56" s="64"/>
      <c r="AU56" s="40">
        <f t="shared" si="12"/>
        <v>45</v>
      </c>
      <c r="AW56" s="104"/>
      <c r="AX56" s="104"/>
      <c r="AY56" s="104"/>
      <c r="AZ56" s="40">
        <f t="shared" si="10"/>
        <v>45</v>
      </c>
      <c r="BA56" s="103" t="s">
        <v>206</v>
      </c>
      <c r="BB56" s="263">
        <f t="shared" si="18"/>
        <v>555555.5555555556</v>
      </c>
      <c r="BC56" s="136">
        <f>+BB56*-$BC$10</f>
        <v>-11661.111111111113</v>
      </c>
      <c r="BD56" s="136">
        <f>ROUND(BC56*-FIT,0)</f>
        <v>4081</v>
      </c>
    </row>
    <row r="57" spans="3:56" ht="12.75">
      <c r="C57" s="270"/>
      <c r="D57" s="270"/>
      <c r="E57" s="270"/>
      <c r="G57" s="1"/>
      <c r="H57" s="1"/>
      <c r="I57" s="1"/>
      <c r="AB57" s="136"/>
      <c r="AC57" s="136"/>
      <c r="AD57" s="136"/>
      <c r="AE57" s="40">
        <f t="shared" si="6"/>
        <v>46</v>
      </c>
      <c r="AF57" s="272" t="s">
        <v>219</v>
      </c>
      <c r="AG57" s="272"/>
      <c r="AH57" s="273"/>
      <c r="AI57" s="274">
        <f>FIT</f>
        <v>0.35</v>
      </c>
      <c r="AJ57" s="172">
        <f>-AJ55*AI57</f>
        <v>726661.5118493594</v>
      </c>
      <c r="AQ57" s="64"/>
      <c r="AR57" s="64"/>
      <c r="AS57" s="64"/>
      <c r="AT57" s="64"/>
      <c r="AU57" s="40">
        <f t="shared" si="12"/>
        <v>46</v>
      </c>
      <c r="AV57" s="2"/>
      <c r="AW57" s="271"/>
      <c r="AX57" s="271"/>
      <c r="AY57" s="271"/>
      <c r="AZ57" s="40">
        <f t="shared" si="10"/>
        <v>46</v>
      </c>
      <c r="BA57" s="103" t="s">
        <v>220</v>
      </c>
      <c r="BB57" s="263">
        <f t="shared" si="18"/>
        <v>265155</v>
      </c>
      <c r="BC57" s="136">
        <f>+BB57*-$BC$10</f>
        <v>-5565.6034500000005</v>
      </c>
      <c r="BD57" s="136">
        <f>ROUND(BC57*-FIT,0)</f>
        <v>1948</v>
      </c>
    </row>
    <row r="58" spans="7:56" ht="12.75">
      <c r="G58" s="1"/>
      <c r="H58" s="1"/>
      <c r="I58" s="1"/>
      <c r="L58" s="64"/>
      <c r="M58" s="64"/>
      <c r="N58" s="64"/>
      <c r="O58" s="64"/>
      <c r="AB58" s="136"/>
      <c r="AC58" s="136"/>
      <c r="AD58" s="136"/>
      <c r="AE58" s="40">
        <f t="shared" si="6"/>
        <v>47</v>
      </c>
      <c r="AF58" s="64"/>
      <c r="AG58" s="64"/>
      <c r="AH58" s="158"/>
      <c r="AI58" s="158"/>
      <c r="AJ58" s="158"/>
      <c r="AQ58" s="64"/>
      <c r="AR58" s="64"/>
      <c r="AS58" s="64"/>
      <c r="AT58" s="64"/>
      <c r="AU58" s="40">
        <f t="shared" si="12"/>
        <v>47</v>
      </c>
      <c r="AV58" s="209" t="s">
        <v>82</v>
      </c>
      <c r="AW58" s="153"/>
      <c r="AX58" s="208"/>
      <c r="AY58" s="263">
        <f>+AY54+AY56</f>
        <v>-5666640.393346366</v>
      </c>
      <c r="AZ58" s="40">
        <f t="shared" si="10"/>
        <v>47</v>
      </c>
      <c r="BA58" s="103" t="s">
        <v>221</v>
      </c>
      <c r="BB58" s="263">
        <f>SUM(AX49:AX53)</f>
        <v>1215107.3786816266</v>
      </c>
      <c r="BC58" s="136">
        <f t="shared" si="16"/>
        <v>-25505.103878527345</v>
      </c>
      <c r="BD58" s="136">
        <f t="shared" si="17"/>
        <v>8927</v>
      </c>
    </row>
    <row r="59" spans="7:78" ht="13.5" thickBot="1">
      <c r="G59" s="1"/>
      <c r="H59" s="1"/>
      <c r="I59" s="1"/>
      <c r="L59" s="64"/>
      <c r="M59" s="64"/>
      <c r="N59" s="64"/>
      <c r="O59" s="64"/>
      <c r="AB59" s="136"/>
      <c r="AC59" s="136"/>
      <c r="AD59" s="136"/>
      <c r="AE59" s="40">
        <f t="shared" si="6"/>
        <v>48</v>
      </c>
      <c r="AF59" s="275" t="s">
        <v>106</v>
      </c>
      <c r="AG59" s="275"/>
      <c r="AH59" s="276"/>
      <c r="AI59" s="276"/>
      <c r="AJ59" s="277">
        <f>-AJ55-AJ57</f>
        <v>1349514.2362916677</v>
      </c>
      <c r="AQ59" s="64"/>
      <c r="AR59" s="64"/>
      <c r="AS59" s="64"/>
      <c r="AT59" s="64"/>
      <c r="AU59" s="40">
        <f t="shared" si="12"/>
        <v>48</v>
      </c>
      <c r="AV59" s="278"/>
      <c r="AW59" s="271"/>
      <c r="AX59" s="279"/>
      <c r="AY59" s="280"/>
      <c r="AZ59" s="40">
        <f t="shared" si="10"/>
        <v>48</v>
      </c>
      <c r="BA59" s="103" t="s">
        <v>222</v>
      </c>
      <c r="BB59" s="263">
        <f>N27</f>
        <v>680129.0439538461</v>
      </c>
      <c r="BC59" s="136">
        <f t="shared" si="16"/>
        <v>-14275.90863259123</v>
      </c>
      <c r="BD59" s="136">
        <f t="shared" si="17"/>
        <v>4997</v>
      </c>
      <c r="BZ59" s="281"/>
    </row>
    <row r="60" spans="7:56" ht="13.5" thickTop="1">
      <c r="G60" s="1"/>
      <c r="H60" s="1"/>
      <c r="I60" s="1"/>
      <c r="L60" s="64"/>
      <c r="M60" s="64"/>
      <c r="N60" s="64"/>
      <c r="O60" s="64"/>
      <c r="AB60" s="136"/>
      <c r="AC60" s="136"/>
      <c r="AD60" s="136"/>
      <c r="AE60" s="40"/>
      <c r="AF60" s="64"/>
      <c r="AG60" s="64"/>
      <c r="AH60" s="276"/>
      <c r="AI60" s="276"/>
      <c r="AJ60" s="64"/>
      <c r="AQ60" s="64"/>
      <c r="AR60" s="64"/>
      <c r="AS60" s="64"/>
      <c r="AT60" s="64"/>
      <c r="AU60" s="40">
        <f t="shared" si="12"/>
        <v>49</v>
      </c>
      <c r="AV60" s="278" t="s">
        <v>223</v>
      </c>
      <c r="AW60" s="271"/>
      <c r="AX60" s="279">
        <v>0.35</v>
      </c>
      <c r="AY60" s="282">
        <f>-AY54*AX60</f>
        <v>1983324.1376712278</v>
      </c>
      <c r="AZ60" s="40">
        <f t="shared" si="10"/>
        <v>49</v>
      </c>
      <c r="BA60" s="103" t="s">
        <v>224</v>
      </c>
      <c r="BB60" s="263">
        <f>AS27</f>
        <v>7088065.589499994</v>
      </c>
      <c r="BC60" s="136">
        <f>+BB60*-$BC$10</f>
        <v>-148778.49672360488</v>
      </c>
      <c r="BD60" s="136">
        <f>ROUND(BC60*-FIT,0)</f>
        <v>52072</v>
      </c>
    </row>
    <row r="61" spans="7:56" ht="12.75">
      <c r="G61" s="1"/>
      <c r="H61" s="1"/>
      <c r="I61" s="1"/>
      <c r="L61" s="64"/>
      <c r="M61" s="64"/>
      <c r="N61" s="64"/>
      <c r="O61" s="64"/>
      <c r="AB61" s="136"/>
      <c r="AC61" s="136"/>
      <c r="AD61" s="136"/>
      <c r="AE61" s="40"/>
      <c r="AF61" s="275"/>
      <c r="AG61" s="275"/>
      <c r="AH61" s="158"/>
      <c r="AI61" s="158"/>
      <c r="AJ61" s="158"/>
      <c r="AQ61" s="64"/>
      <c r="AR61" s="64"/>
      <c r="AS61" s="64"/>
      <c r="AT61" s="64"/>
      <c r="AU61" s="40">
        <f t="shared" si="12"/>
        <v>50</v>
      </c>
      <c r="AV61" s="278"/>
      <c r="AW61" s="271"/>
      <c r="AX61" s="278"/>
      <c r="AY61" s="278"/>
      <c r="AZ61" s="40">
        <f t="shared" si="10"/>
        <v>50</v>
      </c>
      <c r="BA61" s="103"/>
      <c r="BB61" s="263"/>
      <c r="BC61" s="136"/>
      <c r="BD61" s="136"/>
    </row>
    <row r="62" spans="7:56" ht="13.5" thickBot="1">
      <c r="G62" s="1"/>
      <c r="H62" s="1"/>
      <c r="I62" s="1"/>
      <c r="L62" s="64"/>
      <c r="M62" s="64"/>
      <c r="N62" s="64"/>
      <c r="O62" s="64"/>
      <c r="AB62" s="136"/>
      <c r="AC62" s="136"/>
      <c r="AD62" s="136"/>
      <c r="AE62" s="40"/>
      <c r="AF62" s="64"/>
      <c r="AG62" s="64"/>
      <c r="AH62" s="64"/>
      <c r="AI62" s="64"/>
      <c r="AJ62" s="64"/>
      <c r="AQ62" s="64"/>
      <c r="AR62" s="64"/>
      <c r="AS62" s="64"/>
      <c r="AT62" s="64"/>
      <c r="AU62" s="40">
        <f t="shared" si="12"/>
        <v>51</v>
      </c>
      <c r="AV62" s="278" t="s">
        <v>106</v>
      </c>
      <c r="AW62" s="271"/>
      <c r="AX62" s="278"/>
      <c r="AY62" s="221">
        <f>-AY58-AY60</f>
        <v>3683316.255675138</v>
      </c>
      <c r="AZ62" s="40">
        <f t="shared" si="10"/>
        <v>51</v>
      </c>
      <c r="BA62" s="1" t="s">
        <v>215</v>
      </c>
      <c r="BB62" s="283">
        <f>SUM(BB46:BB60)</f>
        <v>16767720.244988747</v>
      </c>
      <c r="BC62" s="283">
        <f>SUM(BC46:BC60)</f>
        <v>-351954.44794231385</v>
      </c>
      <c r="BD62" s="283">
        <f>SUM(BD46:BD60)</f>
        <v>123183</v>
      </c>
    </row>
    <row r="63" spans="7:56" ht="13.5" thickTop="1">
      <c r="G63" s="1"/>
      <c r="H63" s="1"/>
      <c r="I63" s="1"/>
      <c r="L63" s="64"/>
      <c r="M63" s="64"/>
      <c r="N63" s="64"/>
      <c r="O63" s="64"/>
      <c r="AB63" s="136"/>
      <c r="AC63" s="136"/>
      <c r="AD63" s="136"/>
      <c r="AE63" s="40"/>
      <c r="AF63" s="64"/>
      <c r="AG63" s="64"/>
      <c r="AH63" s="64"/>
      <c r="AI63" s="64"/>
      <c r="AJ63" s="71"/>
      <c r="AQ63" s="64"/>
      <c r="AR63" s="64"/>
      <c r="AS63" s="64"/>
      <c r="AT63" s="64"/>
      <c r="AU63" s="40"/>
      <c r="AV63" s="75"/>
      <c r="AW63" s="192"/>
      <c r="AX63" s="192"/>
      <c r="AY63" s="192"/>
      <c r="AZ63" s="40">
        <f t="shared" si="10"/>
        <v>52</v>
      </c>
      <c r="BA63" s="284"/>
      <c r="BB63" s="284"/>
      <c r="BC63" s="284"/>
      <c r="BD63" s="284"/>
    </row>
    <row r="64" spans="12:81" s="1" customFormat="1" ht="12.75">
      <c r="L64" s="64"/>
      <c r="M64" s="64"/>
      <c r="N64" s="64"/>
      <c r="O64" s="64"/>
      <c r="AB64" s="136"/>
      <c r="AC64" s="136"/>
      <c r="AD64" s="136"/>
      <c r="AE64" s="40"/>
      <c r="AF64" s="64"/>
      <c r="AG64" s="64"/>
      <c r="AH64" s="64"/>
      <c r="AI64" s="64"/>
      <c r="AJ64" s="64"/>
      <c r="AQ64" s="64"/>
      <c r="AR64" s="64"/>
      <c r="AS64" s="64"/>
      <c r="AT64" s="64"/>
      <c r="AU64" s="40"/>
      <c r="AV64" s="165"/>
      <c r="AW64" s="165"/>
      <c r="AX64" s="165"/>
      <c r="AY64" s="165"/>
      <c r="AZ64" s="40">
        <f t="shared" si="10"/>
        <v>53</v>
      </c>
      <c r="BB64" s="285"/>
      <c r="BC64" s="285"/>
      <c r="BD64" s="286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Z64" s="144"/>
      <c r="CA64" s="144"/>
      <c r="CB64" s="144"/>
      <c r="CC64" s="144"/>
    </row>
    <row r="65" spans="12:81" s="1" customFormat="1" ht="12.75">
      <c r="L65" s="64"/>
      <c r="M65" s="64"/>
      <c r="N65" s="64"/>
      <c r="O65" s="64"/>
      <c r="AB65" s="136"/>
      <c r="AC65" s="136"/>
      <c r="AD65" s="136"/>
      <c r="AE65" s="40"/>
      <c r="AF65" s="64"/>
      <c r="AG65" s="64"/>
      <c r="AH65" s="64"/>
      <c r="AI65" s="64"/>
      <c r="AJ65" s="64"/>
      <c r="AQ65" s="64"/>
      <c r="AR65" s="64"/>
      <c r="AS65" s="64"/>
      <c r="AT65" s="64"/>
      <c r="AU65" s="40"/>
      <c r="AV65" s="165"/>
      <c r="AW65" s="165"/>
      <c r="AX65" s="165"/>
      <c r="AY65" s="165"/>
      <c r="AZ65" s="40">
        <f t="shared" si="10"/>
        <v>54</v>
      </c>
      <c r="BA65" s="92" t="s">
        <v>225</v>
      </c>
      <c r="BB65" s="158"/>
      <c r="BC65" s="158">
        <f>BB33+BB26+BB21+BB16+BB43+BB62</f>
        <v>176524343.21440476</v>
      </c>
      <c r="BD65" s="158">
        <f>BC33+BC26+BC21+BC16+BC43+BC62</f>
        <v>-3705245.9640703574</v>
      </c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Z65" s="144"/>
      <c r="CA65" s="144"/>
      <c r="CB65" s="144"/>
      <c r="CC65" s="144"/>
    </row>
    <row r="66" spans="7:81" s="1" customFormat="1" ht="12.75">
      <c r="G66" s="64"/>
      <c r="H66" s="64"/>
      <c r="I66" s="64"/>
      <c r="L66" s="64"/>
      <c r="M66" s="64"/>
      <c r="N66" s="64"/>
      <c r="O66" s="64"/>
      <c r="AB66" s="136"/>
      <c r="AC66" s="136"/>
      <c r="AD66" s="136"/>
      <c r="AE66" s="40"/>
      <c r="AF66" s="64"/>
      <c r="AG66" s="64"/>
      <c r="AH66" s="64"/>
      <c r="AI66" s="64"/>
      <c r="AJ66" s="64"/>
      <c r="AQ66" s="64"/>
      <c r="AR66" s="64"/>
      <c r="AS66" s="64"/>
      <c r="AT66" s="64"/>
      <c r="AU66" s="40"/>
      <c r="AV66" s="165"/>
      <c r="AW66" s="165"/>
      <c r="AX66" s="165"/>
      <c r="AY66" s="165"/>
      <c r="AZ66" s="40">
        <f t="shared" si="10"/>
        <v>55</v>
      </c>
      <c r="BA66" s="92" t="s">
        <v>226</v>
      </c>
      <c r="BB66" s="136"/>
      <c r="BD66" s="136">
        <f>(+BD16+BD21+BD26+BD33+BD43+BD62)</f>
        <v>1410886.4394870745</v>
      </c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Z66" s="144"/>
      <c r="CA66" s="144"/>
      <c r="CB66" s="144"/>
      <c r="CC66" s="144"/>
    </row>
    <row r="67" spans="7:81" s="1" customFormat="1" ht="13.5" thickBot="1">
      <c r="G67" s="64"/>
      <c r="H67" s="64"/>
      <c r="I67" s="64"/>
      <c r="L67" s="64"/>
      <c r="M67" s="64"/>
      <c r="N67" s="64"/>
      <c r="O67" s="64"/>
      <c r="AE67" s="40"/>
      <c r="AF67" s="64"/>
      <c r="AG67" s="64"/>
      <c r="AH67" s="64"/>
      <c r="AI67" s="64"/>
      <c r="AQ67" s="64"/>
      <c r="AR67" s="64"/>
      <c r="AS67" s="64"/>
      <c r="AT67" s="64"/>
      <c r="AU67" s="40"/>
      <c r="AV67" s="165"/>
      <c r="AW67" s="165"/>
      <c r="AX67" s="165"/>
      <c r="AY67" s="165"/>
      <c r="AZ67" s="40">
        <f t="shared" si="10"/>
        <v>56</v>
      </c>
      <c r="BA67" s="92" t="s">
        <v>227</v>
      </c>
      <c r="BB67" s="136"/>
      <c r="BC67" s="136"/>
      <c r="BD67" s="166">
        <f>-SUM(BD65:BD66)</f>
        <v>2294359.524583283</v>
      </c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Z67" s="144"/>
      <c r="CA67" s="144"/>
      <c r="CB67" s="144"/>
      <c r="CC67" s="144"/>
    </row>
    <row r="68" spans="7:81" s="1" customFormat="1" ht="13.5" thickTop="1">
      <c r="G68" s="64"/>
      <c r="H68" s="64"/>
      <c r="I68" s="64"/>
      <c r="L68" s="64"/>
      <c r="M68" s="64"/>
      <c r="N68" s="64"/>
      <c r="O68" s="64"/>
      <c r="AE68" s="40"/>
      <c r="AF68" s="64"/>
      <c r="AG68" s="64"/>
      <c r="AH68" s="64"/>
      <c r="AI68" s="64"/>
      <c r="AQ68" s="64"/>
      <c r="AR68" s="64"/>
      <c r="AS68" s="64"/>
      <c r="AT68" s="64"/>
      <c r="AU68" s="40"/>
      <c r="AZ68" s="40"/>
      <c r="BA68" s="92"/>
      <c r="BB68" s="136"/>
      <c r="BC68" s="136"/>
      <c r="BD68" s="71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Z68" s="144"/>
      <c r="CA68" s="144"/>
      <c r="CB68" s="144"/>
      <c r="CC68" s="144"/>
    </row>
    <row r="69" spans="7:81" s="1" customFormat="1" ht="12.75">
      <c r="G69" s="64"/>
      <c r="H69" s="64"/>
      <c r="I69" s="64"/>
      <c r="L69" s="64"/>
      <c r="M69" s="64"/>
      <c r="N69" s="64"/>
      <c r="O69" s="64"/>
      <c r="AE69" s="40"/>
      <c r="AF69" s="64"/>
      <c r="AG69" s="64"/>
      <c r="AH69" s="64"/>
      <c r="AI69" s="64"/>
      <c r="AQ69" s="64"/>
      <c r="AR69" s="64"/>
      <c r="AS69" s="64"/>
      <c r="AT69" s="64"/>
      <c r="AU69" s="40"/>
      <c r="AV69" s="165"/>
      <c r="AW69" s="165"/>
      <c r="AX69" s="165"/>
      <c r="AY69" s="165"/>
      <c r="AZ69" s="40"/>
      <c r="BA69" s="92"/>
      <c r="BB69" s="136"/>
      <c r="BC69" s="136"/>
      <c r="BD69" s="71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Z69" s="144"/>
      <c r="CA69" s="144"/>
      <c r="CB69" s="144"/>
      <c r="CC69" s="144"/>
    </row>
    <row r="70" spans="7:81" s="1" customFormat="1" ht="12.75">
      <c r="G70" s="64"/>
      <c r="H70" s="64"/>
      <c r="I70" s="64"/>
      <c r="L70" s="64"/>
      <c r="M70" s="64"/>
      <c r="N70" s="64"/>
      <c r="O70" s="64"/>
      <c r="AE70" s="40"/>
      <c r="AF70" s="64"/>
      <c r="AG70" s="64"/>
      <c r="AH70" s="64"/>
      <c r="AI70" s="64"/>
      <c r="AJ70" s="165"/>
      <c r="AQ70" s="64"/>
      <c r="AR70" s="64"/>
      <c r="AS70" s="64"/>
      <c r="AT70" s="64"/>
      <c r="AU70" s="40"/>
      <c r="AZ70" s="40"/>
      <c r="BA70" s="92"/>
      <c r="BB70" s="136"/>
      <c r="BC70" s="136"/>
      <c r="BD70" s="71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Z70" s="144"/>
      <c r="CA70" s="144"/>
      <c r="CB70" s="144"/>
      <c r="CC70" s="144"/>
    </row>
    <row r="71" spans="7:81" s="1" customFormat="1" ht="15.75">
      <c r="G71" s="64"/>
      <c r="H71" s="64"/>
      <c r="I71" s="64"/>
      <c r="L71" s="64"/>
      <c r="M71" s="64"/>
      <c r="N71" s="64"/>
      <c r="O71" s="64"/>
      <c r="AE71" s="287"/>
      <c r="AJ71" s="165"/>
      <c r="AQ71" s="64"/>
      <c r="AR71" s="64"/>
      <c r="AS71" s="64"/>
      <c r="AT71" s="64"/>
      <c r="AU71" s="40"/>
      <c r="AV71" s="80"/>
      <c r="AW71" s="80"/>
      <c r="AX71" s="80"/>
      <c r="AY71" s="80"/>
      <c r="AZ71" s="40"/>
      <c r="BA71" s="92"/>
      <c r="BB71" s="136"/>
      <c r="BC71" s="136"/>
      <c r="BD71" s="369" t="s">
        <v>316</v>
      </c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Z71" s="144"/>
      <c r="CA71" s="144"/>
      <c r="CB71" s="144"/>
      <c r="CC71" s="144"/>
    </row>
    <row r="72" spans="7:81" s="1" customFormat="1" ht="15.75">
      <c r="G72" s="64"/>
      <c r="H72" s="64"/>
      <c r="I72" s="64"/>
      <c r="L72" s="64"/>
      <c r="M72" s="64"/>
      <c r="N72" s="64"/>
      <c r="O72" s="64"/>
      <c r="AE72" s="40"/>
      <c r="AJ72" s="165"/>
      <c r="AQ72" s="64"/>
      <c r="AR72" s="64"/>
      <c r="AS72" s="64"/>
      <c r="AT72" s="64"/>
      <c r="AU72" s="40"/>
      <c r="AZ72" s="40"/>
      <c r="BA72" s="92"/>
      <c r="BB72" s="136"/>
      <c r="BC72" s="136"/>
      <c r="BD72" s="369" t="s">
        <v>340</v>
      </c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Z72" s="144"/>
      <c r="CA72" s="144"/>
      <c r="CB72" s="144"/>
      <c r="CC72" s="144"/>
    </row>
    <row r="73" spans="7:81" s="1" customFormat="1" ht="15.75">
      <c r="G73" s="64"/>
      <c r="H73" s="64"/>
      <c r="I73" s="64"/>
      <c r="L73" s="64"/>
      <c r="M73" s="64"/>
      <c r="N73" s="64"/>
      <c r="O73" s="64"/>
      <c r="AE73" s="40"/>
      <c r="AJ73" s="165"/>
      <c r="AQ73" s="64"/>
      <c r="AR73" s="64"/>
      <c r="AS73" s="64"/>
      <c r="AT73" s="64"/>
      <c r="AU73" s="40"/>
      <c r="AZ73" s="40"/>
      <c r="BB73" s="136"/>
      <c r="BC73" s="136"/>
      <c r="BD73" s="370" t="s">
        <v>341</v>
      </c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Z73" s="144"/>
      <c r="CA73" s="144"/>
      <c r="CB73" s="144"/>
      <c r="CC73" s="144"/>
    </row>
    <row r="74" spans="7:81" s="1" customFormat="1" ht="12.75">
      <c r="G74" s="64"/>
      <c r="H74" s="64"/>
      <c r="I74" s="64"/>
      <c r="L74" s="64"/>
      <c r="M74" s="64"/>
      <c r="N74" s="64"/>
      <c r="O74" s="64"/>
      <c r="AE74" s="40"/>
      <c r="AJ74" s="165"/>
      <c r="AQ74" s="64"/>
      <c r="AR74" s="64"/>
      <c r="AS74" s="64"/>
      <c r="AT74" s="64"/>
      <c r="AU74" s="40"/>
      <c r="AZ74" s="371" t="s">
        <v>0</v>
      </c>
      <c r="BA74" s="371"/>
      <c r="BB74" s="371"/>
      <c r="BC74" s="371"/>
      <c r="BD74" s="371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Z74" s="144"/>
      <c r="CA74" s="144"/>
      <c r="CB74" s="144"/>
      <c r="CC74" s="144"/>
    </row>
    <row r="75" spans="7:81" s="1" customFormat="1" ht="12.75">
      <c r="G75" s="64"/>
      <c r="H75" s="64"/>
      <c r="I75" s="64"/>
      <c r="L75" s="64"/>
      <c r="M75" s="64"/>
      <c r="N75" s="64"/>
      <c r="O75" s="64"/>
      <c r="AE75" s="40"/>
      <c r="AJ75" s="165"/>
      <c r="AQ75" s="64"/>
      <c r="AR75" s="64"/>
      <c r="AS75" s="64"/>
      <c r="AT75" s="64"/>
      <c r="AU75" s="40"/>
      <c r="AZ75" s="20" t="s">
        <v>11</v>
      </c>
      <c r="BA75" s="20"/>
      <c r="BB75" s="20"/>
      <c r="BC75" s="20"/>
      <c r="BD75" s="23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Z75" s="144"/>
      <c r="CA75" s="144"/>
      <c r="CB75" s="144"/>
      <c r="CC75" s="144"/>
    </row>
    <row r="76" spans="7:81" s="1" customFormat="1" ht="12.75">
      <c r="G76" s="64"/>
      <c r="H76" s="64"/>
      <c r="I76" s="64"/>
      <c r="L76" s="64"/>
      <c r="M76" s="64"/>
      <c r="N76" s="64"/>
      <c r="O76" s="64"/>
      <c r="AE76" s="40"/>
      <c r="AJ76" s="165"/>
      <c r="AQ76" s="64"/>
      <c r="AR76" s="64"/>
      <c r="AS76" s="64"/>
      <c r="AT76" s="64"/>
      <c r="AU76" s="40"/>
      <c r="AZ76" s="20" t="str">
        <f>TESTYEAR</f>
        <v>FOR THE TWELVE MONTHS ENDED DECEMBER 31, 2010</v>
      </c>
      <c r="BA76" s="20"/>
      <c r="BB76" s="20"/>
      <c r="BC76" s="20"/>
      <c r="BD76" s="25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Z76" s="144"/>
      <c r="CA76" s="144"/>
      <c r="CB76" s="144"/>
      <c r="CC76" s="144"/>
    </row>
    <row r="77" spans="7:81" s="1" customFormat="1" ht="12.75">
      <c r="G77" s="64"/>
      <c r="H77" s="64"/>
      <c r="I77" s="64"/>
      <c r="L77" s="64"/>
      <c r="M77" s="64"/>
      <c r="N77" s="64"/>
      <c r="O77" s="64"/>
      <c r="AE77" s="40"/>
      <c r="AQ77" s="64"/>
      <c r="AR77" s="64"/>
      <c r="AS77" s="64"/>
      <c r="AT77" s="64"/>
      <c r="AU77" s="40"/>
      <c r="AY77" s="1" t="s">
        <v>18</v>
      </c>
      <c r="AZ77" s="20" t="s">
        <v>13</v>
      </c>
      <c r="BA77" s="20"/>
      <c r="BB77" s="20"/>
      <c r="BC77" s="20"/>
      <c r="BD77" s="25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Z77" s="144"/>
      <c r="CA77" s="144"/>
      <c r="CB77" s="144"/>
      <c r="CC77" s="144"/>
    </row>
    <row r="78" spans="7:81" s="1" customFormat="1" ht="12.75">
      <c r="G78" s="64"/>
      <c r="H78" s="64"/>
      <c r="I78" s="64"/>
      <c r="L78" s="64"/>
      <c r="M78" s="64"/>
      <c r="N78" s="64"/>
      <c r="O78" s="64"/>
      <c r="AE78" s="40"/>
      <c r="AQ78" s="64"/>
      <c r="AR78" s="64"/>
      <c r="AS78" s="64"/>
      <c r="AT78" s="64"/>
      <c r="AU78" s="40"/>
      <c r="AZ78" s="3"/>
      <c r="BB78" s="40"/>
      <c r="BC78" s="3"/>
      <c r="BD78" s="3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Z78" s="144"/>
      <c r="CA78" s="144"/>
      <c r="CB78" s="144"/>
      <c r="CC78" s="144"/>
    </row>
    <row r="79" spans="7:81" s="1" customFormat="1" ht="12.75">
      <c r="G79" s="64"/>
      <c r="H79" s="64"/>
      <c r="I79" s="64"/>
      <c r="L79" s="64"/>
      <c r="M79" s="64"/>
      <c r="N79" s="64"/>
      <c r="O79" s="64"/>
      <c r="AE79" s="40"/>
      <c r="AQ79" s="64"/>
      <c r="AR79" s="64"/>
      <c r="AS79" s="64"/>
      <c r="AT79" s="64"/>
      <c r="AU79" s="40"/>
      <c r="AZ79" s="16" t="s">
        <v>16</v>
      </c>
      <c r="BA79" s="3"/>
      <c r="BB79" s="41" t="s">
        <v>21</v>
      </c>
      <c r="BC79" s="41" t="s">
        <v>22</v>
      </c>
      <c r="BD79" s="41" t="s">
        <v>23</v>
      </c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Z79" s="144"/>
      <c r="CA79" s="144"/>
      <c r="CB79" s="144"/>
      <c r="CC79" s="144"/>
    </row>
    <row r="80" spans="7:81" s="1" customFormat="1" ht="12.75">
      <c r="G80" s="64"/>
      <c r="H80" s="64"/>
      <c r="I80" s="64"/>
      <c r="L80" s="64"/>
      <c r="M80" s="64"/>
      <c r="N80" s="64"/>
      <c r="O80" s="64"/>
      <c r="AE80" s="40"/>
      <c r="AQ80" s="64"/>
      <c r="AR80" s="64"/>
      <c r="AS80" s="64"/>
      <c r="AT80" s="64"/>
      <c r="AU80" s="40"/>
      <c r="AZ80" s="49" t="s">
        <v>24</v>
      </c>
      <c r="BA80" s="50" t="s">
        <v>25</v>
      </c>
      <c r="BB80" s="49" t="s">
        <v>34</v>
      </c>
      <c r="BC80" s="59">
        <v>0.02099</v>
      </c>
      <c r="BD80" s="60">
        <f>FIT</f>
        <v>0.35</v>
      </c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Z80" s="144"/>
      <c r="CA80" s="144"/>
      <c r="CB80" s="144"/>
      <c r="CC80" s="144"/>
    </row>
    <row r="81" spans="7:81" s="1" customFormat="1" ht="12.75">
      <c r="G81" s="64"/>
      <c r="H81" s="64"/>
      <c r="I81" s="64"/>
      <c r="L81" s="64"/>
      <c r="M81" s="64"/>
      <c r="N81" s="64"/>
      <c r="O81" s="64"/>
      <c r="AQ81" s="64"/>
      <c r="AR81" s="64"/>
      <c r="AS81" s="64"/>
      <c r="AT81" s="64"/>
      <c r="AU81" s="40"/>
      <c r="BC81" s="70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Z81" s="144"/>
      <c r="CA81" s="144"/>
      <c r="CB81" s="144"/>
      <c r="CC81" s="144"/>
    </row>
    <row r="82" spans="7:81" s="1" customFormat="1" ht="12.75">
      <c r="G82" s="64"/>
      <c r="H82" s="64"/>
      <c r="I82" s="64"/>
      <c r="L82" s="64"/>
      <c r="M82" s="64"/>
      <c r="N82" s="64"/>
      <c r="O82" s="64"/>
      <c r="AQ82" s="64"/>
      <c r="AR82" s="64"/>
      <c r="AS82" s="64"/>
      <c r="AT82" s="64"/>
      <c r="AU82" s="40"/>
      <c r="AZ82" s="40">
        <f>AZ67+1</f>
        <v>57</v>
      </c>
      <c r="BA82" s="85" t="s">
        <v>228</v>
      </c>
      <c r="BB82" s="136"/>
      <c r="BC82" s="136"/>
      <c r="BD82" s="136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Z82" s="144"/>
      <c r="CA82" s="144"/>
      <c r="CB82" s="144"/>
      <c r="CC82" s="144"/>
    </row>
    <row r="83" spans="7:81" s="1" customFormat="1" ht="12.75">
      <c r="G83" s="64"/>
      <c r="H83" s="64"/>
      <c r="I83" s="64"/>
      <c r="L83" s="64"/>
      <c r="M83" s="64"/>
      <c r="N83" s="64"/>
      <c r="O83" s="64"/>
      <c r="AQ83" s="64"/>
      <c r="AR83" s="64"/>
      <c r="AS83" s="64"/>
      <c r="AT83" s="64"/>
      <c r="AV83" s="165"/>
      <c r="AW83" s="165"/>
      <c r="AX83" s="165"/>
      <c r="AY83" s="165"/>
      <c r="AZ83" s="40">
        <f t="shared" si="10"/>
        <v>58</v>
      </c>
      <c r="BA83" s="92" t="s">
        <v>229</v>
      </c>
      <c r="BB83" s="78">
        <v>3310587583.4459467</v>
      </c>
      <c r="BC83" s="122">
        <f aca="true" t="shared" si="19" ref="BC83:BC90">-ROUND(BB83*$BC$10,0)</f>
        <v>-69489233</v>
      </c>
      <c r="BD83" s="136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Z83" s="144"/>
      <c r="CA83" s="144"/>
      <c r="CB83" s="144"/>
      <c r="CC83" s="144"/>
    </row>
    <row r="84" spans="7:81" s="1" customFormat="1" ht="12.75">
      <c r="G84" s="64"/>
      <c r="H84" s="64"/>
      <c r="I84" s="64"/>
      <c r="L84" s="64"/>
      <c r="M84" s="64"/>
      <c r="N84" s="64"/>
      <c r="O84" s="64"/>
      <c r="AQ84" s="64"/>
      <c r="AR84" s="64"/>
      <c r="AS84" s="64"/>
      <c r="AT84" s="64"/>
      <c r="AV84" s="165"/>
      <c r="AW84" s="165"/>
      <c r="AX84" s="165"/>
      <c r="AY84" s="165"/>
      <c r="AZ84" s="40">
        <f t="shared" si="10"/>
        <v>59</v>
      </c>
      <c r="BA84" s="92" t="s">
        <v>230</v>
      </c>
      <c r="BB84" s="106">
        <v>-1190080368.0506847</v>
      </c>
      <c r="BC84" s="158">
        <f t="shared" si="19"/>
        <v>24979787</v>
      </c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Z84" s="144"/>
      <c r="CA84" s="144"/>
      <c r="CB84" s="144"/>
      <c r="CC84" s="144"/>
    </row>
    <row r="85" spans="7:81" s="1" customFormat="1" ht="12.75">
      <c r="G85" s="64"/>
      <c r="H85" s="64"/>
      <c r="I85" s="64"/>
      <c r="L85" s="64"/>
      <c r="M85" s="64"/>
      <c r="N85" s="64"/>
      <c r="O85" s="64"/>
      <c r="AQ85" s="64"/>
      <c r="AR85" s="64"/>
      <c r="AS85" s="64"/>
      <c r="AT85" s="64"/>
      <c r="AV85" s="165"/>
      <c r="AW85" s="165"/>
      <c r="AX85" s="165"/>
      <c r="AZ85" s="40">
        <f t="shared" si="10"/>
        <v>60</v>
      </c>
      <c r="BA85" s="92" t="s">
        <v>231</v>
      </c>
      <c r="BB85" s="106">
        <v>77287156</v>
      </c>
      <c r="BC85" s="158">
        <f t="shared" si="19"/>
        <v>-1622257</v>
      </c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Z85" s="144"/>
      <c r="CA85" s="144"/>
      <c r="CB85" s="144"/>
      <c r="CC85" s="144"/>
    </row>
    <row r="86" spans="7:81" s="1" customFormat="1" ht="12.75">
      <c r="G86" s="64"/>
      <c r="H86" s="64"/>
      <c r="I86" s="64"/>
      <c r="L86" s="64"/>
      <c r="M86" s="64"/>
      <c r="N86" s="64"/>
      <c r="O86" s="64"/>
      <c r="AQ86" s="64"/>
      <c r="AR86" s="64"/>
      <c r="AS86" s="64"/>
      <c r="AT86" s="64"/>
      <c r="AV86" s="165"/>
      <c r="AW86" s="165"/>
      <c r="AX86" s="165"/>
      <c r="AY86" s="140"/>
      <c r="AZ86" s="40">
        <f t="shared" si="10"/>
        <v>61</v>
      </c>
      <c r="BA86" s="92" t="s">
        <v>232</v>
      </c>
      <c r="BB86" s="106">
        <v>-4080190</v>
      </c>
      <c r="BC86" s="158">
        <f t="shared" si="19"/>
        <v>85643</v>
      </c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Z86" s="144"/>
      <c r="CA86" s="144"/>
      <c r="CB86" s="144"/>
      <c r="CC86" s="144"/>
    </row>
    <row r="87" spans="7:81" s="1" customFormat="1" ht="12.75">
      <c r="G87" s="64"/>
      <c r="H87" s="64"/>
      <c r="I87" s="64"/>
      <c r="L87" s="64"/>
      <c r="M87" s="64"/>
      <c r="N87" s="64"/>
      <c r="O87" s="64"/>
      <c r="AQ87" s="64"/>
      <c r="AR87" s="64"/>
      <c r="AS87" s="64"/>
      <c r="AT87" s="64"/>
      <c r="AV87" s="165"/>
      <c r="AW87" s="165"/>
      <c r="AX87" s="165"/>
      <c r="AY87" s="165"/>
      <c r="AZ87" s="40">
        <f t="shared" si="10"/>
        <v>62</v>
      </c>
      <c r="BA87" s="92" t="s">
        <v>233</v>
      </c>
      <c r="BB87" s="68">
        <v>4947628</v>
      </c>
      <c r="BC87" s="136">
        <f t="shared" si="19"/>
        <v>-103851</v>
      </c>
      <c r="BD87" s="136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Z87" s="144"/>
      <c r="CA87" s="144"/>
      <c r="CB87" s="144"/>
      <c r="CC87" s="144"/>
    </row>
    <row r="88" spans="7:81" s="1" customFormat="1" ht="12.75">
      <c r="G88" s="64"/>
      <c r="H88" s="64"/>
      <c r="I88" s="64"/>
      <c r="L88" s="64"/>
      <c r="M88" s="64"/>
      <c r="N88" s="64"/>
      <c r="O88" s="64"/>
      <c r="AQ88" s="64"/>
      <c r="AR88" s="64"/>
      <c r="AS88" s="64"/>
      <c r="AT88" s="64"/>
      <c r="AV88" s="165"/>
      <c r="AW88" s="165"/>
      <c r="AX88" s="165"/>
      <c r="AY88" s="165"/>
      <c r="AZ88" s="40">
        <f t="shared" si="10"/>
        <v>63</v>
      </c>
      <c r="BA88" s="92" t="s">
        <v>234</v>
      </c>
      <c r="BB88" s="68">
        <v>1458712</v>
      </c>
      <c r="BC88" s="136">
        <f t="shared" si="19"/>
        <v>-30618</v>
      </c>
      <c r="BD88" s="136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Z88" s="144"/>
      <c r="CA88" s="144"/>
      <c r="CB88" s="144"/>
      <c r="CC88" s="144"/>
    </row>
    <row r="89" spans="7:81" s="1" customFormat="1" ht="12.75">
      <c r="G89" s="64"/>
      <c r="H89" s="64"/>
      <c r="I89" s="64"/>
      <c r="L89" s="64"/>
      <c r="M89" s="64"/>
      <c r="N89" s="64"/>
      <c r="O89" s="64"/>
      <c r="AQ89" s="64"/>
      <c r="AR89" s="64"/>
      <c r="AS89" s="64"/>
      <c r="AT89" s="64"/>
      <c r="AV89" s="165"/>
      <c r="AW89" s="165"/>
      <c r="AX89" s="165"/>
      <c r="AY89" s="165"/>
      <c r="AZ89" s="40">
        <f t="shared" si="10"/>
        <v>64</v>
      </c>
      <c r="BA89" s="92" t="s">
        <v>235</v>
      </c>
      <c r="BB89" s="68">
        <v>250524822.2320833</v>
      </c>
      <c r="BC89" s="158">
        <f t="shared" si="19"/>
        <v>-5258516</v>
      </c>
      <c r="BD89" s="158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Z89" s="144"/>
      <c r="CA89" s="144"/>
      <c r="CB89" s="144"/>
      <c r="CC89" s="144"/>
    </row>
    <row r="90" spans="7:81" s="1" customFormat="1" ht="12.75">
      <c r="G90" s="64"/>
      <c r="H90" s="64"/>
      <c r="I90" s="64"/>
      <c r="L90" s="64"/>
      <c r="M90" s="64"/>
      <c r="N90" s="64"/>
      <c r="O90" s="64"/>
      <c r="AQ90" s="64"/>
      <c r="AR90" s="64"/>
      <c r="AS90" s="64"/>
      <c r="AT90" s="64"/>
      <c r="AZ90" s="40">
        <f aca="true" t="shared" si="20" ref="AZ90:AZ109">AZ89+1</f>
        <v>65</v>
      </c>
      <c r="BA90" s="92" t="s">
        <v>236</v>
      </c>
      <c r="BB90" s="68">
        <v>-54306612</v>
      </c>
      <c r="BC90" s="158">
        <f t="shared" si="19"/>
        <v>1139896</v>
      </c>
      <c r="BD90" s="158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Z90" s="144"/>
      <c r="CA90" s="144"/>
      <c r="CB90" s="144"/>
      <c r="CC90" s="144"/>
    </row>
    <row r="91" spans="7:81" s="1" customFormat="1" ht="12.75">
      <c r="G91" s="64"/>
      <c r="H91" s="64"/>
      <c r="I91" s="64"/>
      <c r="L91" s="64"/>
      <c r="M91" s="64"/>
      <c r="N91" s="64"/>
      <c r="O91" s="64"/>
      <c r="AQ91" s="64"/>
      <c r="AR91" s="64"/>
      <c r="AS91" s="64"/>
      <c r="AT91" s="64"/>
      <c r="AZ91" s="40">
        <f t="shared" si="20"/>
        <v>66</v>
      </c>
      <c r="BA91" s="1" t="s">
        <v>237</v>
      </c>
      <c r="BB91" s="87">
        <f>SUM(BB83:BB90)</f>
        <v>2396338731.627345</v>
      </c>
      <c r="BC91" s="87">
        <f>SUM(BC83:BC90)</f>
        <v>-50299149</v>
      </c>
      <c r="BD91" s="158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Z91" s="144"/>
      <c r="CA91" s="144"/>
      <c r="CB91" s="144"/>
      <c r="CC91" s="144"/>
    </row>
    <row r="92" spans="7:81" s="1" customFormat="1" ht="12.75">
      <c r="G92" s="64"/>
      <c r="H92" s="64"/>
      <c r="I92" s="64"/>
      <c r="L92" s="64"/>
      <c r="M92" s="64"/>
      <c r="N92" s="64"/>
      <c r="O92" s="64"/>
      <c r="AQ92" s="64"/>
      <c r="AR92" s="64"/>
      <c r="AS92" s="64"/>
      <c r="AT92" s="64"/>
      <c r="AZ92" s="40">
        <f t="shared" si="20"/>
        <v>67</v>
      </c>
      <c r="BB92" s="106"/>
      <c r="BC92" s="288"/>
      <c r="BD92" s="158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Z92" s="144"/>
      <c r="CA92" s="144"/>
      <c r="CB92" s="144"/>
      <c r="CC92" s="144"/>
    </row>
    <row r="93" spans="7:81" s="1" customFormat="1" ht="12.75">
      <c r="G93" s="64"/>
      <c r="H93" s="64"/>
      <c r="I93" s="64"/>
      <c r="L93" s="64"/>
      <c r="M93" s="64"/>
      <c r="N93" s="64"/>
      <c r="O93" s="64"/>
      <c r="AQ93" s="64"/>
      <c r="AR93" s="64"/>
      <c r="AS93" s="64"/>
      <c r="AT93" s="64"/>
      <c r="AZ93" s="40">
        <f t="shared" si="20"/>
        <v>68</v>
      </c>
      <c r="BA93" s="92" t="s">
        <v>238</v>
      </c>
      <c r="BB93" s="68">
        <f>-248409806+J16+Y16</f>
        <v>-315759925.0738541</v>
      </c>
      <c r="BC93" s="136">
        <f>-ROUND(BB93*$BC$10,0)</f>
        <v>6627801</v>
      </c>
      <c r="BD93" s="158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Z93" s="144"/>
      <c r="CA93" s="144"/>
      <c r="CB93" s="144"/>
      <c r="CC93" s="144"/>
    </row>
    <row r="94" spans="7:81" s="1" customFormat="1" ht="12.75">
      <c r="G94" s="64"/>
      <c r="H94" s="64"/>
      <c r="I94" s="64"/>
      <c r="L94" s="64"/>
      <c r="M94" s="64"/>
      <c r="N94" s="64"/>
      <c r="O94" s="64"/>
      <c r="AQ94" s="64"/>
      <c r="AR94" s="64"/>
      <c r="AS94" s="64"/>
      <c r="AT94" s="64"/>
      <c r="AZ94" s="40">
        <f t="shared" si="20"/>
        <v>69</v>
      </c>
      <c r="BA94" s="92" t="s">
        <v>239</v>
      </c>
      <c r="BB94" s="68">
        <v>15034874</v>
      </c>
      <c r="BC94" s="136">
        <f>-ROUND(BB94*$BC$10,0)</f>
        <v>-315582</v>
      </c>
      <c r="BD94" s="158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Z94" s="144"/>
      <c r="CA94" s="144"/>
      <c r="CB94" s="144"/>
      <c r="CC94" s="144"/>
    </row>
    <row r="95" spans="7:81" s="1" customFormat="1" ht="12.75">
      <c r="G95" s="64"/>
      <c r="H95" s="64"/>
      <c r="I95" s="64"/>
      <c r="L95" s="64"/>
      <c r="M95" s="64"/>
      <c r="N95" s="64"/>
      <c r="O95" s="64"/>
      <c r="AQ95" s="64"/>
      <c r="AR95" s="64"/>
      <c r="AS95" s="64"/>
      <c r="AT95" s="64"/>
      <c r="AZ95" s="40">
        <f>AZ94+1</f>
        <v>70</v>
      </c>
      <c r="BA95" s="92" t="s">
        <v>240</v>
      </c>
      <c r="BB95" s="143">
        <f>SUM(BB93:BB94)</f>
        <v>-300725051.0738541</v>
      </c>
      <c r="BC95" s="143">
        <f>SUM(BC93:BC94)</f>
        <v>6312219</v>
      </c>
      <c r="BD95" s="158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Z95" s="144"/>
      <c r="CA95" s="144"/>
      <c r="CB95" s="144"/>
      <c r="CC95" s="144"/>
    </row>
    <row r="96" spans="7:81" s="1" customFormat="1" ht="12.75">
      <c r="G96" s="64"/>
      <c r="H96" s="64"/>
      <c r="I96" s="64"/>
      <c r="L96" s="64"/>
      <c r="M96" s="64"/>
      <c r="N96" s="64"/>
      <c r="O96" s="64"/>
      <c r="AQ96" s="64"/>
      <c r="AR96" s="64"/>
      <c r="AS96" s="64"/>
      <c r="AT96" s="64"/>
      <c r="AZ96" s="40">
        <f t="shared" si="20"/>
        <v>71</v>
      </c>
      <c r="BA96" s="92"/>
      <c r="BB96" s="87"/>
      <c r="BC96" s="143">
        <f>-ROUND(BB96*$BC$10,0)</f>
        <v>0</v>
      </c>
      <c r="BD96" s="158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Z96" s="144"/>
      <c r="CA96" s="144"/>
      <c r="CB96" s="144"/>
      <c r="CC96" s="144"/>
    </row>
    <row r="97" spans="7:81" s="1" customFormat="1" ht="13.5" thickBot="1">
      <c r="G97" s="64"/>
      <c r="H97" s="64"/>
      <c r="I97" s="64"/>
      <c r="L97" s="64"/>
      <c r="M97" s="64"/>
      <c r="N97" s="64"/>
      <c r="O97" s="64"/>
      <c r="AQ97" s="64"/>
      <c r="AR97" s="64"/>
      <c r="AS97" s="64"/>
      <c r="AT97" s="64"/>
      <c r="AZ97" s="40">
        <f t="shared" si="20"/>
        <v>72</v>
      </c>
      <c r="BA97" s="92" t="s">
        <v>241</v>
      </c>
      <c r="BB97" s="289">
        <f>BB91+BB95+BB96</f>
        <v>2095613680.553491</v>
      </c>
      <c r="BC97" s="289">
        <f>BC91+BC95+BC96</f>
        <v>-43986930</v>
      </c>
      <c r="BD97" s="289">
        <f>SUM(BB97:BC97)</f>
        <v>2051626750.553491</v>
      </c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Z97" s="144"/>
      <c r="CA97" s="144"/>
      <c r="CB97" s="144"/>
      <c r="CC97" s="144"/>
    </row>
    <row r="98" spans="7:81" s="1" customFormat="1" ht="13.5" thickTop="1">
      <c r="G98" s="64"/>
      <c r="H98" s="64"/>
      <c r="I98" s="64"/>
      <c r="L98" s="64"/>
      <c r="M98" s="64"/>
      <c r="N98" s="64"/>
      <c r="O98" s="64"/>
      <c r="AQ98" s="64"/>
      <c r="AR98" s="64"/>
      <c r="AS98" s="64"/>
      <c r="AT98" s="64"/>
      <c r="AZ98" s="40">
        <f t="shared" si="20"/>
        <v>73</v>
      </c>
      <c r="BB98" s="143"/>
      <c r="BC98" s="290"/>
      <c r="BD98" s="158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Z98" s="144"/>
      <c r="CA98" s="144"/>
      <c r="CB98" s="144"/>
      <c r="CC98" s="144"/>
    </row>
    <row r="99" spans="7:81" s="1" customFormat="1" ht="12.75">
      <c r="G99" s="64"/>
      <c r="H99" s="64"/>
      <c r="I99" s="64"/>
      <c r="L99" s="64"/>
      <c r="M99" s="64"/>
      <c r="N99" s="64"/>
      <c r="O99" s="64"/>
      <c r="AQ99" s="64"/>
      <c r="AR99" s="64"/>
      <c r="AS99" s="64"/>
      <c r="AT99" s="64"/>
      <c r="AZ99" s="40">
        <f t="shared" si="20"/>
        <v>74</v>
      </c>
      <c r="BA99" s="85" t="s">
        <v>242</v>
      </c>
      <c r="BB99" s="158"/>
      <c r="BC99" s="158"/>
      <c r="BD99" s="158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Z99" s="144"/>
      <c r="CA99" s="144"/>
      <c r="CB99" s="144"/>
      <c r="CC99" s="144"/>
    </row>
    <row r="100" spans="7:81" s="1" customFormat="1" ht="12.75">
      <c r="G100" s="64"/>
      <c r="H100" s="64"/>
      <c r="I100" s="64"/>
      <c r="L100" s="64"/>
      <c r="M100" s="64"/>
      <c r="N100" s="64"/>
      <c r="O100" s="64"/>
      <c r="AQ100" s="64"/>
      <c r="AR100" s="64"/>
      <c r="AS100" s="64"/>
      <c r="AT100" s="64"/>
      <c r="AZ100" s="40">
        <f t="shared" si="20"/>
        <v>75</v>
      </c>
      <c r="BA100" s="92" t="s">
        <v>55</v>
      </c>
      <c r="BB100" s="136">
        <f>AX13</f>
        <v>11214773.00999999</v>
      </c>
      <c r="BC100" s="136">
        <f aca="true" t="shared" si="21" ref="BC100:BC113">-ROUND(BB100*$BC$10,0)</f>
        <v>-235398</v>
      </c>
      <c r="BD100" s="136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Z100" s="144"/>
      <c r="CA100" s="144"/>
      <c r="CB100" s="144"/>
      <c r="CC100" s="144"/>
    </row>
    <row r="101" spans="7:81" s="1" customFormat="1" ht="12.75">
      <c r="G101" s="64"/>
      <c r="H101" s="64"/>
      <c r="I101" s="64"/>
      <c r="L101" s="64"/>
      <c r="M101" s="64"/>
      <c r="N101" s="64"/>
      <c r="O101" s="64"/>
      <c r="AQ101" s="64"/>
      <c r="AR101" s="64"/>
      <c r="AS101" s="64"/>
      <c r="AT101" s="64"/>
      <c r="AZ101" s="40">
        <f t="shared" si="20"/>
        <v>76</v>
      </c>
      <c r="BA101" s="92" t="s">
        <v>64</v>
      </c>
      <c r="BB101" s="136">
        <f>AX14</f>
        <v>34565277.37337757</v>
      </c>
      <c r="BC101" s="136">
        <f t="shared" si="21"/>
        <v>-725525</v>
      </c>
      <c r="BD101" s="136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Z101" s="144"/>
      <c r="CA101" s="144"/>
      <c r="CB101" s="144"/>
      <c r="CC101" s="144"/>
    </row>
    <row r="102" spans="7:81" s="1" customFormat="1" ht="12.75">
      <c r="G102" s="64"/>
      <c r="H102" s="64"/>
      <c r="I102" s="64"/>
      <c r="L102" s="64"/>
      <c r="M102" s="64"/>
      <c r="N102" s="64"/>
      <c r="O102" s="64"/>
      <c r="AQ102" s="64"/>
      <c r="AR102" s="64"/>
      <c r="AS102" s="64"/>
      <c r="AT102" s="64"/>
      <c r="AZ102" s="40">
        <f t="shared" si="20"/>
        <v>77</v>
      </c>
      <c r="BA102" s="92" t="s">
        <v>72</v>
      </c>
      <c r="BB102" s="136">
        <f>AX15</f>
        <v>24941806.74</v>
      </c>
      <c r="BC102" s="136">
        <f t="shared" si="21"/>
        <v>-523529</v>
      </c>
      <c r="BD102" s="136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Z102" s="144"/>
      <c r="CA102" s="144"/>
      <c r="CB102" s="144"/>
      <c r="CC102" s="144"/>
    </row>
    <row r="103" spans="7:81" s="1" customFormat="1" ht="12.75">
      <c r="G103" s="64"/>
      <c r="H103" s="64"/>
      <c r="I103" s="64"/>
      <c r="L103" s="64"/>
      <c r="M103" s="64"/>
      <c r="N103" s="64"/>
      <c r="O103" s="64"/>
      <c r="AQ103" s="64"/>
      <c r="AR103" s="64"/>
      <c r="AS103" s="64"/>
      <c r="AT103" s="64"/>
      <c r="AZ103" s="40">
        <f t="shared" si="20"/>
        <v>78</v>
      </c>
      <c r="BA103" s="103" t="s">
        <v>79</v>
      </c>
      <c r="BB103" s="136">
        <f>AX16</f>
        <v>-29911730</v>
      </c>
      <c r="BC103" s="136">
        <f t="shared" si="21"/>
        <v>627847</v>
      </c>
      <c r="BD103" s="136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Z103" s="144"/>
      <c r="CA103" s="144"/>
      <c r="CB103" s="144"/>
      <c r="CC103" s="144"/>
    </row>
    <row r="104" spans="7:81" s="1" customFormat="1" ht="12.75">
      <c r="G104" s="64"/>
      <c r="H104" s="64"/>
      <c r="I104" s="64"/>
      <c r="L104" s="64"/>
      <c r="M104" s="64"/>
      <c r="N104" s="64"/>
      <c r="O104" s="64"/>
      <c r="AQ104" s="64"/>
      <c r="AR104" s="64"/>
      <c r="AS104" s="64"/>
      <c r="AT104" s="64"/>
      <c r="AZ104" s="40">
        <f t="shared" si="20"/>
        <v>79</v>
      </c>
      <c r="BA104" s="92" t="s">
        <v>243</v>
      </c>
      <c r="BB104" s="136">
        <f>AX17</f>
        <v>-10331527.550000008</v>
      </c>
      <c r="BC104" s="136">
        <f t="shared" si="21"/>
        <v>216859</v>
      </c>
      <c r="BD104" s="136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Z104" s="144"/>
      <c r="CA104" s="144"/>
      <c r="CB104" s="144"/>
      <c r="CC104" s="144"/>
    </row>
    <row r="105" spans="7:81" s="1" customFormat="1" ht="12.75">
      <c r="G105" s="64"/>
      <c r="H105" s="64"/>
      <c r="I105" s="64"/>
      <c r="L105" s="64"/>
      <c r="M105" s="64"/>
      <c r="N105" s="64"/>
      <c r="O105" s="64"/>
      <c r="AQ105" s="64"/>
      <c r="AR105" s="64"/>
      <c r="AS105" s="64"/>
      <c r="AT105" s="64"/>
      <c r="AZ105" s="40">
        <f t="shared" si="20"/>
        <v>80</v>
      </c>
      <c r="BA105" s="103" t="s">
        <v>115</v>
      </c>
      <c r="BB105" s="136">
        <f>AX21</f>
        <v>-1529461.682666667</v>
      </c>
      <c r="BC105" s="136">
        <f t="shared" si="21"/>
        <v>32103</v>
      </c>
      <c r="BD105" s="136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Z105" s="144"/>
      <c r="CA105" s="144"/>
      <c r="CB105" s="144"/>
      <c r="CC105" s="144"/>
    </row>
    <row r="106" spans="7:81" s="1" customFormat="1" ht="12.75">
      <c r="G106" s="64"/>
      <c r="H106" s="64"/>
      <c r="I106" s="64"/>
      <c r="L106" s="64"/>
      <c r="M106" s="64"/>
      <c r="N106" s="64"/>
      <c r="O106" s="64"/>
      <c r="AQ106" s="64"/>
      <c r="AR106" s="64"/>
      <c r="AS106" s="64"/>
      <c r="AT106" s="64"/>
      <c r="AZ106" s="40">
        <f t="shared" si="20"/>
        <v>81</v>
      </c>
      <c r="BA106" s="103" t="s">
        <v>123</v>
      </c>
      <c r="BB106" s="136">
        <f>AX22</f>
        <v>-2096742.2330097083</v>
      </c>
      <c r="BC106" s="136">
        <f t="shared" si="21"/>
        <v>44011</v>
      </c>
      <c r="BD106" s="136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Z106" s="144"/>
      <c r="CA106" s="144"/>
      <c r="CB106" s="144"/>
      <c r="CC106" s="144"/>
    </row>
    <row r="107" spans="7:81" s="1" customFormat="1" ht="12.75">
      <c r="G107" s="64"/>
      <c r="H107" s="64"/>
      <c r="I107" s="64"/>
      <c r="L107" s="64"/>
      <c r="M107" s="64"/>
      <c r="N107" s="64"/>
      <c r="O107" s="64"/>
      <c r="AQ107" s="64"/>
      <c r="AR107" s="64"/>
      <c r="AS107" s="64"/>
      <c r="AT107" s="64"/>
      <c r="AZ107" s="40">
        <f t="shared" si="20"/>
        <v>82</v>
      </c>
      <c r="BA107" s="1" t="s">
        <v>244</v>
      </c>
      <c r="BB107" s="136">
        <f>AX23</f>
        <v>23180900.644329056</v>
      </c>
      <c r="BC107" s="136">
        <f t="shared" si="21"/>
        <v>-486567</v>
      </c>
      <c r="BD107" s="136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Z107" s="144"/>
      <c r="CA107" s="144"/>
      <c r="CB107" s="144"/>
      <c r="CC107" s="144"/>
    </row>
    <row r="108" spans="7:81" s="1" customFormat="1" ht="12.75">
      <c r="G108" s="64"/>
      <c r="H108" s="64"/>
      <c r="I108" s="64"/>
      <c r="L108" s="64"/>
      <c r="M108" s="64"/>
      <c r="N108" s="64"/>
      <c r="O108" s="64"/>
      <c r="AQ108" s="64"/>
      <c r="AR108" s="64"/>
      <c r="AS108" s="64"/>
      <c r="AT108" s="64"/>
      <c r="AZ108" s="40">
        <f t="shared" si="20"/>
        <v>83</v>
      </c>
      <c r="BA108" s="103" t="s">
        <v>138</v>
      </c>
      <c r="BB108" s="136">
        <f>AX25</f>
        <v>3981481.4814814813</v>
      </c>
      <c r="BC108" s="136">
        <f t="shared" si="21"/>
        <v>-83571</v>
      </c>
      <c r="BD108" s="136"/>
      <c r="BE108" s="64"/>
      <c r="BF108" s="64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Z108" s="144"/>
      <c r="CA108" s="144"/>
      <c r="CB108" s="144"/>
      <c r="CC108" s="144"/>
    </row>
    <row r="109" spans="7:81" s="1" customFormat="1" ht="12.75">
      <c r="G109" s="64"/>
      <c r="H109" s="64"/>
      <c r="I109" s="64"/>
      <c r="L109" s="64"/>
      <c r="M109" s="64"/>
      <c r="N109" s="64"/>
      <c r="O109" s="64"/>
      <c r="AQ109" s="64"/>
      <c r="AR109" s="64"/>
      <c r="AS109" s="64"/>
      <c r="AT109" s="64"/>
      <c r="AZ109" s="40">
        <f t="shared" si="20"/>
        <v>84</v>
      </c>
      <c r="BA109" s="103" t="s">
        <v>245</v>
      </c>
      <c r="BB109" s="136">
        <f>AX26</f>
        <v>1193197.5</v>
      </c>
      <c r="BC109" s="136">
        <f t="shared" si="21"/>
        <v>-25045</v>
      </c>
      <c r="BD109" s="136"/>
      <c r="BE109" s="64"/>
      <c r="BF109" s="64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Z109" s="144"/>
      <c r="CA109" s="144"/>
      <c r="CB109" s="144"/>
      <c r="CC109" s="144"/>
    </row>
    <row r="110" spans="7:81" s="1" customFormat="1" ht="12.75">
      <c r="G110" s="64"/>
      <c r="H110" s="64"/>
      <c r="I110" s="64"/>
      <c r="L110" s="64"/>
      <c r="M110" s="64"/>
      <c r="N110" s="64"/>
      <c r="O110" s="64"/>
      <c r="AQ110" s="64"/>
      <c r="AR110" s="64"/>
      <c r="AS110" s="64"/>
      <c r="AT110" s="64"/>
      <c r="AZ110" s="40">
        <f>AZ107+1</f>
        <v>83</v>
      </c>
      <c r="BA110" s="103" t="s">
        <v>3</v>
      </c>
      <c r="BB110" s="136">
        <f>+O13+O14</f>
        <v>99707854</v>
      </c>
      <c r="BC110" s="136">
        <f t="shared" si="21"/>
        <v>-2092868</v>
      </c>
      <c r="BD110" s="136"/>
      <c r="BE110" s="294"/>
      <c r="BF110" s="294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Z110" s="144"/>
      <c r="CA110" s="144"/>
      <c r="CB110" s="144"/>
      <c r="CC110" s="144"/>
    </row>
    <row r="111" spans="7:81" s="1" customFormat="1" ht="12.75">
      <c r="G111" s="64"/>
      <c r="H111" s="64"/>
      <c r="I111" s="64"/>
      <c r="L111" s="64"/>
      <c r="M111" s="64"/>
      <c r="N111" s="64"/>
      <c r="O111" s="64"/>
      <c r="AQ111" s="64"/>
      <c r="AR111" s="64"/>
      <c r="AS111" s="64"/>
      <c r="AT111" s="64"/>
      <c r="AZ111" s="40">
        <f aca="true" t="shared" si="22" ref="AZ111:AZ117">AZ110+1</f>
        <v>84</v>
      </c>
      <c r="BA111" s="103" t="s">
        <v>246</v>
      </c>
      <c r="BB111" s="136">
        <f>+N21</f>
        <v>10831055.024964996</v>
      </c>
      <c r="BC111" s="136">
        <f t="shared" si="21"/>
        <v>-227344</v>
      </c>
      <c r="BD111" s="136"/>
      <c r="BE111" s="64"/>
      <c r="BF111" s="64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Z111" s="144"/>
      <c r="CA111" s="144"/>
      <c r="CB111" s="144"/>
      <c r="CC111" s="144"/>
    </row>
    <row r="112" spans="7:81" s="1" customFormat="1" ht="12.75">
      <c r="G112" s="64"/>
      <c r="H112" s="64"/>
      <c r="I112" s="64"/>
      <c r="L112" s="64"/>
      <c r="M112" s="64"/>
      <c r="N112" s="64"/>
      <c r="O112" s="64"/>
      <c r="AQ112" s="64"/>
      <c r="AR112" s="64"/>
      <c r="AS112" s="64"/>
      <c r="AT112" s="64"/>
      <c r="AZ112" s="40">
        <f t="shared" si="22"/>
        <v>85</v>
      </c>
      <c r="BA112" s="103" t="s">
        <v>247</v>
      </c>
      <c r="BB112" s="136">
        <f>+AT13+AT14+AT15</f>
        <v>117130302.1673249</v>
      </c>
      <c r="BC112" s="136">
        <f t="shared" si="21"/>
        <v>-2458565</v>
      </c>
      <c r="BD112" s="136"/>
      <c r="BE112" s="64"/>
      <c r="BF112" s="64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Z112" s="144"/>
      <c r="CA112" s="144"/>
      <c r="CB112" s="144"/>
      <c r="CC112" s="144"/>
    </row>
    <row r="113" spans="7:81" s="1" customFormat="1" ht="12.75">
      <c r="G113" s="64"/>
      <c r="H113" s="64"/>
      <c r="I113" s="64"/>
      <c r="L113" s="64"/>
      <c r="M113" s="64"/>
      <c r="N113" s="64"/>
      <c r="O113" s="64"/>
      <c r="AQ113" s="64"/>
      <c r="AR113" s="64"/>
      <c r="AS113" s="64"/>
      <c r="AT113" s="64"/>
      <c r="AZ113" s="40">
        <f t="shared" si="22"/>
        <v>86</v>
      </c>
      <c r="BA113" s="103" t="s">
        <v>248</v>
      </c>
      <c r="BB113" s="263">
        <f>+AT22</f>
        <v>18500000</v>
      </c>
      <c r="BC113" s="136">
        <f t="shared" si="21"/>
        <v>-388315</v>
      </c>
      <c r="BD113" s="136"/>
      <c r="BE113" s="64"/>
      <c r="BF113" s="64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Z113" s="144"/>
      <c r="CA113" s="144"/>
      <c r="CB113" s="144"/>
      <c r="CC113" s="144"/>
    </row>
    <row r="114" spans="7:81" s="1" customFormat="1" ht="12.75">
      <c r="G114" s="64"/>
      <c r="H114" s="64"/>
      <c r="I114" s="64"/>
      <c r="L114" s="64"/>
      <c r="M114" s="64"/>
      <c r="N114" s="64"/>
      <c r="O114" s="64"/>
      <c r="AQ114" s="64"/>
      <c r="AR114" s="64"/>
      <c r="AS114" s="64"/>
      <c r="AT114" s="64"/>
      <c r="AZ114" s="40">
        <f t="shared" si="22"/>
        <v>87</v>
      </c>
      <c r="BA114" s="103" t="s">
        <v>249</v>
      </c>
      <c r="BB114" s="263">
        <f>SUM(AX28:AX32)</f>
        <v>1627204.6270833334</v>
      </c>
      <c r="BC114" s="136">
        <f>-ROUND(BB114*$BC$10,0)</f>
        <v>-34155</v>
      </c>
      <c r="BD114" s="136"/>
      <c r="BE114" s="64"/>
      <c r="BF114" s="64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Z114" s="144"/>
      <c r="CA114" s="144"/>
      <c r="CB114" s="144"/>
      <c r="CC114" s="144"/>
    </row>
    <row r="115" spans="7:81" s="1" customFormat="1" ht="12.75">
      <c r="G115" s="64"/>
      <c r="H115" s="64"/>
      <c r="I115" s="64"/>
      <c r="L115" s="64"/>
      <c r="M115" s="64"/>
      <c r="N115" s="64"/>
      <c r="O115" s="64"/>
      <c r="AQ115" s="64"/>
      <c r="AR115" s="64"/>
      <c r="AS115" s="64"/>
      <c r="AT115" s="64"/>
      <c r="AZ115" s="40">
        <f t="shared" si="22"/>
        <v>88</v>
      </c>
      <c r="BA115" s="1" t="s">
        <v>250</v>
      </c>
      <c r="BB115" s="291">
        <f>SUM(BB100:BB114)</f>
        <v>303004391.10288495</v>
      </c>
      <c r="BC115" s="291">
        <f>SUM(BC100:BC114)</f>
        <v>-6360062</v>
      </c>
      <c r="BD115" s="291">
        <f>SUM(BB115:BC115)</f>
        <v>296644329.10288495</v>
      </c>
      <c r="BE115" s="294"/>
      <c r="BF115" s="294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Z115" s="144"/>
      <c r="CA115" s="144"/>
      <c r="CB115" s="144"/>
      <c r="CC115" s="144"/>
    </row>
    <row r="116" spans="7:81" s="1" customFormat="1" ht="12.75">
      <c r="G116" s="64"/>
      <c r="H116" s="64"/>
      <c r="I116" s="64"/>
      <c r="L116" s="64"/>
      <c r="M116" s="64"/>
      <c r="N116" s="64"/>
      <c r="O116" s="64"/>
      <c r="AQ116" s="64"/>
      <c r="AR116" s="64"/>
      <c r="AS116" s="64"/>
      <c r="AT116" s="64"/>
      <c r="AZ116" s="40">
        <f t="shared" si="22"/>
        <v>89</v>
      </c>
      <c r="BB116" s="158"/>
      <c r="BC116" s="292"/>
      <c r="BD116" s="158"/>
      <c r="BE116" s="294"/>
      <c r="BF116" s="294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Z116" s="144"/>
      <c r="CA116" s="144"/>
      <c r="CB116" s="144"/>
      <c r="CC116" s="144"/>
    </row>
    <row r="117" spans="7:81" s="1" customFormat="1" ht="13.5" thickBot="1">
      <c r="G117" s="64"/>
      <c r="H117" s="64"/>
      <c r="I117" s="64"/>
      <c r="L117" s="64"/>
      <c r="M117" s="64"/>
      <c r="N117" s="64"/>
      <c r="O117" s="64"/>
      <c r="AZ117" s="40">
        <f t="shared" si="22"/>
        <v>90</v>
      </c>
      <c r="BA117" s="1" t="s">
        <v>251</v>
      </c>
      <c r="BB117" s="293"/>
      <c r="BC117" s="289">
        <f>SUM(BC97,BC115)</f>
        <v>-50346992</v>
      </c>
      <c r="BD117" s="293"/>
      <c r="BE117" s="294"/>
      <c r="BF117" s="294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Z117" s="144"/>
      <c r="CA117" s="144"/>
      <c r="CB117" s="144"/>
      <c r="CC117" s="144"/>
    </row>
    <row r="118" spans="7:81" s="1" customFormat="1" ht="13.5" thickTop="1">
      <c r="G118" s="64"/>
      <c r="H118" s="64"/>
      <c r="I118" s="64"/>
      <c r="L118" s="64"/>
      <c r="M118" s="64"/>
      <c r="N118" s="64"/>
      <c r="O118" s="64"/>
      <c r="AZ118" s="40"/>
      <c r="BB118" s="136"/>
      <c r="BD118" s="122"/>
      <c r="BE118" s="294"/>
      <c r="BF118" s="294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Z118" s="144"/>
      <c r="CA118" s="144"/>
      <c r="CB118" s="144"/>
      <c r="CC118" s="144"/>
    </row>
    <row r="119" spans="7:81" s="1" customFormat="1" ht="12.75">
      <c r="G119" s="64"/>
      <c r="H119" s="64"/>
      <c r="I119" s="64"/>
      <c r="L119" s="64"/>
      <c r="M119" s="64"/>
      <c r="N119" s="64"/>
      <c r="O119" s="64"/>
      <c r="BA119" s="153"/>
      <c r="BB119" s="136"/>
      <c r="BE119" s="64"/>
      <c r="BF119" s="64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Z119" s="144"/>
      <c r="CA119" s="144"/>
      <c r="CB119" s="144"/>
      <c r="CC119" s="144"/>
    </row>
    <row r="120" spans="7:81" s="1" customFormat="1" ht="12.75">
      <c r="G120" s="64"/>
      <c r="H120" s="64"/>
      <c r="I120" s="64"/>
      <c r="L120" s="64"/>
      <c r="M120" s="64"/>
      <c r="N120" s="64"/>
      <c r="O120" s="64"/>
      <c r="BA120" s="153"/>
      <c r="BB120" s="136"/>
      <c r="BC120" s="122"/>
      <c r="BD120" s="140"/>
      <c r="BE120" s="64"/>
      <c r="BF120" s="64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Z120" s="144"/>
      <c r="CA120" s="144"/>
      <c r="CB120" s="144"/>
      <c r="CC120" s="144"/>
    </row>
    <row r="121" spans="7:81" s="1" customFormat="1" ht="12.75">
      <c r="G121" s="64"/>
      <c r="H121" s="64"/>
      <c r="I121" s="64"/>
      <c r="L121" s="64"/>
      <c r="M121" s="64"/>
      <c r="N121" s="64"/>
      <c r="O121" s="64"/>
      <c r="BA121" s="64"/>
      <c r="BB121" s="158"/>
      <c r="BC121" s="71"/>
      <c r="BD121" s="64"/>
      <c r="BE121" s="64"/>
      <c r="BF121" s="64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Z121" s="144"/>
      <c r="CA121" s="144"/>
      <c r="CB121" s="144"/>
      <c r="CC121" s="144"/>
    </row>
    <row r="122" spans="7:81" s="1" customFormat="1" ht="12.75">
      <c r="G122" s="64"/>
      <c r="H122" s="64"/>
      <c r="I122" s="64"/>
      <c r="L122" s="64"/>
      <c r="M122" s="64"/>
      <c r="N122" s="64"/>
      <c r="O122" s="64"/>
      <c r="BA122" s="64"/>
      <c r="BB122" s="158"/>
      <c r="BC122" s="71"/>
      <c r="BD122" s="64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Z122" s="144"/>
      <c r="CA122" s="144"/>
      <c r="CB122" s="144"/>
      <c r="CC122" s="144"/>
    </row>
    <row r="123" spans="7:81" s="1" customFormat="1" ht="12.75">
      <c r="G123" s="64"/>
      <c r="H123" s="64"/>
      <c r="I123" s="64"/>
      <c r="L123" s="64"/>
      <c r="M123" s="64"/>
      <c r="N123" s="64"/>
      <c r="O123" s="64"/>
      <c r="BA123" s="64"/>
      <c r="BB123" s="158"/>
      <c r="BC123" s="71"/>
      <c r="BD123" s="64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Z123" s="144"/>
      <c r="CA123" s="144"/>
      <c r="CB123" s="144"/>
      <c r="CC123" s="144"/>
    </row>
    <row r="124" spans="7:81" s="1" customFormat="1" ht="12.75">
      <c r="G124" s="64"/>
      <c r="H124" s="64"/>
      <c r="I124" s="64"/>
      <c r="L124" s="64"/>
      <c r="M124" s="64"/>
      <c r="N124" s="64"/>
      <c r="O124" s="64"/>
      <c r="BA124" s="294"/>
      <c r="BB124" s="294"/>
      <c r="BC124" s="294"/>
      <c r="BD124" s="294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Z124" s="144"/>
      <c r="CA124" s="144"/>
      <c r="CB124" s="144"/>
      <c r="CC124" s="144"/>
    </row>
    <row r="125" spans="7:81" s="1" customFormat="1" ht="12.75">
      <c r="G125" s="64"/>
      <c r="H125" s="64"/>
      <c r="I125" s="64"/>
      <c r="L125" s="64"/>
      <c r="M125" s="64"/>
      <c r="N125" s="64"/>
      <c r="O125" s="64"/>
      <c r="BA125" s="64"/>
      <c r="BB125" s="288"/>
      <c r="BC125" s="71"/>
      <c r="BD125" s="64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Z125" s="144"/>
      <c r="CA125" s="144"/>
      <c r="CB125" s="144"/>
      <c r="CC125" s="144"/>
    </row>
    <row r="126" spans="7:81" s="1" customFormat="1" ht="12.75">
      <c r="G126" s="64"/>
      <c r="H126" s="64"/>
      <c r="I126" s="64"/>
      <c r="BA126" s="66"/>
      <c r="BB126" s="295"/>
      <c r="BC126" s="295"/>
      <c r="BD126" s="64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Z126" s="144"/>
      <c r="CA126" s="144"/>
      <c r="CB126" s="144"/>
      <c r="CC126" s="144"/>
    </row>
    <row r="127" spans="7:81" s="1" customFormat="1" ht="12.75">
      <c r="G127" s="64"/>
      <c r="H127" s="64"/>
      <c r="I127" s="64"/>
      <c r="BA127" s="296"/>
      <c r="BB127" s="294"/>
      <c r="BC127" s="294"/>
      <c r="BD127" s="64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Z127" s="144"/>
      <c r="CA127" s="144"/>
      <c r="CB127" s="144"/>
      <c r="CC127" s="144"/>
    </row>
    <row r="128" spans="7:81" s="1" customFormat="1" ht="12.75">
      <c r="G128" s="64"/>
      <c r="H128" s="64"/>
      <c r="I128" s="64"/>
      <c r="BA128" s="296"/>
      <c r="BB128" s="294"/>
      <c r="BC128" s="294"/>
      <c r="BD128" s="64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Z128" s="144"/>
      <c r="CA128" s="144"/>
      <c r="CB128" s="144"/>
      <c r="CC128" s="144"/>
    </row>
    <row r="129" spans="7:81" s="1" customFormat="1" ht="12.75">
      <c r="G129" s="64"/>
      <c r="H129" s="64"/>
      <c r="I129" s="64"/>
      <c r="BA129" s="297"/>
      <c r="BB129" s="294"/>
      <c r="BC129" s="294"/>
      <c r="BD129" s="294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Z129" s="144"/>
      <c r="CA129" s="144"/>
      <c r="CB129" s="144"/>
      <c r="CC129" s="144"/>
    </row>
    <row r="130" spans="7:81" s="1" customFormat="1" ht="12.75">
      <c r="G130" s="64"/>
      <c r="H130" s="64"/>
      <c r="I130" s="64"/>
      <c r="BA130" s="297"/>
      <c r="BB130" s="294"/>
      <c r="BC130" s="294"/>
      <c r="BD130" s="294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Z130" s="144"/>
      <c r="CA130" s="144"/>
      <c r="CB130" s="144"/>
      <c r="CC130" s="144"/>
    </row>
    <row r="131" spans="7:81" s="1" customFormat="1" ht="12.75">
      <c r="G131" s="64"/>
      <c r="H131" s="64"/>
      <c r="I131" s="64"/>
      <c r="BA131" s="297"/>
      <c r="BB131" s="294"/>
      <c r="BC131" s="294"/>
      <c r="BD131" s="294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Z131" s="144"/>
      <c r="CA131" s="144"/>
      <c r="CB131" s="144"/>
      <c r="CC131" s="144"/>
    </row>
    <row r="132" spans="7:81" s="1" customFormat="1" ht="12.75">
      <c r="G132" s="64"/>
      <c r="H132" s="64"/>
      <c r="I132" s="64"/>
      <c r="BA132" s="297"/>
      <c r="BB132" s="294"/>
      <c r="BC132" s="294"/>
      <c r="BD132" s="294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Z132" s="144"/>
      <c r="CA132" s="144"/>
      <c r="CB132" s="144"/>
      <c r="CC132" s="144"/>
    </row>
    <row r="133" spans="7:81" s="1" customFormat="1" ht="12.75">
      <c r="G133" s="64"/>
      <c r="H133" s="64"/>
      <c r="I133" s="64"/>
      <c r="BA133" s="64"/>
      <c r="BB133" s="64"/>
      <c r="BC133" s="64"/>
      <c r="BD133" s="64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Z133" s="144"/>
      <c r="CA133" s="144"/>
      <c r="CB133" s="144"/>
      <c r="CC133" s="144"/>
    </row>
    <row r="134" spans="7:81" s="1" customFormat="1" ht="12.75">
      <c r="G134" s="64"/>
      <c r="H134" s="64"/>
      <c r="I134" s="64"/>
      <c r="BA134" s="294"/>
      <c r="BB134" s="294"/>
      <c r="BC134" s="294"/>
      <c r="BD134" s="294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Z134" s="144"/>
      <c r="CA134" s="144"/>
      <c r="CB134" s="144"/>
      <c r="CC134" s="144"/>
    </row>
    <row r="135" spans="7:81" s="1" customFormat="1" ht="12.75">
      <c r="G135" s="64"/>
      <c r="H135" s="64"/>
      <c r="I135" s="64"/>
      <c r="BA135" s="144"/>
      <c r="BB135" s="144"/>
      <c r="BC135" s="144"/>
      <c r="BD135" s="144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Z135" s="144"/>
      <c r="CA135" s="144"/>
      <c r="CB135" s="144"/>
      <c r="CC135" s="144"/>
    </row>
    <row r="136" spans="7:81" s="1" customFormat="1" ht="12.75">
      <c r="G136" s="64"/>
      <c r="H136" s="64"/>
      <c r="I136" s="64"/>
      <c r="BA136" s="144"/>
      <c r="BB136" s="144"/>
      <c r="BC136" s="144"/>
      <c r="BD136" s="144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Z136" s="144"/>
      <c r="CA136" s="144"/>
      <c r="CB136" s="144"/>
      <c r="CC136" s="144"/>
    </row>
    <row r="137" spans="7:81" s="1" customFormat="1" ht="12.75">
      <c r="G137" s="64"/>
      <c r="H137" s="64"/>
      <c r="I137" s="64"/>
      <c r="BA137" s="144"/>
      <c r="BB137" s="144"/>
      <c r="BC137" s="144"/>
      <c r="BD137" s="144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Z137" s="144"/>
      <c r="CA137" s="144"/>
      <c r="CB137" s="144"/>
      <c r="CC137" s="144"/>
    </row>
    <row r="138" spans="7:81" s="1" customFormat="1" ht="12.75">
      <c r="G138" s="64"/>
      <c r="H138" s="64"/>
      <c r="I138" s="64"/>
      <c r="BA138" s="144"/>
      <c r="BB138" s="144"/>
      <c r="BC138" s="144"/>
      <c r="BD138" s="144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Z138" s="144"/>
      <c r="CA138" s="144"/>
      <c r="CB138" s="144"/>
      <c r="CC138" s="144"/>
    </row>
    <row r="139" spans="7:81" s="1" customFormat="1" ht="12.75">
      <c r="G139" s="64"/>
      <c r="H139" s="64"/>
      <c r="I139" s="64"/>
      <c r="BA139" s="144"/>
      <c r="BB139" s="144"/>
      <c r="BC139" s="144"/>
      <c r="BD139" s="144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Z139" s="144"/>
      <c r="CA139" s="144"/>
      <c r="CB139" s="144"/>
      <c r="CC139" s="144"/>
    </row>
    <row r="140" spans="7:81" s="1" customFormat="1" ht="12.75">
      <c r="G140" s="64"/>
      <c r="H140" s="64"/>
      <c r="I140" s="64"/>
      <c r="BA140" s="144"/>
      <c r="BB140" s="144"/>
      <c r="BC140" s="144"/>
      <c r="BD140" s="144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Z140" s="144"/>
      <c r="CA140" s="144"/>
      <c r="CB140" s="144"/>
      <c r="CC140" s="144"/>
    </row>
    <row r="141" spans="7:81" s="1" customFormat="1" ht="12.75">
      <c r="G141" s="64"/>
      <c r="H141" s="64"/>
      <c r="I141" s="64"/>
      <c r="BA141" s="144"/>
      <c r="BB141" s="144"/>
      <c r="BC141" s="144"/>
      <c r="BD141" s="144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Z141" s="144"/>
      <c r="CA141" s="144"/>
      <c r="CB141" s="144"/>
      <c r="CC141" s="144"/>
    </row>
    <row r="142" spans="7:81" s="1" customFormat="1" ht="12.75">
      <c r="G142" s="64"/>
      <c r="H142" s="64"/>
      <c r="I142" s="64"/>
      <c r="BA142" s="144"/>
      <c r="BB142" s="144"/>
      <c r="BC142" s="144"/>
      <c r="BD142" s="144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Z142" s="144"/>
      <c r="CA142" s="144"/>
      <c r="CB142" s="144"/>
      <c r="CC142" s="144"/>
    </row>
    <row r="143" spans="7:81" s="1" customFormat="1" ht="12.75">
      <c r="G143" s="64"/>
      <c r="H143" s="64"/>
      <c r="I143" s="64"/>
      <c r="BA143" s="144"/>
      <c r="BB143" s="144"/>
      <c r="BC143" s="144"/>
      <c r="BD143" s="144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Z143" s="144"/>
      <c r="CA143" s="144"/>
      <c r="CB143" s="144"/>
      <c r="CC143" s="144"/>
    </row>
    <row r="144" spans="7:81" s="1" customFormat="1" ht="12.75">
      <c r="G144" s="64"/>
      <c r="H144" s="64"/>
      <c r="I144" s="64"/>
      <c r="BA144" s="144"/>
      <c r="BB144" s="144"/>
      <c r="BC144" s="144"/>
      <c r="BD144" s="144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Z144" s="144"/>
      <c r="CA144" s="144"/>
      <c r="CB144" s="144"/>
      <c r="CC144" s="144"/>
    </row>
    <row r="145" spans="7:81" s="1" customFormat="1" ht="12.75">
      <c r="G145" s="64"/>
      <c r="H145" s="64"/>
      <c r="I145" s="64"/>
      <c r="BA145" s="144"/>
      <c r="BB145" s="144"/>
      <c r="BC145" s="144"/>
      <c r="BD145" s="144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Z145" s="144"/>
      <c r="CA145" s="144"/>
      <c r="CB145" s="144"/>
      <c r="CC145" s="144"/>
    </row>
    <row r="146" spans="7:81" s="1" customFormat="1" ht="12.75">
      <c r="G146" s="64"/>
      <c r="H146" s="64"/>
      <c r="I146" s="64"/>
      <c r="BA146" s="144"/>
      <c r="BB146" s="144"/>
      <c r="BC146" s="144"/>
      <c r="BD146" s="144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Z146" s="144"/>
      <c r="CA146" s="144"/>
      <c r="CB146" s="144"/>
      <c r="CC146" s="144"/>
    </row>
    <row r="147" spans="7:81" s="1" customFormat="1" ht="12.75">
      <c r="G147" s="64"/>
      <c r="H147" s="64"/>
      <c r="I147" s="64"/>
      <c r="BA147" s="144"/>
      <c r="BB147" s="144"/>
      <c r="BC147" s="144"/>
      <c r="BD147" s="144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Z147" s="144"/>
      <c r="CA147" s="144"/>
      <c r="CB147" s="144"/>
      <c r="CC147" s="144"/>
    </row>
    <row r="148" spans="7:81" s="1" customFormat="1" ht="12.75">
      <c r="G148" s="64"/>
      <c r="H148" s="64"/>
      <c r="I148" s="64"/>
      <c r="BA148" s="144"/>
      <c r="BB148" s="144"/>
      <c r="BC148" s="144"/>
      <c r="BD148" s="144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Z148" s="144"/>
      <c r="CA148" s="144"/>
      <c r="CB148" s="144"/>
      <c r="CC148" s="144"/>
    </row>
    <row r="149" spans="7:81" s="1" customFormat="1" ht="12.75">
      <c r="G149" s="64"/>
      <c r="H149" s="64"/>
      <c r="I149" s="64"/>
      <c r="BA149" s="144"/>
      <c r="BB149" s="144"/>
      <c r="BC149" s="144"/>
      <c r="BD149" s="144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Z149" s="144"/>
      <c r="CA149" s="144"/>
      <c r="CB149" s="144"/>
      <c r="CC149" s="144"/>
    </row>
    <row r="150" spans="7:81" s="1" customFormat="1" ht="12.75">
      <c r="G150" s="64"/>
      <c r="H150" s="64"/>
      <c r="I150" s="64"/>
      <c r="BA150" s="144"/>
      <c r="BB150" s="144"/>
      <c r="BC150" s="144"/>
      <c r="BD150" s="144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Z150" s="144"/>
      <c r="CA150" s="144"/>
      <c r="CB150" s="144"/>
      <c r="CC150" s="144"/>
    </row>
    <row r="151" spans="7:81" s="1" customFormat="1" ht="12.75">
      <c r="G151" s="64"/>
      <c r="H151" s="64"/>
      <c r="I151" s="64"/>
      <c r="BA151" s="144"/>
      <c r="BB151" s="144"/>
      <c r="BC151" s="144"/>
      <c r="BD151" s="144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Z151" s="144"/>
      <c r="CA151" s="144"/>
      <c r="CB151" s="144"/>
      <c r="CC151" s="144"/>
    </row>
    <row r="152" spans="7:81" s="1" customFormat="1" ht="12.75">
      <c r="G152" s="64"/>
      <c r="H152" s="64"/>
      <c r="I152" s="64"/>
      <c r="BA152" s="144"/>
      <c r="BB152" s="144"/>
      <c r="BC152" s="144"/>
      <c r="BD152" s="144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Z152" s="144"/>
      <c r="CA152" s="144"/>
      <c r="CB152" s="144"/>
      <c r="CC152" s="144"/>
    </row>
    <row r="153" spans="7:81" s="1" customFormat="1" ht="12.75">
      <c r="G153" s="64"/>
      <c r="H153" s="64"/>
      <c r="I153" s="64"/>
      <c r="BA153" s="144"/>
      <c r="BB153" s="144"/>
      <c r="BC153" s="144"/>
      <c r="BD153" s="144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Z153" s="144"/>
      <c r="CA153" s="144"/>
      <c r="CB153" s="144"/>
      <c r="CC153" s="144"/>
    </row>
    <row r="154" spans="7:81" s="1" customFormat="1" ht="12.75">
      <c r="G154" s="64"/>
      <c r="H154" s="64"/>
      <c r="I154" s="64"/>
      <c r="BA154" s="144"/>
      <c r="BB154" s="144"/>
      <c r="BC154" s="144"/>
      <c r="BD154" s="144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Z154" s="144"/>
      <c r="CA154" s="144"/>
      <c r="CB154" s="144"/>
      <c r="CC154" s="144"/>
    </row>
    <row r="155" spans="7:81" s="1" customFormat="1" ht="12.75">
      <c r="G155" s="64"/>
      <c r="H155" s="64"/>
      <c r="I155" s="64"/>
      <c r="BA155" s="144"/>
      <c r="BB155" s="144"/>
      <c r="BC155" s="144"/>
      <c r="BD155" s="144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Z155" s="144"/>
      <c r="CA155" s="144"/>
      <c r="CB155" s="144"/>
      <c r="CC155" s="144"/>
    </row>
    <row r="156" spans="7:81" s="1" customFormat="1" ht="12.75">
      <c r="G156" s="64"/>
      <c r="H156" s="64"/>
      <c r="I156" s="64"/>
      <c r="BA156" s="144"/>
      <c r="BB156" s="144"/>
      <c r="BC156" s="144"/>
      <c r="BD156" s="144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Z156" s="144"/>
      <c r="CA156" s="144"/>
      <c r="CB156" s="144"/>
      <c r="CC156" s="144"/>
    </row>
    <row r="157" spans="7:81" s="1" customFormat="1" ht="12.75">
      <c r="G157" s="64"/>
      <c r="H157" s="64"/>
      <c r="I157" s="64"/>
      <c r="BA157" s="144"/>
      <c r="BB157" s="144"/>
      <c r="BC157" s="144"/>
      <c r="BD157" s="144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Z157" s="144"/>
      <c r="CA157" s="144"/>
      <c r="CB157" s="144"/>
      <c r="CC157" s="144"/>
    </row>
    <row r="158" spans="7:81" s="1" customFormat="1" ht="12.75">
      <c r="G158" s="64"/>
      <c r="H158" s="64"/>
      <c r="I158" s="64"/>
      <c r="BA158" s="144"/>
      <c r="BB158" s="144"/>
      <c r="BC158" s="144"/>
      <c r="BD158" s="144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Z158" s="144"/>
      <c r="CA158" s="144"/>
      <c r="CB158" s="144"/>
      <c r="CC158" s="144"/>
    </row>
    <row r="159" spans="7:81" s="1" customFormat="1" ht="12.75">
      <c r="G159" s="64"/>
      <c r="H159" s="64"/>
      <c r="I159" s="64"/>
      <c r="BA159" s="144"/>
      <c r="BB159" s="144"/>
      <c r="BC159" s="144"/>
      <c r="BD159" s="144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Z159" s="144"/>
      <c r="CA159" s="144"/>
      <c r="CB159" s="144"/>
      <c r="CC159" s="144"/>
    </row>
    <row r="160" spans="7:81" s="1" customFormat="1" ht="12.75">
      <c r="G160" s="64"/>
      <c r="H160" s="64"/>
      <c r="I160" s="64"/>
      <c r="BA160" s="144"/>
      <c r="BB160" s="144"/>
      <c r="BC160" s="144"/>
      <c r="BD160" s="144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Z160" s="144"/>
      <c r="CA160" s="144"/>
      <c r="CB160" s="144"/>
      <c r="CC160" s="144"/>
    </row>
    <row r="161" spans="7:81" s="1" customFormat="1" ht="12.75">
      <c r="G161" s="64"/>
      <c r="H161" s="64"/>
      <c r="I161" s="64"/>
      <c r="BA161" s="144"/>
      <c r="BB161" s="144"/>
      <c r="BC161" s="144"/>
      <c r="BD161" s="144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Z161" s="144"/>
      <c r="CA161" s="144"/>
      <c r="CB161" s="144"/>
      <c r="CC161" s="144"/>
    </row>
    <row r="162" spans="7:81" s="1" customFormat="1" ht="12.75">
      <c r="G162" s="64"/>
      <c r="H162" s="64"/>
      <c r="I162" s="64"/>
      <c r="BA162" s="144"/>
      <c r="BB162" s="144"/>
      <c r="BC162" s="144"/>
      <c r="BD162" s="144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Z162" s="144"/>
      <c r="CA162" s="144"/>
      <c r="CB162" s="144"/>
      <c r="CC162" s="144"/>
    </row>
    <row r="163" spans="7:81" s="1" customFormat="1" ht="12.75">
      <c r="G163" s="64"/>
      <c r="H163" s="64"/>
      <c r="I163" s="64"/>
      <c r="BA163" s="144"/>
      <c r="BB163" s="144"/>
      <c r="BC163" s="144"/>
      <c r="BD163" s="144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Z163" s="144"/>
      <c r="CA163" s="144"/>
      <c r="CB163" s="144"/>
      <c r="CC163" s="144"/>
    </row>
    <row r="164" spans="7:81" s="1" customFormat="1" ht="12.75">
      <c r="G164" s="64"/>
      <c r="H164" s="64"/>
      <c r="I164" s="64"/>
      <c r="BA164" s="144"/>
      <c r="BB164" s="144"/>
      <c r="BC164" s="144"/>
      <c r="BD164" s="144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Z164" s="144"/>
      <c r="CA164" s="144"/>
      <c r="CB164" s="144"/>
      <c r="CC164" s="144"/>
    </row>
    <row r="165" spans="7:81" s="1" customFormat="1" ht="12.75">
      <c r="G165" s="64"/>
      <c r="H165" s="64"/>
      <c r="I165" s="64"/>
      <c r="BA165" s="144"/>
      <c r="BB165" s="144"/>
      <c r="BC165" s="144"/>
      <c r="BD165" s="144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Z165" s="144"/>
      <c r="CA165" s="144"/>
      <c r="CB165" s="144"/>
      <c r="CC165" s="144"/>
    </row>
    <row r="166" spans="7:81" s="1" customFormat="1" ht="12.75">
      <c r="G166" s="64"/>
      <c r="H166" s="64"/>
      <c r="I166" s="64"/>
      <c r="BA166" s="144"/>
      <c r="BB166" s="144"/>
      <c r="BC166" s="144"/>
      <c r="BD166" s="144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Z166" s="144"/>
      <c r="CA166" s="144"/>
      <c r="CB166" s="144"/>
      <c r="CC166" s="144"/>
    </row>
    <row r="167" spans="7:81" s="1" customFormat="1" ht="12.75">
      <c r="G167" s="64"/>
      <c r="H167" s="64"/>
      <c r="I167" s="64"/>
      <c r="BA167" s="144"/>
      <c r="BB167" s="144"/>
      <c r="BC167" s="144"/>
      <c r="BD167" s="144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Z167" s="144"/>
      <c r="CA167" s="144"/>
      <c r="CB167" s="144"/>
      <c r="CC167" s="144"/>
    </row>
    <row r="168" spans="7:81" s="1" customFormat="1" ht="12.75">
      <c r="G168" s="64"/>
      <c r="H168" s="64"/>
      <c r="I168" s="64"/>
      <c r="BA168" s="144"/>
      <c r="BB168" s="144"/>
      <c r="BC168" s="144"/>
      <c r="BD168" s="144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Z168" s="144"/>
      <c r="CA168" s="144"/>
      <c r="CB168" s="144"/>
      <c r="CC168" s="144"/>
    </row>
    <row r="169" spans="7:81" s="1" customFormat="1" ht="12.75">
      <c r="G169" s="64"/>
      <c r="H169" s="64"/>
      <c r="I169" s="64"/>
      <c r="BA169" s="144"/>
      <c r="BB169" s="144"/>
      <c r="BC169" s="144"/>
      <c r="BD169" s="144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Z169" s="144"/>
      <c r="CA169" s="144"/>
      <c r="CB169" s="144"/>
      <c r="CC169" s="144"/>
    </row>
    <row r="170" spans="7:81" s="1" customFormat="1" ht="12.75">
      <c r="G170" s="64"/>
      <c r="H170" s="64"/>
      <c r="I170" s="64"/>
      <c r="BA170" s="144"/>
      <c r="BB170" s="144"/>
      <c r="BC170" s="144"/>
      <c r="BD170" s="144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Z170" s="144"/>
      <c r="CA170" s="144"/>
      <c r="CB170" s="144"/>
      <c r="CC170" s="144"/>
    </row>
    <row r="171" spans="7:81" s="1" customFormat="1" ht="12.75">
      <c r="G171" s="64"/>
      <c r="H171" s="64"/>
      <c r="I171" s="64"/>
      <c r="BA171" s="144"/>
      <c r="BB171" s="144"/>
      <c r="BC171" s="144"/>
      <c r="BD171" s="144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Z171" s="144"/>
      <c r="CA171" s="144"/>
      <c r="CB171" s="144"/>
      <c r="CC171" s="144"/>
    </row>
    <row r="172" spans="7:81" s="1" customFormat="1" ht="12.75">
      <c r="G172" s="64"/>
      <c r="H172" s="64"/>
      <c r="I172" s="64"/>
      <c r="BA172" s="144"/>
      <c r="BB172" s="144"/>
      <c r="BC172" s="144"/>
      <c r="BD172" s="144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Z172" s="144"/>
      <c r="CA172" s="144"/>
      <c r="CB172" s="144"/>
      <c r="CC172" s="144"/>
    </row>
    <row r="173" spans="7:81" s="1" customFormat="1" ht="12.75">
      <c r="G173" s="64"/>
      <c r="H173" s="64"/>
      <c r="I173" s="64"/>
      <c r="BA173" s="144"/>
      <c r="BB173" s="144"/>
      <c r="BC173" s="144"/>
      <c r="BD173" s="144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Z173" s="144"/>
      <c r="CA173" s="144"/>
      <c r="CB173" s="144"/>
      <c r="CC173" s="144"/>
    </row>
    <row r="174" spans="7:81" s="1" customFormat="1" ht="12.75">
      <c r="G174" s="64"/>
      <c r="H174" s="64"/>
      <c r="I174" s="64"/>
      <c r="BA174" s="144"/>
      <c r="BB174" s="144"/>
      <c r="BC174" s="144"/>
      <c r="BD174" s="144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Z174" s="144"/>
      <c r="CA174" s="144"/>
      <c r="CB174" s="144"/>
      <c r="CC174" s="144"/>
    </row>
    <row r="175" spans="7:81" s="1" customFormat="1" ht="12.75">
      <c r="G175" s="64"/>
      <c r="H175" s="64"/>
      <c r="I175" s="64"/>
      <c r="BA175" s="144"/>
      <c r="BB175" s="144"/>
      <c r="BC175" s="144"/>
      <c r="BD175" s="144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Z175" s="144"/>
      <c r="CA175" s="144"/>
      <c r="CB175" s="144"/>
      <c r="CC175" s="144"/>
    </row>
    <row r="176" spans="7:81" s="1" customFormat="1" ht="12.75">
      <c r="G176" s="64"/>
      <c r="H176" s="64"/>
      <c r="I176" s="64"/>
      <c r="BA176" s="144"/>
      <c r="BB176" s="144"/>
      <c r="BC176" s="144"/>
      <c r="BD176" s="144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Z176" s="144"/>
      <c r="CA176" s="144"/>
      <c r="CB176" s="144"/>
      <c r="CC176" s="144"/>
    </row>
    <row r="177" spans="7:81" s="1" customFormat="1" ht="12.75">
      <c r="G177" s="64"/>
      <c r="H177" s="64"/>
      <c r="I177" s="64"/>
      <c r="BA177" s="144"/>
      <c r="BB177" s="144"/>
      <c r="BC177" s="144"/>
      <c r="BD177" s="144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Z177" s="144"/>
      <c r="CA177" s="144"/>
      <c r="CB177" s="144"/>
      <c r="CC177" s="144"/>
    </row>
    <row r="178" spans="7:81" s="1" customFormat="1" ht="12.75">
      <c r="G178" s="64"/>
      <c r="H178" s="64"/>
      <c r="I178" s="64"/>
      <c r="BA178" s="144"/>
      <c r="BB178" s="144"/>
      <c r="BC178" s="144"/>
      <c r="BD178" s="144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Z178" s="144"/>
      <c r="CA178" s="144"/>
      <c r="CB178" s="144"/>
      <c r="CC178" s="144"/>
    </row>
    <row r="179" spans="7:81" s="1" customFormat="1" ht="12.75">
      <c r="G179" s="64"/>
      <c r="H179" s="64"/>
      <c r="I179" s="64"/>
      <c r="BA179" s="144"/>
      <c r="BB179" s="144"/>
      <c r="BC179" s="144"/>
      <c r="BD179" s="144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Z179" s="144"/>
      <c r="CA179" s="144"/>
      <c r="CB179" s="144"/>
      <c r="CC179" s="144"/>
    </row>
    <row r="180" spans="7:81" s="1" customFormat="1" ht="12.75">
      <c r="G180" s="64"/>
      <c r="H180" s="64"/>
      <c r="I180" s="64"/>
      <c r="BA180" s="144"/>
      <c r="BB180" s="144"/>
      <c r="BC180" s="144"/>
      <c r="BD180" s="144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Z180" s="144"/>
      <c r="CA180" s="144"/>
      <c r="CB180" s="144"/>
      <c r="CC180" s="144"/>
    </row>
    <row r="181" spans="7:81" s="1" customFormat="1" ht="12.75">
      <c r="G181" s="64"/>
      <c r="H181" s="64"/>
      <c r="I181" s="64"/>
      <c r="BA181" s="144"/>
      <c r="BB181" s="144"/>
      <c r="BC181" s="144"/>
      <c r="BD181" s="144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Z181" s="144"/>
      <c r="CA181" s="144"/>
      <c r="CB181" s="144"/>
      <c r="CC181" s="144"/>
    </row>
    <row r="182" spans="7:81" s="1" customFormat="1" ht="12.75">
      <c r="G182" s="64"/>
      <c r="H182" s="64"/>
      <c r="I182" s="64"/>
      <c r="BA182" s="144"/>
      <c r="BB182" s="144"/>
      <c r="BC182" s="144"/>
      <c r="BD182" s="144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Z182" s="144"/>
      <c r="CA182" s="144"/>
      <c r="CB182" s="144"/>
      <c r="CC182" s="144"/>
    </row>
    <row r="183" spans="7:81" s="1" customFormat="1" ht="12.75">
      <c r="G183" s="64"/>
      <c r="H183" s="64"/>
      <c r="I183" s="64"/>
      <c r="BA183" s="144"/>
      <c r="BB183" s="144"/>
      <c r="BC183" s="144"/>
      <c r="BD183" s="144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Z183" s="144"/>
      <c r="CA183" s="144"/>
      <c r="CB183" s="144"/>
      <c r="CC183" s="144"/>
    </row>
    <row r="184" spans="7:81" s="1" customFormat="1" ht="12.75">
      <c r="G184" s="64"/>
      <c r="H184" s="64"/>
      <c r="I184" s="64"/>
      <c r="BA184" s="144"/>
      <c r="BB184" s="144"/>
      <c r="BC184" s="144"/>
      <c r="BD184" s="144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Z184" s="144"/>
      <c r="CA184" s="144"/>
      <c r="CB184" s="144"/>
      <c r="CC184" s="144"/>
    </row>
    <row r="185" spans="7:81" s="1" customFormat="1" ht="12.75">
      <c r="G185" s="64"/>
      <c r="H185" s="64"/>
      <c r="I185" s="64"/>
      <c r="BA185" s="144"/>
      <c r="BB185" s="144"/>
      <c r="BC185" s="144"/>
      <c r="BD185" s="144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Z185" s="144"/>
      <c r="CA185" s="144"/>
      <c r="CB185" s="144"/>
      <c r="CC185" s="144"/>
    </row>
    <row r="186" spans="7:81" s="1" customFormat="1" ht="12.75">
      <c r="G186" s="64"/>
      <c r="H186" s="64"/>
      <c r="I186" s="64"/>
      <c r="BA186" s="144"/>
      <c r="BB186" s="144"/>
      <c r="BC186" s="144"/>
      <c r="BD186" s="144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Z186" s="144"/>
      <c r="CA186" s="144"/>
      <c r="CB186" s="144"/>
      <c r="CC186" s="144"/>
    </row>
    <row r="187" spans="7:81" s="1" customFormat="1" ht="12.75">
      <c r="G187" s="64"/>
      <c r="H187" s="64"/>
      <c r="I187" s="64"/>
      <c r="BA187" s="144"/>
      <c r="BB187" s="144"/>
      <c r="BC187" s="144"/>
      <c r="BD187" s="144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Z187" s="144"/>
      <c r="CA187" s="144"/>
      <c r="CB187" s="144"/>
      <c r="CC187" s="144"/>
    </row>
    <row r="188" spans="7:81" s="1" customFormat="1" ht="12.75">
      <c r="G188" s="64"/>
      <c r="H188" s="64"/>
      <c r="I188" s="64"/>
      <c r="BA188" s="144"/>
      <c r="BB188" s="144"/>
      <c r="BC188" s="144"/>
      <c r="BD188" s="144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Z188" s="144"/>
      <c r="CA188" s="144"/>
      <c r="CB188" s="144"/>
      <c r="CC188" s="144"/>
    </row>
    <row r="189" spans="7:81" s="1" customFormat="1" ht="12.75">
      <c r="G189" s="64"/>
      <c r="H189" s="64"/>
      <c r="I189" s="64"/>
      <c r="BA189" s="144"/>
      <c r="BB189" s="144"/>
      <c r="BC189" s="144"/>
      <c r="BD189" s="144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Z189" s="144"/>
      <c r="CA189" s="144"/>
      <c r="CB189" s="144"/>
      <c r="CC189" s="144"/>
    </row>
    <row r="190" spans="7:81" s="1" customFormat="1" ht="12.75">
      <c r="G190" s="64"/>
      <c r="H190" s="64"/>
      <c r="I190" s="64"/>
      <c r="BA190" s="144"/>
      <c r="BB190" s="144"/>
      <c r="BC190" s="144"/>
      <c r="BD190" s="144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Z190" s="144"/>
      <c r="CA190" s="144"/>
      <c r="CB190" s="144"/>
      <c r="CC190" s="144"/>
    </row>
    <row r="191" spans="7:81" s="1" customFormat="1" ht="12.75">
      <c r="G191" s="64"/>
      <c r="H191" s="64"/>
      <c r="I191" s="64"/>
      <c r="BA191" s="144"/>
      <c r="BB191" s="144"/>
      <c r="BC191" s="144"/>
      <c r="BD191" s="144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Z191" s="144"/>
      <c r="CA191" s="144"/>
      <c r="CB191" s="144"/>
      <c r="CC191" s="144"/>
    </row>
    <row r="192" spans="7:81" s="1" customFormat="1" ht="12.75">
      <c r="G192" s="64"/>
      <c r="H192" s="64"/>
      <c r="I192" s="64"/>
      <c r="BA192" s="144"/>
      <c r="BB192" s="144"/>
      <c r="BC192" s="144"/>
      <c r="BD192" s="144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Z192" s="144"/>
      <c r="CA192" s="144"/>
      <c r="CB192" s="144"/>
      <c r="CC192" s="144"/>
    </row>
    <row r="193" spans="7:81" s="1" customFormat="1" ht="12.75">
      <c r="G193" s="64"/>
      <c r="H193" s="64"/>
      <c r="I193" s="64"/>
      <c r="BA193" s="144"/>
      <c r="BB193" s="144"/>
      <c r="BC193" s="144"/>
      <c r="BD193" s="144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Z193" s="144"/>
      <c r="CA193" s="144"/>
      <c r="CB193" s="144"/>
      <c r="CC193" s="144"/>
    </row>
    <row r="194" spans="7:81" s="1" customFormat="1" ht="12.75">
      <c r="G194" s="64"/>
      <c r="H194" s="64"/>
      <c r="I194" s="64"/>
      <c r="BA194" s="144"/>
      <c r="BB194" s="144"/>
      <c r="BC194" s="144"/>
      <c r="BD194" s="144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Z194" s="144"/>
      <c r="CA194" s="144"/>
      <c r="CB194" s="144"/>
      <c r="CC194" s="144"/>
    </row>
    <row r="195" spans="7:81" s="1" customFormat="1" ht="12.75">
      <c r="G195" s="64"/>
      <c r="H195" s="64"/>
      <c r="I195" s="64"/>
      <c r="BA195" s="144"/>
      <c r="BB195" s="144"/>
      <c r="BC195" s="144"/>
      <c r="BD195" s="144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Z195" s="144"/>
      <c r="CA195" s="144"/>
      <c r="CB195" s="144"/>
      <c r="CC195" s="144"/>
    </row>
    <row r="196" spans="7:81" s="1" customFormat="1" ht="12.75">
      <c r="G196" s="64"/>
      <c r="H196" s="64"/>
      <c r="I196" s="64"/>
      <c r="BA196" s="144"/>
      <c r="BB196" s="144"/>
      <c r="BC196" s="144"/>
      <c r="BD196" s="144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Z196" s="144"/>
      <c r="CA196" s="144"/>
      <c r="CB196" s="144"/>
      <c r="CC196" s="144"/>
    </row>
    <row r="197" spans="7:81" s="1" customFormat="1" ht="12.75">
      <c r="G197" s="64"/>
      <c r="H197" s="64"/>
      <c r="I197" s="64"/>
      <c r="BA197" s="144"/>
      <c r="BB197" s="144"/>
      <c r="BC197" s="144"/>
      <c r="BD197" s="144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Z197" s="144"/>
      <c r="CA197" s="144"/>
      <c r="CB197" s="144"/>
      <c r="CC197" s="144"/>
    </row>
    <row r="198" spans="7:81" s="1" customFormat="1" ht="12.75">
      <c r="G198" s="64"/>
      <c r="H198" s="64"/>
      <c r="I198" s="64"/>
      <c r="BA198" s="144"/>
      <c r="BB198" s="144"/>
      <c r="BC198" s="144"/>
      <c r="BD198" s="144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Z198" s="144"/>
      <c r="CA198" s="144"/>
      <c r="CB198" s="144"/>
      <c r="CC198" s="144"/>
    </row>
    <row r="199" spans="7:81" s="1" customFormat="1" ht="12.75">
      <c r="G199" s="64"/>
      <c r="H199" s="64"/>
      <c r="I199" s="64"/>
      <c r="BA199" s="144"/>
      <c r="BB199" s="144"/>
      <c r="BC199" s="144"/>
      <c r="BD199" s="144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Z199" s="144"/>
      <c r="CA199" s="144"/>
      <c r="CB199" s="144"/>
      <c r="CC199" s="144"/>
    </row>
    <row r="200" spans="7:81" s="1" customFormat="1" ht="12.75">
      <c r="G200" s="64"/>
      <c r="H200" s="64"/>
      <c r="I200" s="64"/>
      <c r="BA200" s="144"/>
      <c r="BB200" s="144"/>
      <c r="BC200" s="144"/>
      <c r="BD200" s="144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Z200" s="144"/>
      <c r="CA200" s="144"/>
      <c r="CB200" s="144"/>
      <c r="CC200" s="144"/>
    </row>
    <row r="201" spans="7:81" s="1" customFormat="1" ht="12.75">
      <c r="G201" s="64"/>
      <c r="H201" s="64"/>
      <c r="I201" s="64"/>
      <c r="BA201" s="144"/>
      <c r="BB201" s="144"/>
      <c r="BC201" s="144"/>
      <c r="BD201" s="144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Z201" s="144"/>
      <c r="CA201" s="144"/>
      <c r="CB201" s="144"/>
      <c r="CC201" s="144"/>
    </row>
    <row r="202" spans="7:81" s="1" customFormat="1" ht="12.75">
      <c r="G202" s="64"/>
      <c r="H202" s="64"/>
      <c r="I202" s="64"/>
      <c r="BA202" s="144"/>
      <c r="BB202" s="144"/>
      <c r="BC202" s="144"/>
      <c r="BD202" s="144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Z202" s="144"/>
      <c r="CA202" s="144"/>
      <c r="CB202" s="144"/>
      <c r="CC202" s="144"/>
    </row>
    <row r="203" spans="7:81" s="1" customFormat="1" ht="12.75">
      <c r="G203" s="64"/>
      <c r="H203" s="64"/>
      <c r="I203" s="64"/>
      <c r="BA203" s="144"/>
      <c r="BB203" s="144"/>
      <c r="BC203" s="144"/>
      <c r="BD203" s="144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Z203" s="144"/>
      <c r="CA203" s="144"/>
      <c r="CB203" s="144"/>
      <c r="CC203" s="144"/>
    </row>
    <row r="204" spans="7:81" s="1" customFormat="1" ht="12.75">
      <c r="G204" s="64"/>
      <c r="H204" s="64"/>
      <c r="I204" s="64"/>
      <c r="BA204" s="144"/>
      <c r="BB204" s="144"/>
      <c r="BC204" s="144"/>
      <c r="BD204" s="144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Z204" s="144"/>
      <c r="CA204" s="144"/>
      <c r="CB204" s="144"/>
      <c r="CC204" s="144"/>
    </row>
    <row r="205" spans="7:81" s="1" customFormat="1" ht="12.75">
      <c r="G205" s="64"/>
      <c r="H205" s="64"/>
      <c r="I205" s="64"/>
      <c r="BA205" s="144"/>
      <c r="BB205" s="144"/>
      <c r="BC205" s="144"/>
      <c r="BD205" s="144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Z205" s="144"/>
      <c r="CA205" s="144"/>
      <c r="CB205" s="144"/>
      <c r="CC205" s="144"/>
    </row>
    <row r="206" spans="7:81" s="1" customFormat="1" ht="12.75">
      <c r="G206" s="64"/>
      <c r="H206" s="64"/>
      <c r="I206" s="64"/>
      <c r="BA206" s="144"/>
      <c r="BB206" s="144"/>
      <c r="BC206" s="144"/>
      <c r="BD206" s="144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Z206" s="144"/>
      <c r="CA206" s="144"/>
      <c r="CB206" s="144"/>
      <c r="CC206" s="144"/>
    </row>
    <row r="207" spans="7:81" s="1" customFormat="1" ht="12.75">
      <c r="G207" s="64"/>
      <c r="H207" s="64"/>
      <c r="I207" s="64"/>
      <c r="BA207" s="144"/>
      <c r="BB207" s="144"/>
      <c r="BC207" s="144"/>
      <c r="BD207" s="144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Z207" s="144"/>
      <c r="CA207" s="144"/>
      <c r="CB207" s="144"/>
      <c r="CC207" s="144"/>
    </row>
    <row r="208" spans="7:81" s="1" customFormat="1" ht="12.75">
      <c r="G208" s="64"/>
      <c r="H208" s="64"/>
      <c r="I208" s="64"/>
      <c r="BA208" s="144"/>
      <c r="BB208" s="144"/>
      <c r="BC208" s="144"/>
      <c r="BD208" s="144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Z208" s="144"/>
      <c r="CA208" s="144"/>
      <c r="CB208" s="144"/>
      <c r="CC208" s="144"/>
    </row>
    <row r="209" spans="7:81" s="1" customFormat="1" ht="12.75">
      <c r="G209" s="64"/>
      <c r="H209" s="64"/>
      <c r="I209" s="64"/>
      <c r="BA209" s="144"/>
      <c r="BB209" s="144"/>
      <c r="BC209" s="144"/>
      <c r="BD209" s="144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Z209" s="144"/>
      <c r="CA209" s="144"/>
      <c r="CB209" s="144"/>
      <c r="CC209" s="144"/>
    </row>
    <row r="210" spans="7:81" s="1" customFormat="1" ht="12.75">
      <c r="G210" s="64"/>
      <c r="H210" s="64"/>
      <c r="I210" s="64"/>
      <c r="BA210" s="144"/>
      <c r="BB210" s="144"/>
      <c r="BC210" s="144"/>
      <c r="BD210" s="144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Z210" s="144"/>
      <c r="CA210" s="144"/>
      <c r="CB210" s="144"/>
      <c r="CC210" s="144"/>
    </row>
    <row r="211" spans="7:81" s="1" customFormat="1" ht="12.75">
      <c r="G211" s="64"/>
      <c r="H211" s="64"/>
      <c r="I211" s="64"/>
      <c r="BA211" s="144"/>
      <c r="BB211" s="144"/>
      <c r="BC211" s="144"/>
      <c r="BD211" s="144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Z211" s="144"/>
      <c r="CA211" s="144"/>
      <c r="CB211" s="144"/>
      <c r="CC211" s="144"/>
    </row>
    <row r="212" spans="7:81" s="1" customFormat="1" ht="12.75">
      <c r="G212" s="64"/>
      <c r="H212" s="64"/>
      <c r="I212" s="64"/>
      <c r="BA212" s="144"/>
      <c r="BB212" s="144"/>
      <c r="BC212" s="144"/>
      <c r="BD212" s="144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Z212" s="144"/>
      <c r="CA212" s="144"/>
      <c r="CB212" s="144"/>
      <c r="CC212" s="144"/>
    </row>
    <row r="213" spans="7:81" s="1" customFormat="1" ht="12.75">
      <c r="G213" s="64"/>
      <c r="H213" s="64"/>
      <c r="I213" s="64"/>
      <c r="BA213" s="144"/>
      <c r="BB213" s="144"/>
      <c r="BC213" s="144"/>
      <c r="BD213" s="144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Z213" s="144"/>
      <c r="CA213" s="144"/>
      <c r="CB213" s="144"/>
      <c r="CC213" s="144"/>
    </row>
    <row r="214" spans="7:81" s="1" customFormat="1" ht="12.75">
      <c r="G214" s="64"/>
      <c r="H214" s="64"/>
      <c r="I214" s="64"/>
      <c r="BA214" s="144"/>
      <c r="BB214" s="144"/>
      <c r="BC214" s="144"/>
      <c r="BD214" s="144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Z214" s="144"/>
      <c r="CA214" s="144"/>
      <c r="CB214" s="144"/>
      <c r="CC214" s="144"/>
    </row>
    <row r="215" spans="7:81" s="1" customFormat="1" ht="12.75">
      <c r="G215" s="64"/>
      <c r="H215" s="64"/>
      <c r="I215" s="64"/>
      <c r="BA215" s="144"/>
      <c r="BB215" s="144"/>
      <c r="BC215" s="144"/>
      <c r="BD215" s="144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Z215" s="144"/>
      <c r="CA215" s="144"/>
      <c r="CB215" s="144"/>
      <c r="CC215" s="144"/>
    </row>
    <row r="216" spans="7:81" s="1" customFormat="1" ht="12.75">
      <c r="G216" s="64"/>
      <c r="H216" s="64"/>
      <c r="I216" s="64"/>
      <c r="BA216" s="144"/>
      <c r="BB216" s="144"/>
      <c r="BC216" s="144"/>
      <c r="BD216" s="144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Z216" s="144"/>
      <c r="CA216" s="144"/>
      <c r="CB216" s="144"/>
      <c r="CC216" s="144"/>
    </row>
    <row r="217" spans="7:81" s="1" customFormat="1" ht="12.75">
      <c r="G217" s="64"/>
      <c r="H217" s="64"/>
      <c r="I217" s="64"/>
      <c r="BA217" s="144"/>
      <c r="BB217" s="144"/>
      <c r="BC217" s="144"/>
      <c r="BD217" s="144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Z217" s="144"/>
      <c r="CA217" s="144"/>
      <c r="CB217" s="144"/>
      <c r="CC217" s="144"/>
    </row>
    <row r="218" spans="7:81" s="1" customFormat="1" ht="12.75">
      <c r="G218" s="64"/>
      <c r="H218" s="64"/>
      <c r="I218" s="64"/>
      <c r="BA218" s="144"/>
      <c r="BB218" s="144"/>
      <c r="BC218" s="144"/>
      <c r="BD218" s="144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Z218" s="144"/>
      <c r="CA218" s="144"/>
      <c r="CB218" s="144"/>
      <c r="CC218" s="144"/>
    </row>
    <row r="219" spans="7:81" s="1" customFormat="1" ht="12.75">
      <c r="G219" s="64"/>
      <c r="H219" s="64"/>
      <c r="I219" s="64"/>
      <c r="BA219" s="144"/>
      <c r="BB219" s="144"/>
      <c r="BC219" s="144"/>
      <c r="BD219" s="144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Z219" s="144"/>
      <c r="CA219" s="144"/>
      <c r="CB219" s="144"/>
      <c r="CC219" s="144"/>
    </row>
    <row r="220" spans="7:81" s="1" customFormat="1" ht="12.75">
      <c r="G220" s="64"/>
      <c r="H220" s="64"/>
      <c r="I220" s="64"/>
      <c r="BA220" s="144"/>
      <c r="BB220" s="144"/>
      <c r="BC220" s="144"/>
      <c r="BD220" s="144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Z220" s="144"/>
      <c r="CA220" s="144"/>
      <c r="CB220" s="144"/>
      <c r="CC220" s="144"/>
    </row>
    <row r="221" spans="7:81" s="1" customFormat="1" ht="12.75">
      <c r="G221" s="64"/>
      <c r="H221" s="64"/>
      <c r="I221" s="64"/>
      <c r="BA221" s="144"/>
      <c r="BB221" s="144"/>
      <c r="BC221" s="144"/>
      <c r="BD221" s="144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Z221" s="144"/>
      <c r="CA221" s="144"/>
      <c r="CB221" s="144"/>
      <c r="CC221" s="144"/>
    </row>
    <row r="222" spans="7:81" s="1" customFormat="1" ht="12.75">
      <c r="G222" s="64"/>
      <c r="H222" s="64"/>
      <c r="I222" s="64"/>
      <c r="BA222" s="144"/>
      <c r="BB222" s="144"/>
      <c r="BC222" s="144"/>
      <c r="BD222" s="144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Z222" s="144"/>
      <c r="CA222" s="144"/>
      <c r="CB222" s="144"/>
      <c r="CC222" s="144"/>
    </row>
    <row r="223" spans="7:81" s="1" customFormat="1" ht="12.75">
      <c r="G223" s="64"/>
      <c r="H223" s="64"/>
      <c r="I223" s="64"/>
      <c r="BA223" s="144"/>
      <c r="BB223" s="144"/>
      <c r="BC223" s="144"/>
      <c r="BD223" s="144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Z223" s="144"/>
      <c r="CA223" s="144"/>
      <c r="CB223" s="144"/>
      <c r="CC223" s="144"/>
    </row>
    <row r="224" spans="7:81" s="1" customFormat="1" ht="12.75">
      <c r="G224" s="64"/>
      <c r="H224" s="64"/>
      <c r="I224" s="64"/>
      <c r="BA224" s="144"/>
      <c r="BB224" s="144"/>
      <c r="BC224" s="144"/>
      <c r="BD224" s="144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Z224" s="144"/>
      <c r="CA224" s="144"/>
      <c r="CB224" s="144"/>
      <c r="CC224" s="144"/>
    </row>
    <row r="225" spans="7:81" s="1" customFormat="1" ht="12.75">
      <c r="G225" s="64"/>
      <c r="H225" s="64"/>
      <c r="I225" s="64"/>
      <c r="BA225" s="144"/>
      <c r="BB225" s="144"/>
      <c r="BC225" s="144"/>
      <c r="BD225" s="144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Z225" s="144"/>
      <c r="CA225" s="144"/>
      <c r="CB225" s="144"/>
      <c r="CC225" s="144"/>
    </row>
    <row r="226" spans="7:81" s="1" customFormat="1" ht="12.75">
      <c r="G226" s="64"/>
      <c r="H226" s="64"/>
      <c r="I226" s="64"/>
      <c r="BA226" s="144"/>
      <c r="BB226" s="144"/>
      <c r="BC226" s="144"/>
      <c r="BD226" s="144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Z226" s="144"/>
      <c r="CA226" s="144"/>
      <c r="CB226" s="144"/>
      <c r="CC226" s="144"/>
    </row>
    <row r="227" spans="7:81" s="1" customFormat="1" ht="12.75">
      <c r="G227" s="64"/>
      <c r="H227" s="64"/>
      <c r="I227" s="64"/>
      <c r="BA227" s="144"/>
      <c r="BB227" s="144"/>
      <c r="BC227" s="144"/>
      <c r="BD227" s="144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Z227" s="144"/>
      <c r="CA227" s="144"/>
      <c r="CB227" s="144"/>
      <c r="CC227" s="144"/>
    </row>
    <row r="228" spans="7:81" s="1" customFormat="1" ht="12.75">
      <c r="G228" s="64"/>
      <c r="H228" s="64"/>
      <c r="I228" s="64"/>
      <c r="BB228" s="144"/>
      <c r="BC228" s="144"/>
      <c r="BD228" s="144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Z228" s="144"/>
      <c r="CA228" s="144"/>
      <c r="CB228" s="144"/>
      <c r="CC228" s="144"/>
    </row>
    <row r="229" spans="7:81" s="1" customFormat="1" ht="12.75">
      <c r="G229" s="64"/>
      <c r="H229" s="64"/>
      <c r="I229" s="64"/>
      <c r="BB229" s="144"/>
      <c r="BC229" s="144"/>
      <c r="BD229" s="144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Z229" s="144"/>
      <c r="CA229" s="144"/>
      <c r="CB229" s="144"/>
      <c r="CC229" s="144"/>
    </row>
    <row r="230" spans="7:81" s="1" customFormat="1" ht="12.75">
      <c r="G230" s="64"/>
      <c r="H230" s="64"/>
      <c r="I230" s="64"/>
      <c r="BB230" s="144"/>
      <c r="BC230" s="144"/>
      <c r="BD230" s="144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Z230" s="144"/>
      <c r="CA230" s="144"/>
      <c r="CB230" s="144"/>
      <c r="CC230" s="144"/>
    </row>
    <row r="231" spans="7:81" s="1" customFormat="1" ht="12.75">
      <c r="G231" s="64"/>
      <c r="H231" s="64"/>
      <c r="I231" s="64"/>
      <c r="BB231" s="144"/>
      <c r="BC231" s="144"/>
      <c r="BD231" s="144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Z231" s="144"/>
      <c r="CA231" s="144"/>
      <c r="CB231" s="144"/>
      <c r="CC231" s="144"/>
    </row>
    <row r="232" spans="7:81" s="1" customFormat="1" ht="12.75">
      <c r="G232" s="64"/>
      <c r="H232" s="64"/>
      <c r="I232" s="64"/>
      <c r="BB232" s="144"/>
      <c r="BC232" s="144"/>
      <c r="BD232" s="144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Z232" s="144"/>
      <c r="CA232" s="144"/>
      <c r="CB232" s="144"/>
      <c r="CC232" s="144"/>
    </row>
    <row r="233" spans="7:81" s="1" customFormat="1" ht="12.75">
      <c r="G233" s="64"/>
      <c r="H233" s="64"/>
      <c r="I233" s="64"/>
      <c r="BB233" s="144"/>
      <c r="BC233" s="144"/>
      <c r="BD233" s="144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Z233" s="144"/>
      <c r="CA233" s="144"/>
      <c r="CB233" s="144"/>
      <c r="CC233" s="144"/>
    </row>
    <row r="234" spans="7:81" s="1" customFormat="1" ht="12.75">
      <c r="G234" s="64"/>
      <c r="H234" s="64"/>
      <c r="I234" s="64"/>
      <c r="BB234" s="144"/>
      <c r="BC234" s="144"/>
      <c r="BD234" s="144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Z234" s="144"/>
      <c r="CA234" s="144"/>
      <c r="CB234" s="144"/>
      <c r="CC234" s="144"/>
    </row>
    <row r="235" spans="7:81" s="1" customFormat="1" ht="12.75">
      <c r="G235" s="64"/>
      <c r="H235" s="64"/>
      <c r="I235" s="64"/>
      <c r="BB235" s="144"/>
      <c r="BC235" s="144"/>
      <c r="BD235" s="144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Z235" s="144"/>
      <c r="CA235" s="144"/>
      <c r="CB235" s="144"/>
      <c r="CC235" s="144"/>
    </row>
    <row r="236" spans="7:81" s="1" customFormat="1" ht="12.75">
      <c r="G236" s="64"/>
      <c r="H236" s="64"/>
      <c r="I236" s="64"/>
      <c r="BB236" s="144"/>
      <c r="BC236" s="144"/>
      <c r="BD236" s="144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Z236" s="144"/>
      <c r="CA236" s="144"/>
      <c r="CB236" s="144"/>
      <c r="CC236" s="144"/>
    </row>
    <row r="237" spans="7:81" s="1" customFormat="1" ht="12.75">
      <c r="G237" s="64"/>
      <c r="H237" s="64"/>
      <c r="I237" s="64"/>
      <c r="BB237" s="144"/>
      <c r="BC237" s="144"/>
      <c r="BD237" s="144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Z237" s="144"/>
      <c r="CA237" s="144"/>
      <c r="CB237" s="144"/>
      <c r="CC237" s="144"/>
    </row>
    <row r="238" spans="7:81" s="1" customFormat="1" ht="12.75">
      <c r="G238" s="64"/>
      <c r="H238" s="64"/>
      <c r="I238" s="64"/>
      <c r="BB238" s="144"/>
      <c r="BC238" s="144"/>
      <c r="BD238" s="144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Z238" s="144"/>
      <c r="CA238" s="144"/>
      <c r="CB238" s="144"/>
      <c r="CC238" s="144"/>
    </row>
    <row r="239" spans="7:81" s="1" customFormat="1" ht="12.75">
      <c r="G239" s="64"/>
      <c r="H239" s="64"/>
      <c r="I239" s="64"/>
      <c r="BB239" s="144"/>
      <c r="BC239" s="144"/>
      <c r="BD239" s="144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Z239" s="144"/>
      <c r="CA239" s="144"/>
      <c r="CB239" s="144"/>
      <c r="CC239" s="144"/>
    </row>
    <row r="240" spans="7:81" s="1" customFormat="1" ht="12.75">
      <c r="G240" s="64"/>
      <c r="H240" s="64"/>
      <c r="I240" s="64"/>
      <c r="BB240" s="144"/>
      <c r="BC240" s="144"/>
      <c r="BD240" s="144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Z240" s="144"/>
      <c r="CA240" s="144"/>
      <c r="CB240" s="144"/>
      <c r="CC240" s="144"/>
    </row>
    <row r="241" spans="7:81" s="1" customFormat="1" ht="12.75">
      <c r="G241" s="64"/>
      <c r="H241" s="64"/>
      <c r="I241" s="64"/>
      <c r="BB241" s="144"/>
      <c r="BC241" s="144"/>
      <c r="BD241" s="144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Z241" s="144"/>
      <c r="CA241" s="144"/>
      <c r="CB241" s="144"/>
      <c r="CC241" s="144"/>
    </row>
    <row r="242" spans="7:81" s="1" customFormat="1" ht="12.75">
      <c r="G242" s="64"/>
      <c r="H242" s="64"/>
      <c r="I242" s="64"/>
      <c r="BB242" s="144"/>
      <c r="BC242" s="144"/>
      <c r="BD242" s="144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Z242" s="144"/>
      <c r="CA242" s="144"/>
      <c r="CB242" s="144"/>
      <c r="CC242" s="144"/>
    </row>
    <row r="243" spans="7:81" s="1" customFormat="1" ht="12.75">
      <c r="G243" s="64"/>
      <c r="H243" s="64"/>
      <c r="I243" s="64"/>
      <c r="BB243" s="144"/>
      <c r="BC243" s="144"/>
      <c r="BD243" s="144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Z243" s="144"/>
      <c r="CA243" s="144"/>
      <c r="CB243" s="144"/>
      <c r="CC243" s="144"/>
    </row>
    <row r="244" spans="7:81" s="1" customFormat="1" ht="12.75">
      <c r="G244" s="64"/>
      <c r="H244" s="64"/>
      <c r="I244" s="64"/>
      <c r="BB244" s="144"/>
      <c r="BC244" s="144"/>
      <c r="BD244" s="144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Z244" s="144"/>
      <c r="CA244" s="144"/>
      <c r="CB244" s="144"/>
      <c r="CC244" s="144"/>
    </row>
    <row r="245" spans="7:81" s="1" customFormat="1" ht="12.75">
      <c r="G245" s="64"/>
      <c r="H245" s="64"/>
      <c r="I245" s="64"/>
      <c r="BB245" s="144"/>
      <c r="BC245" s="144"/>
      <c r="BD245" s="144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Z245" s="144"/>
      <c r="CA245" s="144"/>
      <c r="CB245" s="144"/>
      <c r="CC245" s="144"/>
    </row>
    <row r="246" spans="7:81" s="1" customFormat="1" ht="12.75">
      <c r="G246" s="64"/>
      <c r="H246" s="64"/>
      <c r="I246" s="64"/>
      <c r="BB246" s="144"/>
      <c r="BC246" s="144"/>
      <c r="BD246" s="144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Z246" s="144"/>
      <c r="CA246" s="144"/>
      <c r="CB246" s="144"/>
      <c r="CC246" s="144"/>
    </row>
    <row r="247" spans="7:81" s="1" customFormat="1" ht="12.75">
      <c r="G247" s="64"/>
      <c r="H247" s="64"/>
      <c r="I247" s="64"/>
      <c r="BB247" s="144"/>
      <c r="BC247" s="144"/>
      <c r="BD247" s="144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Z247" s="144"/>
      <c r="CA247" s="144"/>
      <c r="CB247" s="144"/>
      <c r="CC247" s="144"/>
    </row>
    <row r="248" spans="7:81" s="1" customFormat="1" ht="12.75">
      <c r="G248" s="64"/>
      <c r="H248" s="64"/>
      <c r="I248" s="64"/>
      <c r="BB248" s="144"/>
      <c r="BC248" s="144"/>
      <c r="BD248" s="144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Z248" s="144"/>
      <c r="CA248" s="144"/>
      <c r="CB248" s="144"/>
      <c r="CC248" s="144"/>
    </row>
    <row r="249" spans="7:81" s="1" customFormat="1" ht="12.75">
      <c r="G249" s="64"/>
      <c r="H249" s="64"/>
      <c r="I249" s="64"/>
      <c r="BB249" s="144"/>
      <c r="BC249" s="144"/>
      <c r="BD249" s="144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Z249" s="144"/>
      <c r="CA249" s="144"/>
      <c r="CB249" s="144"/>
      <c r="CC249" s="144"/>
    </row>
    <row r="250" spans="7:81" s="1" customFormat="1" ht="12.75">
      <c r="G250" s="64"/>
      <c r="H250" s="64"/>
      <c r="I250" s="64"/>
      <c r="BB250" s="144"/>
      <c r="BC250" s="144"/>
      <c r="BD250" s="144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Z250" s="144"/>
      <c r="CA250" s="144"/>
      <c r="CB250" s="144"/>
      <c r="CC250" s="144"/>
    </row>
    <row r="251" spans="7:81" s="1" customFormat="1" ht="12.75">
      <c r="G251" s="64"/>
      <c r="H251" s="64"/>
      <c r="I251" s="64"/>
      <c r="BB251" s="144"/>
      <c r="BC251" s="144"/>
      <c r="BD251" s="144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Z251" s="144"/>
      <c r="CA251" s="144"/>
      <c r="CB251" s="144"/>
      <c r="CC251" s="144"/>
    </row>
    <row r="252" spans="7:81" s="1" customFormat="1" ht="12.75">
      <c r="G252" s="64"/>
      <c r="H252" s="64"/>
      <c r="I252" s="64"/>
      <c r="BB252" s="144"/>
      <c r="BC252" s="144"/>
      <c r="BD252" s="144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Z252" s="144"/>
      <c r="CA252" s="144"/>
      <c r="CB252" s="144"/>
      <c r="CC252" s="144"/>
    </row>
    <row r="253" spans="7:81" s="1" customFormat="1" ht="12.75">
      <c r="G253" s="64"/>
      <c r="H253" s="64"/>
      <c r="I253" s="64"/>
      <c r="BB253" s="144"/>
      <c r="BC253" s="144"/>
      <c r="BD253" s="144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Z253" s="144"/>
      <c r="CA253" s="144"/>
      <c r="CB253" s="144"/>
      <c r="CC253" s="144"/>
    </row>
    <row r="254" spans="7:81" s="1" customFormat="1" ht="12.75">
      <c r="G254" s="64"/>
      <c r="H254" s="64"/>
      <c r="I254" s="64"/>
      <c r="BB254" s="144"/>
      <c r="BC254" s="144"/>
      <c r="BD254" s="144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Z254" s="144"/>
      <c r="CA254" s="144"/>
      <c r="CB254" s="144"/>
      <c r="CC254" s="144"/>
    </row>
    <row r="255" spans="7:81" s="1" customFormat="1" ht="12.75">
      <c r="G255" s="64"/>
      <c r="H255" s="64"/>
      <c r="I255" s="64"/>
      <c r="BB255" s="144"/>
      <c r="BC255" s="144"/>
      <c r="BD255" s="144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Z255" s="144"/>
      <c r="CA255" s="144"/>
      <c r="CB255" s="144"/>
      <c r="CC255" s="144"/>
    </row>
    <row r="256" spans="7:81" s="1" customFormat="1" ht="12.75">
      <c r="G256" s="64"/>
      <c r="H256" s="64"/>
      <c r="I256" s="64"/>
      <c r="BB256" s="144"/>
      <c r="BC256" s="144"/>
      <c r="BD256" s="144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Z256" s="144"/>
      <c r="CA256" s="144"/>
      <c r="CB256" s="144"/>
      <c r="CC256" s="144"/>
    </row>
    <row r="257" spans="7:81" s="1" customFormat="1" ht="12.75">
      <c r="G257" s="64"/>
      <c r="H257" s="64"/>
      <c r="I257" s="64"/>
      <c r="BB257" s="144"/>
      <c r="BC257" s="144"/>
      <c r="BD257" s="144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Z257" s="144"/>
      <c r="CA257" s="144"/>
      <c r="CB257" s="144"/>
      <c r="CC257" s="144"/>
    </row>
    <row r="258" spans="7:81" s="1" customFormat="1" ht="12.75">
      <c r="G258" s="64"/>
      <c r="H258" s="64"/>
      <c r="I258" s="64"/>
      <c r="BB258" s="144"/>
      <c r="BC258" s="144"/>
      <c r="BD258" s="144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Z258" s="144"/>
      <c r="CA258" s="144"/>
      <c r="CB258" s="144"/>
      <c r="CC258" s="144"/>
    </row>
    <row r="259" spans="7:81" s="1" customFormat="1" ht="12.75">
      <c r="G259" s="64"/>
      <c r="H259" s="64"/>
      <c r="I259" s="64"/>
      <c r="BB259" s="144"/>
      <c r="BC259" s="144"/>
      <c r="BD259" s="144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Z259" s="144"/>
      <c r="CA259" s="144"/>
      <c r="CB259" s="144"/>
      <c r="CC259" s="144"/>
    </row>
    <row r="260" spans="7:81" s="1" customFormat="1" ht="12.75">
      <c r="G260" s="64"/>
      <c r="H260" s="64"/>
      <c r="I260" s="64"/>
      <c r="BB260" s="144"/>
      <c r="BC260" s="144"/>
      <c r="BD260" s="144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Z260" s="144"/>
      <c r="CA260" s="144"/>
      <c r="CB260" s="144"/>
      <c r="CC260" s="144"/>
    </row>
    <row r="261" spans="7:81" s="1" customFormat="1" ht="12.75">
      <c r="G261" s="64"/>
      <c r="H261" s="64"/>
      <c r="I261" s="64"/>
      <c r="BB261" s="144"/>
      <c r="BC261" s="144"/>
      <c r="BD261" s="144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Z261" s="144"/>
      <c r="CA261" s="144"/>
      <c r="CB261" s="144"/>
      <c r="CC261" s="144"/>
    </row>
    <row r="262" spans="7:81" s="1" customFormat="1" ht="12.75">
      <c r="G262" s="64"/>
      <c r="H262" s="64"/>
      <c r="I262" s="64"/>
      <c r="BB262" s="144"/>
      <c r="BC262" s="144"/>
      <c r="BD262" s="144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Z262" s="144"/>
      <c r="CA262" s="144"/>
      <c r="CB262" s="144"/>
      <c r="CC262" s="144"/>
    </row>
    <row r="263" spans="7:81" s="1" customFormat="1" ht="12.75">
      <c r="G263" s="64"/>
      <c r="H263" s="64"/>
      <c r="I263" s="64"/>
      <c r="BB263" s="144"/>
      <c r="BC263" s="144"/>
      <c r="BD263" s="144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Z263" s="144"/>
      <c r="CA263" s="144"/>
      <c r="CB263" s="144"/>
      <c r="CC263" s="144"/>
    </row>
    <row r="264" spans="7:81" s="1" customFormat="1" ht="12.75">
      <c r="G264" s="64"/>
      <c r="H264" s="64"/>
      <c r="I264" s="64"/>
      <c r="BB264" s="144"/>
      <c r="BC264" s="144"/>
      <c r="BD264" s="144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Z264" s="144"/>
      <c r="CA264" s="144"/>
      <c r="CB264" s="144"/>
      <c r="CC264" s="144"/>
    </row>
    <row r="265" spans="7:81" s="1" customFormat="1" ht="12.75">
      <c r="G265" s="64"/>
      <c r="H265" s="64"/>
      <c r="I265" s="64"/>
      <c r="BB265" s="144"/>
      <c r="BC265" s="144"/>
      <c r="BD265" s="144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Z265" s="144"/>
      <c r="CA265" s="144"/>
      <c r="CB265" s="144"/>
      <c r="CC265" s="144"/>
    </row>
    <row r="266" spans="7:81" s="1" customFormat="1" ht="12.75">
      <c r="G266" s="64"/>
      <c r="H266" s="64"/>
      <c r="I266" s="64"/>
      <c r="BB266" s="144"/>
      <c r="BC266" s="144"/>
      <c r="BD266" s="144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Z266" s="144"/>
      <c r="CA266" s="144"/>
      <c r="CB266" s="144"/>
      <c r="CC266" s="144"/>
    </row>
    <row r="267" spans="7:81" s="1" customFormat="1" ht="12.75">
      <c r="G267" s="64"/>
      <c r="H267" s="64"/>
      <c r="I267" s="64"/>
      <c r="BB267" s="144"/>
      <c r="BC267" s="144"/>
      <c r="BD267" s="144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Z267" s="144"/>
      <c r="CA267" s="144"/>
      <c r="CB267" s="144"/>
      <c r="CC267" s="144"/>
    </row>
    <row r="268" spans="7:81" s="1" customFormat="1" ht="12.75">
      <c r="G268" s="64"/>
      <c r="H268" s="64"/>
      <c r="I268" s="64"/>
      <c r="BB268" s="144"/>
      <c r="BC268" s="144"/>
      <c r="BD268" s="144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Z268" s="144"/>
      <c r="CA268" s="144"/>
      <c r="CB268" s="144"/>
      <c r="CC268" s="144"/>
    </row>
    <row r="269" spans="7:81" s="1" customFormat="1" ht="12.75">
      <c r="G269" s="64"/>
      <c r="H269" s="64"/>
      <c r="I269" s="64"/>
      <c r="BB269" s="144"/>
      <c r="BC269" s="144"/>
      <c r="BD269" s="144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Z269" s="144"/>
      <c r="CA269" s="144"/>
      <c r="CB269" s="144"/>
      <c r="CC269" s="144"/>
    </row>
    <row r="270" spans="7:81" s="1" customFormat="1" ht="12.75">
      <c r="G270" s="64"/>
      <c r="H270" s="64"/>
      <c r="I270" s="64"/>
      <c r="BB270" s="144"/>
      <c r="BC270" s="144"/>
      <c r="BD270" s="144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Z270" s="144"/>
      <c r="CA270" s="144"/>
      <c r="CB270" s="144"/>
      <c r="CC270" s="144"/>
    </row>
    <row r="271" spans="7:81" s="1" customFormat="1" ht="12.75">
      <c r="G271" s="64"/>
      <c r="H271" s="64"/>
      <c r="I271" s="64"/>
      <c r="BB271" s="144"/>
      <c r="BC271" s="144"/>
      <c r="BD271" s="144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Z271" s="144"/>
      <c r="CA271" s="144"/>
      <c r="CB271" s="144"/>
      <c r="CC271" s="144"/>
    </row>
    <row r="272" spans="7:81" s="1" customFormat="1" ht="12.75">
      <c r="G272" s="64"/>
      <c r="H272" s="64"/>
      <c r="I272" s="64"/>
      <c r="BB272" s="144"/>
      <c r="BC272" s="144"/>
      <c r="BD272" s="144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Z272" s="144"/>
      <c r="CA272" s="144"/>
      <c r="CB272" s="144"/>
      <c r="CC272" s="144"/>
    </row>
    <row r="273" spans="7:81" s="1" customFormat="1" ht="12.75">
      <c r="G273" s="64"/>
      <c r="H273" s="64"/>
      <c r="I273" s="64"/>
      <c r="BB273" s="144"/>
      <c r="BC273" s="144"/>
      <c r="BD273" s="144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Z273" s="144"/>
      <c r="CA273" s="144"/>
      <c r="CB273" s="144"/>
      <c r="CC273" s="144"/>
    </row>
    <row r="274" spans="7:81" s="1" customFormat="1" ht="12.75">
      <c r="G274" s="64"/>
      <c r="H274" s="64"/>
      <c r="I274" s="64"/>
      <c r="BB274" s="144"/>
      <c r="BC274" s="144"/>
      <c r="BD274" s="144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Z274" s="144"/>
      <c r="CA274" s="144"/>
      <c r="CB274" s="144"/>
      <c r="CC274" s="144"/>
    </row>
    <row r="275" spans="7:81" s="1" customFormat="1" ht="12.75">
      <c r="G275" s="64"/>
      <c r="H275" s="64"/>
      <c r="I275" s="64"/>
      <c r="BB275" s="144"/>
      <c r="BC275" s="144"/>
      <c r="BD275" s="144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Z275" s="144"/>
      <c r="CA275" s="144"/>
      <c r="CB275" s="144"/>
      <c r="CC275" s="144"/>
    </row>
    <row r="276" spans="7:81" s="1" customFormat="1" ht="12.75">
      <c r="G276" s="64"/>
      <c r="H276" s="64"/>
      <c r="I276" s="64"/>
      <c r="BB276" s="144"/>
      <c r="BC276" s="144"/>
      <c r="BD276" s="144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Z276" s="144"/>
      <c r="CA276" s="144"/>
      <c r="CB276" s="144"/>
      <c r="CC276" s="144"/>
    </row>
    <row r="277" spans="7:81" s="1" customFormat="1" ht="12.75">
      <c r="G277" s="64"/>
      <c r="H277" s="64"/>
      <c r="I277" s="64"/>
      <c r="BB277" s="144"/>
      <c r="BC277" s="144"/>
      <c r="BD277" s="144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Z277" s="144"/>
      <c r="CA277" s="144"/>
      <c r="CB277" s="144"/>
      <c r="CC277" s="144"/>
    </row>
    <row r="278" spans="7:81" s="1" customFormat="1" ht="12.75">
      <c r="G278" s="64"/>
      <c r="H278" s="64"/>
      <c r="I278" s="64"/>
      <c r="BB278" s="144"/>
      <c r="BC278" s="144"/>
      <c r="BD278" s="144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Z278" s="144"/>
      <c r="CA278" s="144"/>
      <c r="CB278" s="144"/>
      <c r="CC278" s="144"/>
    </row>
    <row r="279" spans="7:81" s="1" customFormat="1" ht="12.75">
      <c r="G279" s="64"/>
      <c r="H279" s="64"/>
      <c r="I279" s="64"/>
      <c r="BB279" s="144"/>
      <c r="BC279" s="144"/>
      <c r="BD279" s="144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Z279" s="144"/>
      <c r="CA279" s="144"/>
      <c r="CB279" s="144"/>
      <c r="CC279" s="144"/>
    </row>
    <row r="280" spans="7:81" s="1" customFormat="1" ht="12.75">
      <c r="G280" s="64"/>
      <c r="H280" s="64"/>
      <c r="I280" s="64"/>
      <c r="BB280" s="144"/>
      <c r="BC280" s="144"/>
      <c r="BD280" s="144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Z280" s="144"/>
      <c r="CA280" s="144"/>
      <c r="CB280" s="144"/>
      <c r="CC280" s="144"/>
    </row>
    <row r="281" spans="7:81" s="1" customFormat="1" ht="12.75">
      <c r="G281" s="64"/>
      <c r="H281" s="64"/>
      <c r="I281" s="64"/>
      <c r="BB281" s="144"/>
      <c r="BC281" s="144"/>
      <c r="BD281" s="144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Z281" s="144"/>
      <c r="CA281" s="144"/>
      <c r="CB281" s="144"/>
      <c r="CC281" s="144"/>
    </row>
    <row r="282" spans="7:81" s="1" customFormat="1" ht="12.75">
      <c r="G282" s="64"/>
      <c r="H282" s="64"/>
      <c r="I282" s="64"/>
      <c r="BB282" s="144"/>
      <c r="BC282" s="144"/>
      <c r="BD282" s="144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Z282" s="144"/>
      <c r="CA282" s="144"/>
      <c r="CB282" s="144"/>
      <c r="CC282" s="144"/>
    </row>
    <row r="283" spans="7:81" s="1" customFormat="1" ht="12.75">
      <c r="G283" s="64"/>
      <c r="H283" s="64"/>
      <c r="I283" s="64"/>
      <c r="BB283" s="144"/>
      <c r="BC283" s="144"/>
      <c r="BD283" s="144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Z283" s="144"/>
      <c r="CA283" s="144"/>
      <c r="CB283" s="144"/>
      <c r="CC283" s="144"/>
    </row>
    <row r="284" spans="7:81" s="1" customFormat="1" ht="12.75">
      <c r="G284" s="64"/>
      <c r="H284" s="64"/>
      <c r="I284" s="64"/>
      <c r="BB284" s="144"/>
      <c r="BC284" s="144"/>
      <c r="BD284" s="144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Z284" s="144"/>
      <c r="CA284" s="144"/>
      <c r="CB284" s="144"/>
      <c r="CC284" s="144"/>
    </row>
    <row r="285" spans="7:81" s="1" customFormat="1" ht="12.75">
      <c r="G285" s="64"/>
      <c r="H285" s="64"/>
      <c r="I285" s="64"/>
      <c r="BB285" s="144"/>
      <c r="BC285" s="144"/>
      <c r="BD285" s="144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Z285" s="144"/>
      <c r="CA285" s="144"/>
      <c r="CB285" s="144"/>
      <c r="CC285" s="144"/>
    </row>
    <row r="286" spans="7:81" s="1" customFormat="1" ht="12.75">
      <c r="G286" s="64"/>
      <c r="H286" s="64"/>
      <c r="I286" s="64"/>
      <c r="BB286" s="144"/>
      <c r="BC286" s="144"/>
      <c r="BD286" s="144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Z286" s="144"/>
      <c r="CA286" s="144"/>
      <c r="CB286" s="144"/>
      <c r="CC286" s="144"/>
    </row>
    <row r="287" spans="7:81" s="1" customFormat="1" ht="12.75">
      <c r="G287" s="64"/>
      <c r="H287" s="64"/>
      <c r="I287" s="64"/>
      <c r="BB287" s="144"/>
      <c r="BC287" s="144"/>
      <c r="BD287" s="144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Z287" s="144"/>
      <c r="CA287" s="144"/>
      <c r="CB287" s="144"/>
      <c r="CC287" s="144"/>
    </row>
    <row r="288" spans="7:81" s="1" customFormat="1" ht="12.75">
      <c r="G288" s="64"/>
      <c r="H288" s="64"/>
      <c r="I288" s="64"/>
      <c r="BB288" s="144"/>
      <c r="BC288" s="144"/>
      <c r="BD288" s="144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Z288" s="144"/>
      <c r="CA288" s="144"/>
      <c r="CB288" s="144"/>
      <c r="CC288" s="144"/>
    </row>
    <row r="289" spans="7:81" s="1" customFormat="1" ht="12.75">
      <c r="G289" s="64"/>
      <c r="H289" s="64"/>
      <c r="I289" s="64"/>
      <c r="BB289" s="144"/>
      <c r="BC289" s="144"/>
      <c r="BD289" s="144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Z289" s="144"/>
      <c r="CA289" s="144"/>
      <c r="CB289" s="144"/>
      <c r="CC289" s="144"/>
    </row>
    <row r="290" spans="7:81" s="1" customFormat="1" ht="12.75">
      <c r="G290" s="64"/>
      <c r="H290" s="64"/>
      <c r="I290" s="64"/>
      <c r="BB290" s="144"/>
      <c r="BC290" s="144"/>
      <c r="BD290" s="144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Z290" s="144"/>
      <c r="CA290" s="144"/>
      <c r="CB290" s="144"/>
      <c r="CC290" s="144"/>
    </row>
    <row r="291" spans="7:81" s="1" customFormat="1" ht="12.75">
      <c r="G291" s="64"/>
      <c r="H291" s="64"/>
      <c r="I291" s="64"/>
      <c r="BB291" s="144"/>
      <c r="BC291" s="144"/>
      <c r="BD291" s="144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Z291" s="144"/>
      <c r="CA291" s="144"/>
      <c r="CB291" s="144"/>
      <c r="CC291" s="144"/>
    </row>
    <row r="292" spans="7:81" s="1" customFormat="1" ht="12.75">
      <c r="G292" s="64"/>
      <c r="H292" s="64"/>
      <c r="I292" s="64"/>
      <c r="BB292" s="144"/>
      <c r="BC292" s="144"/>
      <c r="BD292" s="144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Z292" s="144"/>
      <c r="CA292" s="144"/>
      <c r="CB292" s="144"/>
      <c r="CC292" s="144"/>
    </row>
    <row r="293" spans="7:81" s="1" customFormat="1" ht="12.75">
      <c r="G293" s="64"/>
      <c r="H293" s="64"/>
      <c r="I293" s="64"/>
      <c r="BB293" s="144"/>
      <c r="BC293" s="144"/>
      <c r="BD293" s="144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Z293" s="144"/>
      <c r="CA293" s="144"/>
      <c r="CB293" s="144"/>
      <c r="CC293" s="144"/>
    </row>
    <row r="294" spans="7:81" s="1" customFormat="1" ht="12.75">
      <c r="G294" s="64"/>
      <c r="H294" s="64"/>
      <c r="I294" s="64"/>
      <c r="BB294" s="144"/>
      <c r="BC294" s="144"/>
      <c r="BD294" s="144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Z294" s="144"/>
      <c r="CA294" s="144"/>
      <c r="CB294" s="144"/>
      <c r="CC294" s="144"/>
    </row>
    <row r="295" spans="7:81" s="1" customFormat="1" ht="12.75">
      <c r="G295" s="64"/>
      <c r="H295" s="64"/>
      <c r="I295" s="64"/>
      <c r="BB295" s="144"/>
      <c r="BC295" s="144"/>
      <c r="BD295" s="144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Z295" s="144"/>
      <c r="CA295" s="144"/>
      <c r="CB295" s="144"/>
      <c r="CC295" s="144"/>
    </row>
    <row r="296" spans="7:81" s="1" customFormat="1" ht="12.75">
      <c r="G296" s="64"/>
      <c r="H296" s="64"/>
      <c r="I296" s="64"/>
      <c r="BB296" s="144"/>
      <c r="BC296" s="144"/>
      <c r="BD296" s="144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Z296" s="144"/>
      <c r="CA296" s="144"/>
      <c r="CB296" s="144"/>
      <c r="CC296" s="144"/>
    </row>
    <row r="297" spans="7:81" s="1" customFormat="1" ht="12.75">
      <c r="G297" s="64"/>
      <c r="H297" s="64"/>
      <c r="I297" s="64"/>
      <c r="BB297" s="144"/>
      <c r="BC297" s="144"/>
      <c r="BD297" s="144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Z297" s="144"/>
      <c r="CA297" s="144"/>
      <c r="CB297" s="144"/>
      <c r="CC297" s="144"/>
    </row>
    <row r="298" spans="7:81" s="1" customFormat="1" ht="12.75">
      <c r="G298" s="64"/>
      <c r="H298" s="64"/>
      <c r="I298" s="64"/>
      <c r="BB298" s="144"/>
      <c r="BC298" s="144"/>
      <c r="BD298" s="144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Z298" s="144"/>
      <c r="CA298" s="144"/>
      <c r="CB298" s="144"/>
      <c r="CC298" s="144"/>
    </row>
    <row r="299" spans="7:81" s="1" customFormat="1" ht="12.75">
      <c r="G299" s="64"/>
      <c r="H299" s="64"/>
      <c r="I299" s="64"/>
      <c r="BB299" s="144"/>
      <c r="BC299" s="144"/>
      <c r="BD299" s="144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Z299" s="144"/>
      <c r="CA299" s="144"/>
      <c r="CB299" s="144"/>
      <c r="CC299" s="144"/>
    </row>
    <row r="300" spans="7:81" s="1" customFormat="1" ht="12.75">
      <c r="G300" s="64"/>
      <c r="H300" s="64"/>
      <c r="I300" s="64"/>
      <c r="BB300" s="144"/>
      <c r="BC300" s="144"/>
      <c r="BD300" s="144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Z300" s="144"/>
      <c r="CA300" s="144"/>
      <c r="CB300" s="144"/>
      <c r="CC300" s="144"/>
    </row>
    <row r="301" spans="7:81" s="1" customFormat="1" ht="12.75">
      <c r="G301" s="64"/>
      <c r="H301" s="64"/>
      <c r="I301" s="64"/>
      <c r="BB301" s="144"/>
      <c r="BC301" s="144"/>
      <c r="BD301" s="144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Z301" s="144"/>
      <c r="CA301" s="144"/>
      <c r="CB301" s="144"/>
      <c r="CC301" s="144"/>
    </row>
    <row r="302" spans="7:81" s="1" customFormat="1" ht="12.75">
      <c r="G302" s="64"/>
      <c r="H302" s="64"/>
      <c r="I302" s="64"/>
      <c r="BB302" s="144"/>
      <c r="BC302" s="144"/>
      <c r="BD302" s="144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Z302" s="144"/>
      <c r="CA302" s="144"/>
      <c r="CB302" s="144"/>
      <c r="CC302" s="144"/>
    </row>
    <row r="303" spans="54:56" ht="12.75">
      <c r="BB303" s="144"/>
      <c r="BC303" s="144"/>
      <c r="BD303" s="144"/>
    </row>
    <row r="304" spans="54:56" ht="12.75">
      <c r="BB304" s="144"/>
      <c r="BC304" s="144"/>
      <c r="BD304" s="144"/>
    </row>
    <row r="305" spans="54:56" ht="12.75">
      <c r="BB305" s="144"/>
      <c r="BC305" s="144"/>
      <c r="BD305" s="144"/>
    </row>
    <row r="306" spans="54:56" ht="12.75">
      <c r="BB306" s="144"/>
      <c r="BC306" s="144"/>
      <c r="BD306" s="144"/>
    </row>
    <row r="307" spans="54:56" ht="12.75">
      <c r="BB307" s="144"/>
      <c r="BC307" s="144"/>
      <c r="BD307" s="144"/>
    </row>
    <row r="308" spans="54:56" ht="12.75">
      <c r="BB308" s="144"/>
      <c r="BC308" s="144"/>
      <c r="BD308" s="144"/>
    </row>
    <row r="309" spans="54:56" ht="12.75">
      <c r="BB309" s="144"/>
      <c r="BC309" s="144"/>
      <c r="BD309" s="144"/>
    </row>
    <row r="310" spans="54:56" ht="12.75">
      <c r="BB310" s="144"/>
      <c r="BC310" s="144"/>
      <c r="BD310" s="144"/>
    </row>
    <row r="311" spans="54:56" ht="12.75">
      <c r="BB311" s="144"/>
      <c r="BC311" s="144"/>
      <c r="BD311" s="144"/>
    </row>
    <row r="312" spans="54:56" ht="12.75">
      <c r="BB312" s="144"/>
      <c r="BC312" s="144"/>
      <c r="BD312" s="144"/>
    </row>
    <row r="313" spans="54:56" ht="12.75">
      <c r="BB313" s="144"/>
      <c r="BC313" s="144"/>
      <c r="BD313" s="144"/>
    </row>
    <row r="314" spans="54:56" ht="12.75">
      <c r="BB314" s="144"/>
      <c r="BC314" s="144"/>
      <c r="BD314" s="144"/>
    </row>
    <row r="315" spans="54:56" ht="12.75">
      <c r="BB315" s="144"/>
      <c r="BC315" s="144"/>
      <c r="BD315" s="144"/>
    </row>
  </sheetData>
  <sheetProtection/>
  <mergeCells count="4">
    <mergeCell ref="A4:E4"/>
    <mergeCell ref="AZ4:BD4"/>
    <mergeCell ref="A5:E5"/>
    <mergeCell ref="AZ74:BD74"/>
  </mergeCells>
  <printOptions horizontalCentered="1"/>
  <pageMargins left="0.7" right="0.7" top="0.75" bottom="0.75" header="0.3" footer="0.3"/>
  <pageSetup fitToHeight="2" fitToWidth="1" horizontalDpi="600" verticalDpi="600" orientation="portrait" scale="90" r:id="rId1"/>
  <headerFooter>
    <oddFooter>&amp;L&amp;"Times New Roman,Bold Italic"&amp;10Note:  Amounts presented in bold italic type have changed since the June 13 original filing.</oddFooter>
  </headerFooter>
  <colBreaks count="19" manualBreakCount="19">
    <brk id="15" max="65535" man="1"/>
    <brk id="25" max="65535" man="1"/>
    <brk id="30" max="65535" man="1"/>
    <brk id="41" max="65535" man="1"/>
    <brk id="46" max="65535" man="1"/>
    <brk id="51" max="65535" man="1"/>
    <brk id="61" max="65535" man="1"/>
    <brk id="66" max="65535" man="1"/>
    <brk id="72" max="65535" man="1"/>
    <brk id="76" max="65535" man="1"/>
    <brk id="86" max="65535" man="1"/>
    <brk id="95" max="65535" man="1"/>
    <brk id="99" max="65535" man="1"/>
    <brk id="103" max="65535" man="1"/>
    <brk id="108" max="65535" man="1"/>
    <brk id="113" max="65535" man="1"/>
    <brk id="118" max="65535" man="1"/>
    <brk id="123" max="65535" man="1"/>
    <brk id="1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PageLayoutView="0" workbookViewId="0" topLeftCell="A1">
      <pane xSplit="3" ySplit="13" topLeftCell="D14" activePane="bottomRight" state="frozen"/>
      <selection pane="topLeft" activeCell="L35" sqref="L35"/>
      <selection pane="topRight" activeCell="L35" sqref="L35"/>
      <selection pane="bottomLeft" activeCell="L35" sqref="L35"/>
      <selection pane="bottomRight" activeCell="I3" sqref="I3"/>
    </sheetView>
  </sheetViews>
  <sheetFormatPr defaultColWidth="10.66015625" defaultRowHeight="10.5"/>
  <cols>
    <col min="1" max="1" width="5.16015625" style="299" bestFit="1" customWidth="1"/>
    <col min="2" max="2" width="11.83203125" style="299" customWidth="1"/>
    <col min="3" max="3" width="42" style="299" customWidth="1"/>
    <col min="4" max="5" width="19.83203125" style="299" customWidth="1"/>
    <col min="6" max="6" width="16.66015625" style="299" customWidth="1"/>
    <col min="7" max="7" width="18.16015625" style="299" bestFit="1" customWidth="1"/>
    <col min="8" max="8" width="18" style="299" customWidth="1"/>
    <col min="9" max="9" width="16.33203125" style="299" customWidth="1"/>
    <col min="10" max="10" width="15.5" style="299" customWidth="1"/>
    <col min="11" max="11" width="15.16015625" style="299" customWidth="1"/>
    <col min="12" max="12" width="20.16015625" style="299" bestFit="1" customWidth="1"/>
    <col min="13" max="13" width="5" style="299" customWidth="1"/>
    <col min="14" max="14" width="20.66015625" style="299" bestFit="1" customWidth="1"/>
    <col min="15" max="15" width="10.66015625" style="299" customWidth="1"/>
    <col min="16" max="16" width="13.83203125" style="299" bestFit="1" customWidth="1"/>
    <col min="17" max="17" width="13.33203125" style="299" bestFit="1" customWidth="1"/>
    <col min="18" max="16384" width="10.66015625" style="299" customWidth="1"/>
  </cols>
  <sheetData>
    <row r="1" spans="1:14" ht="15.75">
      <c r="A1" s="298"/>
      <c r="N1" s="369" t="s">
        <v>346</v>
      </c>
    </row>
    <row r="2" spans="1:14" ht="15.75">
      <c r="A2" s="300"/>
      <c r="N2" s="369" t="s">
        <v>319</v>
      </c>
    </row>
    <row r="3" spans="1:14" ht="15.75">
      <c r="A3" s="300"/>
      <c r="N3" s="370" t="s">
        <v>323</v>
      </c>
    </row>
    <row r="4" spans="1:14" ht="12.75">
      <c r="A4" s="372" t="s">
        <v>252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1:14" ht="12.75">
      <c r="A5" s="301" t="s">
        <v>253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1:14" ht="12.75">
      <c r="A6" s="301" t="s">
        <v>254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</row>
    <row r="7" spans="1:14" ht="12.75">
      <c r="A7" s="301" t="s">
        <v>255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4" ht="12.75">
      <c r="A8" s="301" t="s">
        <v>256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4" ht="12.75">
      <c r="A9" s="301"/>
      <c r="B9" s="302"/>
      <c r="C9" s="302"/>
      <c r="D9" s="304" t="s">
        <v>15</v>
      </c>
      <c r="E9" s="302"/>
      <c r="F9" s="302"/>
      <c r="G9" s="302"/>
      <c r="H9" s="302"/>
      <c r="I9" s="302"/>
      <c r="J9" s="302"/>
      <c r="K9" s="302"/>
      <c r="L9" s="304" t="s">
        <v>15</v>
      </c>
      <c r="M9" s="302"/>
      <c r="N9" s="304" t="s">
        <v>15</v>
      </c>
    </row>
    <row r="10" spans="4:14" ht="25.5" customHeight="1">
      <c r="D10" s="368" t="s">
        <v>345</v>
      </c>
      <c r="E10" s="368" t="s">
        <v>257</v>
      </c>
      <c r="F10" s="306" t="s">
        <v>258</v>
      </c>
      <c r="G10" s="307"/>
      <c r="H10" s="307"/>
      <c r="I10" s="308"/>
      <c r="J10" s="309" t="s">
        <v>344</v>
      </c>
      <c r="K10" s="310"/>
      <c r="L10" s="305" t="s">
        <v>259</v>
      </c>
      <c r="N10" s="305" t="s">
        <v>315</v>
      </c>
    </row>
    <row r="11" spans="4:14" ht="12.75">
      <c r="D11" s="303" t="s">
        <v>260</v>
      </c>
      <c r="E11" s="311" t="s">
        <v>261</v>
      </c>
      <c r="F11" s="312" t="s">
        <v>311</v>
      </c>
      <c r="G11" s="312" t="s">
        <v>312</v>
      </c>
      <c r="H11" s="312" t="s">
        <v>313</v>
      </c>
      <c r="I11" s="312" t="s">
        <v>314</v>
      </c>
      <c r="J11" s="303"/>
      <c r="K11" s="312"/>
      <c r="N11" s="303" t="s">
        <v>262</v>
      </c>
    </row>
    <row r="12" spans="4:14" ht="12.75">
      <c r="D12" s="303" t="s">
        <v>263</v>
      </c>
      <c r="E12" s="313" t="s">
        <v>264</v>
      </c>
      <c r="F12" s="314" t="s">
        <v>265</v>
      </c>
      <c r="G12" s="314" t="s">
        <v>266</v>
      </c>
      <c r="H12" s="314" t="s">
        <v>267</v>
      </c>
      <c r="I12" s="314" t="s">
        <v>268</v>
      </c>
      <c r="J12" s="303" t="s">
        <v>269</v>
      </c>
      <c r="K12" s="314" t="s">
        <v>270</v>
      </c>
      <c r="L12" s="303" t="s">
        <v>271</v>
      </c>
      <c r="M12" s="303"/>
      <c r="N12" s="303" t="s">
        <v>272</v>
      </c>
    </row>
    <row r="13" spans="1:14" ht="12.75">
      <c r="A13" s="315" t="s">
        <v>273</v>
      </c>
      <c r="B13" s="316" t="s">
        <v>274</v>
      </c>
      <c r="C13" s="316" t="s">
        <v>275</v>
      </c>
      <c r="D13" s="317">
        <v>41394</v>
      </c>
      <c r="E13" s="318" t="s">
        <v>276</v>
      </c>
      <c r="F13" s="319" t="s">
        <v>277</v>
      </c>
      <c r="G13" s="319" t="s">
        <v>278</v>
      </c>
      <c r="H13" s="319" t="s">
        <v>279</v>
      </c>
      <c r="I13" s="319" t="s">
        <v>280</v>
      </c>
      <c r="J13" s="315" t="s">
        <v>281</v>
      </c>
      <c r="K13" s="319" t="s">
        <v>282</v>
      </c>
      <c r="L13" s="315" t="s">
        <v>283</v>
      </c>
      <c r="M13" s="320"/>
      <c r="N13" s="373">
        <v>0.97901</v>
      </c>
    </row>
    <row r="14" spans="1:14" ht="12.75">
      <c r="A14" s="303"/>
      <c r="B14" s="303" t="s">
        <v>284</v>
      </c>
      <c r="C14" s="303" t="s">
        <v>285</v>
      </c>
      <c r="D14" s="303" t="s">
        <v>286</v>
      </c>
      <c r="E14" s="303" t="s">
        <v>287</v>
      </c>
      <c r="F14" s="314" t="s">
        <v>288</v>
      </c>
      <c r="G14" s="314" t="s">
        <v>289</v>
      </c>
      <c r="H14" s="314" t="s">
        <v>290</v>
      </c>
      <c r="I14" s="314" t="s">
        <v>291</v>
      </c>
      <c r="J14" s="303" t="s">
        <v>292</v>
      </c>
      <c r="K14" s="314" t="s">
        <v>293</v>
      </c>
      <c r="L14" s="303" t="s">
        <v>294</v>
      </c>
      <c r="M14" s="320"/>
      <c r="N14" s="321" t="s">
        <v>295</v>
      </c>
    </row>
    <row r="15" spans="1:14" ht="12.75">
      <c r="A15" s="303">
        <v>1</v>
      </c>
      <c r="B15" s="299" t="s">
        <v>296</v>
      </c>
      <c r="D15" s="322"/>
      <c r="E15" s="322"/>
      <c r="F15" s="323"/>
      <c r="G15" s="323"/>
      <c r="H15" s="323"/>
      <c r="I15" s="323"/>
      <c r="J15" s="322"/>
      <c r="K15" s="323"/>
      <c r="L15" s="322"/>
      <c r="M15" s="324"/>
      <c r="N15" s="325"/>
    </row>
    <row r="16" spans="1:14" ht="12.75">
      <c r="A16" s="303">
        <f aca="true" t="shared" si="0" ref="A16:A38">A15+1</f>
        <v>2</v>
      </c>
      <c r="B16" s="303">
        <v>501</v>
      </c>
      <c r="C16" s="326" t="s">
        <v>297</v>
      </c>
      <c r="D16" s="327">
        <v>91268160.5875312</v>
      </c>
      <c r="E16" s="328"/>
      <c r="F16" s="328"/>
      <c r="G16" s="328"/>
      <c r="H16" s="328"/>
      <c r="I16" s="329">
        <f>-SUM('JHS-13'!AX46)</f>
        <v>-555555.5555555556</v>
      </c>
      <c r="J16" s="330">
        <v>0</v>
      </c>
      <c r="K16" s="328"/>
      <c r="L16" s="331">
        <f>SUM(D16:K16)</f>
        <v>90712605.03197564</v>
      </c>
      <c r="M16" s="332"/>
      <c r="N16" s="331">
        <f>L16*$N$13</f>
        <v>88808547.45235448</v>
      </c>
    </row>
    <row r="17" spans="1:14" ht="12.75">
      <c r="A17" s="303">
        <f t="shared" si="0"/>
        <v>3</v>
      </c>
      <c r="B17" s="303">
        <v>547</v>
      </c>
      <c r="C17" s="326" t="s">
        <v>298</v>
      </c>
      <c r="D17" s="333">
        <v>149217979.964359</v>
      </c>
      <c r="E17" s="329">
        <f>-E28</f>
        <v>1130625</v>
      </c>
      <c r="F17" s="329"/>
      <c r="G17" s="329"/>
      <c r="H17" s="329"/>
      <c r="I17" s="329">
        <f>-SUM('JHS-13'!AX42:AX43)</f>
        <v>929795.8802588996</v>
      </c>
      <c r="J17" s="334">
        <v>0</v>
      </c>
      <c r="K17" s="329"/>
      <c r="L17" s="335">
        <f>SUM(D17:K17)</f>
        <v>151278400.84461787</v>
      </c>
      <c r="M17" s="336"/>
      <c r="N17" s="335">
        <f>L17*$N$13</f>
        <v>148103067.21088934</v>
      </c>
    </row>
    <row r="18" spans="1:14" ht="12.75">
      <c r="A18" s="303">
        <f t="shared" si="0"/>
        <v>4</v>
      </c>
      <c r="C18" s="326"/>
      <c r="D18" s="337">
        <f>SUM(D16:D17)</f>
        <v>240486140.5518902</v>
      </c>
      <c r="E18" s="338">
        <f>SUM(E16:E17)</f>
        <v>1130625</v>
      </c>
      <c r="F18" s="338">
        <f>SUM(F16:F17)</f>
        <v>0</v>
      </c>
      <c r="G18" s="338"/>
      <c r="H18" s="338"/>
      <c r="I18" s="338">
        <f>SUM(I16:I17)</f>
        <v>374240.324703344</v>
      </c>
      <c r="J18" s="339">
        <f>SUM(J16:J17)</f>
        <v>0</v>
      </c>
      <c r="K18" s="339">
        <f>SUM(K16:K17)</f>
        <v>0</v>
      </c>
      <c r="L18" s="340">
        <f>SUM(L16:L17)</f>
        <v>241991005.87659353</v>
      </c>
      <c r="M18" s="336"/>
      <c r="N18" s="337">
        <f>SUM(N16:N17)</f>
        <v>236911614.66324383</v>
      </c>
    </row>
    <row r="19" spans="1:14" ht="12.75">
      <c r="A19" s="303">
        <f t="shared" si="0"/>
        <v>5</v>
      </c>
      <c r="B19" s="299" t="s">
        <v>299</v>
      </c>
      <c r="D19" s="338"/>
      <c r="E19" s="338"/>
      <c r="F19" s="338"/>
      <c r="G19" s="338"/>
      <c r="H19" s="338"/>
      <c r="I19" s="338"/>
      <c r="J19" s="339"/>
      <c r="K19" s="338"/>
      <c r="L19" s="339"/>
      <c r="M19" s="336"/>
      <c r="N19" s="337"/>
    </row>
    <row r="20" spans="1:14" ht="12.75">
      <c r="A20" s="303">
        <f t="shared" si="0"/>
        <v>6</v>
      </c>
      <c r="B20" s="303">
        <v>555</v>
      </c>
      <c r="C20" s="326" t="s">
        <v>300</v>
      </c>
      <c r="D20" s="333">
        <v>508060098.1790011</v>
      </c>
      <c r="E20" s="329"/>
      <c r="F20" s="329">
        <f>-'JHS-13'!I27</f>
        <v>-776099</v>
      </c>
      <c r="G20" s="329"/>
      <c r="H20" s="329">
        <f>-'JHS-13'!AS27</f>
        <v>-7088065.589499994</v>
      </c>
      <c r="I20" s="341">
        <f>-(+'JHS-13'!AX37)</f>
        <v>-3526620</v>
      </c>
      <c r="J20" s="334">
        <v>0</v>
      </c>
      <c r="K20" s="341"/>
      <c r="L20" s="335">
        <f>SUM(D20:K20)</f>
        <v>496669313.5895011</v>
      </c>
      <c r="M20" s="336"/>
      <c r="N20" s="333">
        <f>L20*$N$13</f>
        <v>486244224.69725746</v>
      </c>
    </row>
    <row r="21" spans="1:16" s="345" customFormat="1" ht="12.75">
      <c r="A21" s="303">
        <f t="shared" si="0"/>
        <v>7</v>
      </c>
      <c r="B21" s="342"/>
      <c r="C21" s="343"/>
      <c r="D21" s="344"/>
      <c r="E21" s="341"/>
      <c r="F21" s="341"/>
      <c r="G21" s="341"/>
      <c r="H21" s="341"/>
      <c r="I21" s="341"/>
      <c r="J21" s="341"/>
      <c r="K21" s="341"/>
      <c r="L21" s="344"/>
      <c r="M21" s="341"/>
      <c r="N21" s="344"/>
      <c r="P21" s="346"/>
    </row>
    <row r="22" spans="1:16" ht="12.75">
      <c r="A22" s="303">
        <f t="shared" si="0"/>
        <v>8</v>
      </c>
      <c r="B22" s="303">
        <v>557</v>
      </c>
      <c r="C22" s="326" t="s">
        <v>301</v>
      </c>
      <c r="D22" s="333">
        <v>8029302.949999998</v>
      </c>
      <c r="E22" s="329"/>
      <c r="F22" s="329"/>
      <c r="G22" s="329"/>
      <c r="H22" s="329"/>
      <c r="I22" s="329"/>
      <c r="J22" s="329">
        <v>-1369203.65</v>
      </c>
      <c r="K22" s="329"/>
      <c r="L22" s="335">
        <f>SUM(D22:K22)</f>
        <v>6660099.299999999</v>
      </c>
      <c r="M22" s="336"/>
      <c r="N22" s="333">
        <f>L22*$N$13</f>
        <v>6520303.815692999</v>
      </c>
      <c r="P22" s="346"/>
    </row>
    <row r="23" spans="1:14" ht="12.75">
      <c r="A23" s="303">
        <f t="shared" si="0"/>
        <v>9</v>
      </c>
      <c r="B23" s="303"/>
      <c r="C23" s="326" t="s">
        <v>282</v>
      </c>
      <c r="D23" s="333">
        <v>0</v>
      </c>
      <c r="E23" s="329"/>
      <c r="F23" s="329"/>
      <c r="G23" s="329"/>
      <c r="H23" s="329"/>
      <c r="I23" s="329"/>
      <c r="J23" s="329"/>
      <c r="K23" s="329">
        <v>1451371.7</v>
      </c>
      <c r="L23" s="334">
        <f>SUM(D23:K23)</f>
        <v>1451371.7</v>
      </c>
      <c r="M23" s="336"/>
      <c r="N23" s="329">
        <f>L23*$N$13</f>
        <v>1420907.408017</v>
      </c>
    </row>
    <row r="24" spans="1:17" ht="12.75">
      <c r="A24" s="303">
        <f t="shared" si="0"/>
        <v>10</v>
      </c>
      <c r="C24" s="347"/>
      <c r="D24" s="337">
        <f>SUM(D20:D23)</f>
        <v>516089401.1290011</v>
      </c>
      <c r="E24" s="338">
        <f>SUM(E20:E23)</f>
        <v>0</v>
      </c>
      <c r="F24" s="338">
        <f aca="true" t="shared" si="1" ref="F24:N24">SUM(F20:F23)</f>
        <v>-776099</v>
      </c>
      <c r="G24" s="338">
        <f t="shared" si="1"/>
        <v>0</v>
      </c>
      <c r="H24" s="339">
        <f t="shared" si="1"/>
        <v>-7088065.589499994</v>
      </c>
      <c r="I24" s="339">
        <f t="shared" si="1"/>
        <v>-3526620</v>
      </c>
      <c r="J24" s="338">
        <f>SUM(J20:J23)</f>
        <v>-1369203.65</v>
      </c>
      <c r="K24" s="339">
        <f t="shared" si="1"/>
        <v>1451371.7</v>
      </c>
      <c r="L24" s="340">
        <f t="shared" si="1"/>
        <v>504780784.5895011</v>
      </c>
      <c r="M24" s="336"/>
      <c r="N24" s="340">
        <f t="shared" si="1"/>
        <v>494185435.92096746</v>
      </c>
      <c r="P24" s="348"/>
      <c r="Q24" s="348"/>
    </row>
    <row r="25" spans="1:14" ht="12.75">
      <c r="A25" s="303">
        <f t="shared" si="0"/>
        <v>11</v>
      </c>
      <c r="C25" s="347"/>
      <c r="D25" s="338"/>
      <c r="E25" s="338"/>
      <c r="F25" s="338"/>
      <c r="G25" s="338"/>
      <c r="H25" s="338"/>
      <c r="I25" s="338"/>
      <c r="J25" s="338"/>
      <c r="K25" s="338"/>
      <c r="L25" s="339"/>
      <c r="M25" s="336"/>
      <c r="N25" s="337"/>
    </row>
    <row r="26" spans="1:14" ht="12.75">
      <c r="A26" s="303">
        <f t="shared" si="0"/>
        <v>12</v>
      </c>
      <c r="B26" s="303">
        <v>565</v>
      </c>
      <c r="C26" s="299" t="s">
        <v>302</v>
      </c>
      <c r="D26" s="344">
        <v>97660154.06028648</v>
      </c>
      <c r="E26" s="341"/>
      <c r="F26" s="341">
        <f>-'JHS-13'!I28</f>
        <v>-9922939</v>
      </c>
      <c r="G26" s="341">
        <f>-'JHS-13'!O26</f>
        <v>0</v>
      </c>
      <c r="H26" s="341"/>
      <c r="I26" s="341">
        <f>-(+'JHS-13'!AX41+'JHS-13'!AX39)</f>
        <v>0</v>
      </c>
      <c r="J26" s="329">
        <v>0</v>
      </c>
      <c r="K26" s="341"/>
      <c r="L26" s="333">
        <f>SUM(D26:K26)</f>
        <v>87737215.06028648</v>
      </c>
      <c r="M26" s="341"/>
      <c r="N26" s="333">
        <f>L26*$N$13</f>
        <v>85895610.91617107</v>
      </c>
    </row>
    <row r="27" spans="1:14" ht="12.75">
      <c r="A27" s="303">
        <f t="shared" si="0"/>
        <v>13</v>
      </c>
      <c r="D27" s="329"/>
      <c r="E27" s="329"/>
      <c r="F27" s="329"/>
      <c r="G27" s="329"/>
      <c r="H27" s="329"/>
      <c r="I27" s="329"/>
      <c r="J27" s="329"/>
      <c r="K27" s="329"/>
      <c r="L27" s="334">
        <f>SUM(D27:K27)</f>
        <v>0</v>
      </c>
      <c r="M27" s="336"/>
      <c r="N27" s="329"/>
    </row>
    <row r="28" spans="1:14" s="324" customFormat="1" ht="12.75">
      <c r="A28" s="320">
        <f t="shared" si="0"/>
        <v>14</v>
      </c>
      <c r="B28" s="320" t="s">
        <v>303</v>
      </c>
      <c r="C28" s="324" t="s">
        <v>304</v>
      </c>
      <c r="D28" s="341">
        <v>137606375.51264036</v>
      </c>
      <c r="E28" s="341">
        <v>-1130625</v>
      </c>
      <c r="F28" s="341">
        <v>-10891023</v>
      </c>
      <c r="G28" s="341"/>
      <c r="H28" s="341"/>
      <c r="I28" s="341">
        <f>-SUM('JHS-13'!AX49:AX53)</f>
        <v>-1215107.3786816266</v>
      </c>
      <c r="J28" s="341">
        <v>-6849513.489999999</v>
      </c>
      <c r="K28" s="341"/>
      <c r="L28" s="334">
        <f>SUM(D28:K28)</f>
        <v>117520106.64395873</v>
      </c>
      <c r="M28" s="336"/>
      <c r="N28" s="329">
        <f>L28*$N$13</f>
        <v>115053359.60550204</v>
      </c>
    </row>
    <row r="29" spans="1:14" s="324" customFormat="1" ht="12.75">
      <c r="A29" s="320">
        <f t="shared" si="0"/>
        <v>15</v>
      </c>
      <c r="B29" s="320"/>
      <c r="D29" s="341"/>
      <c r="E29" s="341"/>
      <c r="F29" s="341"/>
      <c r="G29" s="341"/>
      <c r="H29" s="341"/>
      <c r="I29" s="341"/>
      <c r="J29" s="341"/>
      <c r="K29" s="341"/>
      <c r="L29" s="336"/>
      <c r="M29" s="336"/>
      <c r="N29" s="341"/>
    </row>
    <row r="30" spans="1:14" ht="12.75">
      <c r="A30" s="303">
        <f t="shared" si="0"/>
        <v>16</v>
      </c>
      <c r="B30" s="303" t="s">
        <v>303</v>
      </c>
      <c r="C30" s="299" t="s">
        <v>305</v>
      </c>
      <c r="D30" s="333">
        <v>1419635</v>
      </c>
      <c r="E30" s="329"/>
      <c r="F30" s="329"/>
      <c r="G30" s="329"/>
      <c r="H30" s="329"/>
      <c r="I30" s="329"/>
      <c r="J30" s="329"/>
      <c r="K30" s="329"/>
      <c r="L30" s="335">
        <f>SUM(D30:K30)</f>
        <v>1419635</v>
      </c>
      <c r="M30" s="336"/>
      <c r="N30" s="333">
        <f>L30*$N$13</f>
        <v>1389836.8613500001</v>
      </c>
    </row>
    <row r="31" spans="1:14" ht="12.75">
      <c r="A31" s="303">
        <f t="shared" si="0"/>
        <v>17</v>
      </c>
      <c r="B31" s="303">
        <v>447</v>
      </c>
      <c r="C31" s="299" t="s">
        <v>306</v>
      </c>
      <c r="D31" s="333">
        <v>-10446569.187430572</v>
      </c>
      <c r="E31" s="329"/>
      <c r="F31" s="329"/>
      <c r="G31" s="329"/>
      <c r="H31" s="334"/>
      <c r="I31" s="334"/>
      <c r="J31" s="329"/>
      <c r="K31" s="334"/>
      <c r="L31" s="335">
        <f>SUM(D31:K31)</f>
        <v>-10446569.187430572</v>
      </c>
      <c r="M31" s="336"/>
      <c r="N31" s="333">
        <f>L31*$N$13</f>
        <v>-10227295.700186405</v>
      </c>
    </row>
    <row r="32" spans="1:14" ht="12.75">
      <c r="A32" s="303">
        <f t="shared" si="0"/>
        <v>18</v>
      </c>
      <c r="B32" s="303">
        <v>456</v>
      </c>
      <c r="C32" s="299" t="s">
        <v>307</v>
      </c>
      <c r="D32" s="333">
        <v>0</v>
      </c>
      <c r="E32" s="329"/>
      <c r="F32" s="329"/>
      <c r="G32" s="329"/>
      <c r="H32" s="334"/>
      <c r="I32" s="334"/>
      <c r="J32" s="329"/>
      <c r="K32" s="334"/>
      <c r="L32" s="335">
        <f>SUM(D32:K32)</f>
        <v>0</v>
      </c>
      <c r="M32" s="336"/>
      <c r="N32" s="333">
        <f>L32*$N$13</f>
        <v>0</v>
      </c>
    </row>
    <row r="33" spans="1:14" ht="12.75">
      <c r="A33" s="303">
        <f t="shared" si="0"/>
        <v>19</v>
      </c>
      <c r="D33" s="349">
        <f aca="true" t="shared" si="2" ref="D33:K33">SUM(D30:D32)</f>
        <v>-9026934.187430572</v>
      </c>
      <c r="E33" s="350">
        <f t="shared" si="2"/>
        <v>0</v>
      </c>
      <c r="F33" s="350">
        <f t="shared" si="2"/>
        <v>0</v>
      </c>
      <c r="G33" s="350">
        <f t="shared" si="2"/>
        <v>0</v>
      </c>
      <c r="H33" s="351">
        <f t="shared" si="2"/>
        <v>0</v>
      </c>
      <c r="I33" s="351">
        <f>SUM(I30:I32)</f>
        <v>0</v>
      </c>
      <c r="J33" s="350">
        <f t="shared" si="2"/>
        <v>0</v>
      </c>
      <c r="K33" s="351">
        <f t="shared" si="2"/>
        <v>0</v>
      </c>
      <c r="L33" s="352">
        <f>SUM(L30:L32)</f>
        <v>-9026934.187430572</v>
      </c>
      <c r="M33" s="353"/>
      <c r="N33" s="349">
        <f>SUM(N30:N32)</f>
        <v>-8837458.838836405</v>
      </c>
    </row>
    <row r="34" spans="1:14" ht="12.75">
      <c r="A34" s="303">
        <f t="shared" si="0"/>
        <v>20</v>
      </c>
      <c r="D34" s="323"/>
      <c r="E34" s="323"/>
      <c r="F34" s="323"/>
      <c r="G34" s="323"/>
      <c r="H34" s="322"/>
      <c r="I34" s="322"/>
      <c r="J34" s="323"/>
      <c r="K34" s="322"/>
      <c r="L34" s="322"/>
      <c r="M34" s="354"/>
      <c r="N34" s="355"/>
    </row>
    <row r="35" spans="1:14" ht="12.75">
      <c r="A35" s="303">
        <f t="shared" si="0"/>
        <v>21</v>
      </c>
      <c r="B35" s="299" t="s">
        <v>308</v>
      </c>
      <c r="D35" s="344">
        <f aca="true" t="shared" si="3" ref="D35:L35">D18+D24+D26+D28+D33</f>
        <v>982815137.0663875</v>
      </c>
      <c r="E35" s="341">
        <f>E18+E24+E26+E28+E33</f>
        <v>0</v>
      </c>
      <c r="F35" s="341">
        <f t="shared" si="3"/>
        <v>-21590061</v>
      </c>
      <c r="G35" s="341">
        <f t="shared" si="3"/>
        <v>0</v>
      </c>
      <c r="H35" s="336">
        <f t="shared" si="3"/>
        <v>-7088065.589499994</v>
      </c>
      <c r="I35" s="336">
        <f t="shared" si="3"/>
        <v>-4367487.053978283</v>
      </c>
      <c r="J35" s="341">
        <f t="shared" si="3"/>
        <v>-8218717.139999999</v>
      </c>
      <c r="K35" s="336">
        <f t="shared" si="3"/>
        <v>1451371.7</v>
      </c>
      <c r="L35" s="356">
        <f t="shared" si="3"/>
        <v>943002177.9829092</v>
      </c>
      <c r="M35" s="336"/>
      <c r="N35" s="344">
        <f>N18+N24+N26+N28+N33</f>
        <v>923208562.267048</v>
      </c>
    </row>
    <row r="36" spans="1:14" ht="12.75">
      <c r="A36" s="303">
        <f t="shared" si="0"/>
        <v>22</v>
      </c>
      <c r="B36" s="303" t="s">
        <v>303</v>
      </c>
      <c r="C36" s="299" t="s">
        <v>309</v>
      </c>
      <c r="D36" s="329">
        <v>-11622044.653333334</v>
      </c>
      <c r="E36" s="329"/>
      <c r="F36" s="329"/>
      <c r="G36" s="329"/>
      <c r="H36" s="334"/>
      <c r="I36" s="334"/>
      <c r="J36" s="329"/>
      <c r="K36" s="334"/>
      <c r="L36" s="334">
        <f>SUM(D36:K36)</f>
        <v>-11622044.653333334</v>
      </c>
      <c r="M36" s="336"/>
      <c r="N36" s="374">
        <f>L36*$N$13</f>
        <v>-11378097.936059868</v>
      </c>
    </row>
    <row r="37" spans="1:14" ht="12.75">
      <c r="A37" s="303">
        <f t="shared" si="0"/>
        <v>23</v>
      </c>
      <c r="D37" s="357"/>
      <c r="E37" s="357"/>
      <c r="F37" s="357"/>
      <c r="G37" s="357"/>
      <c r="H37" s="358"/>
      <c r="I37" s="358"/>
      <c r="J37" s="357"/>
      <c r="K37" s="358"/>
      <c r="L37" s="358"/>
      <c r="M37" s="354"/>
      <c r="N37" s="359"/>
    </row>
    <row r="38" spans="1:14" ht="13.5" thickBot="1">
      <c r="A38" s="303">
        <f t="shared" si="0"/>
        <v>24</v>
      </c>
      <c r="B38" s="299" t="s">
        <v>310</v>
      </c>
      <c r="D38" s="360">
        <f>SUM(D35:D37)</f>
        <v>971193092.4130542</v>
      </c>
      <c r="E38" s="361">
        <f>SUM(E35:E37)</f>
        <v>0</v>
      </c>
      <c r="F38" s="361">
        <f aca="true" t="shared" si="4" ref="F38:L38">SUM(F35:F37)</f>
        <v>-21590061</v>
      </c>
      <c r="G38" s="361">
        <f t="shared" si="4"/>
        <v>0</v>
      </c>
      <c r="H38" s="362">
        <f t="shared" si="4"/>
        <v>-7088065.589499994</v>
      </c>
      <c r="I38" s="362">
        <f t="shared" si="4"/>
        <v>-4367487.053978283</v>
      </c>
      <c r="J38" s="361">
        <f>SUM(J35:J37)</f>
        <v>-8218717.139999999</v>
      </c>
      <c r="K38" s="362">
        <f t="shared" si="4"/>
        <v>1451371.7</v>
      </c>
      <c r="L38" s="363">
        <f t="shared" si="4"/>
        <v>931380133.3295759</v>
      </c>
      <c r="M38" s="332"/>
      <c r="N38" s="363">
        <f>SUM(N35:N37)</f>
        <v>911830464.3309882</v>
      </c>
    </row>
    <row r="39" ht="13.5" thickTop="1"/>
  </sheetData>
  <sheetProtection/>
  <mergeCells count="1">
    <mergeCell ref="A4:N4"/>
  </mergeCells>
  <printOptions horizontalCentered="1"/>
  <pageMargins left="0.5" right="0.5" top="0.92" bottom="0.5" header="0.71" footer="0.5"/>
  <pageSetup fitToHeight="1" fitToWidth="1" horizontalDpi="600" verticalDpi="600" orientation="landscape" scale="66" r:id="rId1"/>
  <headerFooter alignWithMargins="0">
    <oddFooter>&amp;L&amp;"Times New Roman,Bold Italic"&amp;12Note:  Amounts presented in bold italic type have changed since the June 13 original filing.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sfree</dc:creator>
  <cp:keywords/>
  <dc:description/>
  <cp:lastModifiedBy>No Name</cp:lastModifiedBy>
  <cp:lastPrinted>2011-08-31T22:05:59Z</cp:lastPrinted>
  <dcterms:created xsi:type="dcterms:W3CDTF">2011-08-29T21:25:23Z</dcterms:created>
  <dcterms:modified xsi:type="dcterms:W3CDTF">2011-08-31T22:06:29Z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2011-09-01T00:00:00Z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