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4 GRC\01 Original Filing\Testimony and Exhibits\#Susan Free\Exhibits\Ready for review\"/>
    </mc:Choice>
  </mc:AlternateContent>
  <bookViews>
    <workbookView xWindow="0" yWindow="0" windowWidth="28800" windowHeight="12000"/>
  </bookViews>
  <sheets>
    <sheet name="Exh. SEF-23 pg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ECURRENT" hidden="1">[3]ConsolidatingPL!#REF!</definedName>
    <definedName name="__123Graph_F" hidden="1">[2]Input!$D$22:$D$37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hidden="1">{"annual",#N/A,FALSE,"Pro Forma";#N/A,#N/A,FALSE,"Golf Operations"}</definedName>
    <definedName name="_Dist_Values" hidden="1">#REF!</definedName>
    <definedName name="_Fill" hidden="1">#REF!</definedName>
    <definedName name="_xlnm._FilterDatabase" hidden="1">#REF!</definedName>
    <definedName name="_gr1" hidden="1">{"three",#N/A,FALSE,"Capital";"four",#N/A,FALSE,"Capital"}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[4]RENT!#REF!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hidden="1">#REF!</definedName>
    <definedName name="_Table2_Out" hidden="1">#REF!</definedName>
    <definedName name="_wr1" hidden="1">{"Output-3Column",#N/A,FALSE,"Output"}</definedName>
    <definedName name="_wrn1" hidden="1">{"Inflation-BaseYear",#N/A,FALSE,"Inputs"}</definedName>
    <definedName name="a" hidden="1">{"Print_Detail",#N/A,FALSE,"Redemption_Maturity Extract"}</definedName>
    <definedName name="Access_Button1" hidden="1">"Headcount_Workbook_Schedules_List"</definedName>
    <definedName name="AccessCode" hidden="1">""""</definedName>
    <definedName name="AccessDatabase" hidden="1">"C:\ncux\bud\rms_inv.mdb"</definedName>
    <definedName name="ACwvu.allocations." hidden="1">#REF!</definedName>
    <definedName name="ACwvu.annual._.hotel." hidden="1">[5]development!$C$5</definedName>
    <definedName name="ACwvu.bottom._.line." hidden="1">[5]development!#REF!</definedName>
    <definedName name="ACwvu.cash._.flow." hidden="1">#REF!</definedName>
    <definedName name="ACwvu.combo." hidden="1">[5]development!$B$89</definedName>
    <definedName name="ACwvu.full." hidden="1">#REF!</definedName>
    <definedName name="ACwvu.offsite." hidden="1">#REF!</definedName>
    <definedName name="ACwvu.onsite." hidden="1">#REF!</definedName>
    <definedName name="anscount" hidden="1">2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b" hidden="1">{"One",#N/A,FALSE,"CClub";"Two",#N/A,FALSE,"CClub";"Three",#N/A,FALSE,"CClub";"Four",#N/A,FALSE,"CClub";"Five",#N/A,FALSE,"CClub"}</definedName>
    <definedName name="bi" hidden="1">{#N/A,#N/A,FALSE,"BidCo Assumptions";#N/A,#N/A,FALSE,"Credit Stats";#N/A,#N/A,FALSE,"Bidco Summary";#N/A,#N/A,FALSE,"BIDCO Consolidated"}</definedName>
    <definedName name="BNE_MESSAGES_HIDDEN" hidden="1">#REF!</definedName>
    <definedName name="CBWorkbookPriority" hidden="1">-2060790043</definedName>
    <definedName name="cd" hidden="1">{"annual",#N/A,FALSE,"Pro Forma";#N/A,#N/A,FALSE,"Golf Operations"}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wvu.annual." hidden="1">#REF!,#REF!,#REF!,#REF!,#REF!,#REF!,#REF!,#REF!,#REF!,#REF!,#REF!,#REF!,#REF!,#REF!,#REF!,#REF!,#REF!,#REF!,#REF!,#REF!,#REF!,#REF!,#REF!,#REF!</definedName>
    <definedName name="Cwvu.annual._.hotel." hidden="1">[5]development!$A$16:$IV$16,[5]development!$A$21:$IV$21,[5]development!#REF!,[5]development!#REF!,[5]development!$A$36:$IV$36,[5]development!$A$46:$IV$46,[5]development!#REF!,[5]development!#REF!,[5]development!#REF!,[5]development!#REF!,[5]development!#REF!,[5]development!#REF!,[5]development!#REF!,[5]development!#REF!,[5]development!#REF!,[5]development!$A$89:$IV$89,[5]development!#REF!,[5]development!#REF!,[5]development!#REF!</definedName>
    <definedName name="Cwvu.bottom._.line." hidden="1">[5]development!$A$16:$IV$16,[5]development!$A$21:$IV$21,[5]development!#REF!,[5]development!#REF!,[5]development!$A$36:$IV$36,[5]development!$A$46:$IV$46,[5]development!#REF!,[5]development!#REF!,[5]development!#REF!,[5]development!#REF!,[5]development!#REF!,[5]development!#REF!,[5]development!#REF!,[5]development!#REF!,[5]development!#REF!,[5]development!$A$89:$IV$89,[5]development!#REF!,[5]development!#REF!,[5]development!#REF!,[5]development!#REF!,[5]development!#REF!,[5]development!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[5]development!$A$16:$IV$16,[5]development!$A$21:$IV$21,[5]development!#REF!,[5]development!#REF!,[5]development!$A$36:$IV$36,[5]development!$A$46:$IV$46,[5]development!#REF!,[5]development!#REF!,[5]development!#REF!,[5]development!#REF!,[5]development!#REF!,[5]development!#REF!,[5]development!#REF!,[5]development!#REF!,[5]development!#REF!,[5]development!$A$85:$IV$85,[5]development!$A$89:$IV$89,[5]development!$A$91:$IV$91,[5]development!#REF!,[5]development!#REF!,[5]development!#REF!,[5]development!#REF!</definedName>
    <definedName name="Cwvu.GREY_ALL." hidden="1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stimate" hidden="1">{#N/A,#N/A,FALSE,"Summ";#N/A,#N/A,FALSE,"General"}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ex" hidden="1">{#N/A,#N/A,FALSE,"Summ";#N/A,#N/A,FALSE,"General"}</definedName>
    <definedName name="fffff" hidden="1">{"ALL",#N/A,FALSE,"A"}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dfsad" hidden="1">{"ALL",#N/A,FALSE,"A"}</definedName>
    <definedName name="gr" hidden="1">{"three",#N/A,FALSE,"Capital";"four",#N/A,FALSE,"Capital"}</definedName>
    <definedName name="help" hidden="1">{"ALL",#N/A,FALSE,"A"}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IM" hidden="1">{#N/A,#N/A,FALSE,"Sheet5"}</definedName>
    <definedName name="June" hidden="1">{"three",#N/A,FALSE,"Capital";"four",#N/A,FALSE,"Capital"}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2_WBEVMODE" hidden="1">0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3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hidden="1">{#N/A,#N/A,FALSE,"Summ";#N/A,#N/A,FALSE,"General"}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l_Workbook_GUID" hidden="1">"VX3CWJGNQX2CCGI81U4N2V76"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PPPPPPPPPPPPP" hidden="1">{#N/A,#N/A,FALSE,"Sheet5"}</definedName>
    <definedName name="PricingInfo" hidden="1">[6]Inputs!#REF!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wvu.allocations." hidden="1">#REF!</definedName>
    <definedName name="Rwvu.annual._.hotel." hidden="1">[5]development!#REF!</definedName>
    <definedName name="Rwvu.bottom._.line." hidden="1">[5]development!#REF!</definedName>
    <definedName name="Rwvu.cash._.flow." hidden="1">#REF!</definedName>
    <definedName name="Rwvu.combo." hidden="1">[5]development!#REF!</definedName>
    <definedName name="Rwvu.offsite." hidden="1">#REF!</definedName>
    <definedName name="Rwvu.onsite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"45FIHJWMI3GHFVKWLVCY66MTN"</definedName>
    <definedName name="SAPsysID" hidden="1">"708C5W7SBKP804JT78WJ0JNKI"</definedName>
    <definedName name="SAPwbID" hidden="1">"ARS"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pippw" hidden="1">{#N/A,#N/A,FALSE,"Actual";#N/A,#N/A,FALSE,"Normalized";#N/A,#N/A,FALSE,"Electric Actual";#N/A,#N/A,FALSE,"Electric Normalized"}</definedName>
    <definedName name="SpreadsheetBuilder_2" hidden="1">[7]Sheet2!#REF!</definedName>
    <definedName name="SpreadsheetBuilder_3" hidden="1">[8]Sheet2!#REF!</definedName>
    <definedName name="standard1" hidden="1">{"YTD-Total",#N/A,FALSE,"Provision"}</definedName>
    <definedName name="Swvu.allocations." hidden="1">#REF!</definedName>
    <definedName name="Swvu.annual._.hotel." hidden="1">[5]development!$C$5</definedName>
    <definedName name="Swvu.bottom._.line." hidden="1">[5]development!#REF!</definedName>
    <definedName name="Swvu.cash._.flow." hidden="1">#REF!</definedName>
    <definedName name="Swvu.combo." hidden="1">[5]development!$B$89</definedName>
    <definedName name="Swvu.full." hidden="1">#REF!</definedName>
    <definedName name="Swvu.offsite." hidden="1">#REF!</definedName>
    <definedName name="Swvu.onsite." hidden="1">#REF!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P_Footer_User" hidden="1">"Dylan Moser"</definedName>
    <definedName name="TP_Footer_Version" hidden="1">"v4.00"</definedName>
    <definedName name="trth" hidden="1">{"ALL",#N/A,FALSE,"A"}</definedName>
    <definedName name="u" hidden="1">{#N/A,#N/A,FALSE,"Summ";#N/A,#N/A,FALSE,"General"}</definedName>
    <definedName name="vcdv" hidden="1">#REF!</definedName>
    <definedName name="w" hidden="1">[9]Inputs!#REF!</definedName>
    <definedName name="wr" hidden="1">{"Output-3Column",#N/A,FALSE,"Output"}</definedName>
    <definedName name="wrn" hidden="1">{"Inflation-BaseYear",#N/A,FALSE,"Inputs"}</definedName>
    <definedName name="wrn.1._.Bi._.Monthly._.CR." hidden="1">{#N/A,#N/A,FALSE,"Drill Sites";"WP 212",#N/A,FALSE,"MWAG EOR";"WP 213",#N/A,FALSE,"MWAG EOR";#N/A,#N/A,FALSE,"Misc. Facility";#N/A,#N/A,FALSE,"WWTP"}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hidden="1">{"Page 3.4.1",#N/A,FALSE,"Totals";"Page 3.4.2",#N/A,FALSE,"Totals"}</definedName>
    <definedName name="wrn.ALL." hidden="1">{"ALL",#N/A,FALSE,"A"}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._.Sheets." hidden="1">{"IncSt",#N/A,FALSE,"IS";"BalSht",#N/A,FALSE,"BS";"IntCash",#N/A,FALSE,"Int. Cash";"Stats",#N/A,FALSE,"Stats"}</definedName>
    <definedName name="wrn.annual." hidden="1">{"annual",#N/A,FALSE,"Pro Forma"}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ssets." hidden="1">{"ASSETS",#N/A,FALSE,"Assets"}</definedName>
    <definedName name="wrn.ASSOC_CO." hidden="1">{"ASSC_CO",#N/A,FALSE,"A"}</definedName>
    <definedName name="wrn.BidCo." hidden="1">{#N/A,#N/A,FALSE,"BidCo Assumptions";#N/A,#N/A,FALSE,"Credit Stats";#N/A,#N/A,FALSE,"Bidco Summary";#N/A,#N/A,FALSE,"BIDCO Consolidated"}</definedName>
    <definedName name="wrn.BS." hidden="1">{"BS",#N/A,FALSE,"A"}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SH." hidden="1">{#N/A,#N/A,FALSE,"Sheet5"}</definedName>
    <definedName name="wrn.Cash._.and._.Accrual." hidden="1">{"a_cash",#N/A,FALSE,"Summary";"a_accrual",#N/A,FALSE,"Summary"}</definedName>
    <definedName name="wrn.Combined._.YTD." hidden="1">{"YTD-Total",#N/A,TRUE,"Provision";"YTD-Utility",#N/A,TRUE,"Prov Utility";"YTD-NonUtility",#N/A,TRUE,"Prov NonUtility"}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hidden="1">{"Conol gross povision grouped",#N/A,FALSE,"Consol Gross";"Consol Gross Grouped",#N/A,FALSE,"Consol Gross"}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CF._.Valuation." hidden="1">{"value box",#N/A,TRUE,"DPL Inc. Fin Statements";"unlevered free cash flows",#N/A,TRUE,"DPL Inc. Fin Statements"}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ESTIMATE." hidden="1">{#N/A,#N/A,FALSE,"CESTSUM";#N/A,#N/A,FALSE,"est sum A";#N/A,#N/A,FALSE,"est detail A"}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hidden="1">{"FCB_ALL",#N/A,FALSE,"FCB"}</definedName>
    <definedName name="wrn.fcb2" hidden="1">{"FCB_ALL",#N/A,FALSE,"FCB"}</definedName>
    <definedName name="wrn.Financials." hidden="1">{#N/A,#N/A,TRUE,"Income Statement";#N/A,#N/A,TRUE,"Balance Sheet";#N/A,#N/A,TRUE,"Cash Flow"}</definedName>
    <definedName name="wrn.Five._.Year._.Test." hidden="1">{"Five Year Plan",#N/A,TRUE,"Monthly Summary-IIIXIILP";"Five Year Plan",#N/A,TRUE,"Cash Flow"}</definedName>
    <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eg." hidden="1">{"three",#N/A,FALSE,"Capital";"four",#N/A,FALSE,"Capital"}</definedName>
    <definedName name="wrn.IEO." hidden="1">{#N/A,#N/A,FALSE,"SUMMARY";#N/A,#N/A,FALSE,"AE7616";#N/A,#N/A,FALSE,"AE7617";#N/A,#N/A,FALSE,"AE7618";#N/A,#N/A,FALSE,"AE7619"}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hidden="1">{"IIIXCo FY 04 Plan",#N/A,FALSE,"Monthly Summary-IIIXIILP"}</definedName>
    <definedName name="wrn.Incentive._.Overhead." hidden="1">{#N/A,#N/A,FALSE,"Coversheet";#N/A,#N/A,FALSE,"QA"}</definedName>
    <definedName name="wrn.Inputs." hidden="1">{"Inflation-BaseYear",#N/A,FALSE,"Inputs"}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hidden="1">{"LIAB",#N/A,FALSE,"Liab"}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tWorth." hidden="1">{"NW",#N/A,FALSE,"STMT"}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d." hidden="1">{"Pfd",#N/A,FALSE,"Pfd"}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ivot1." hidden="1">{"Pivot1",#N/A,FALSE,"Redemption_Maturity Extract"}</definedName>
    <definedName name="wrn.Pivot2." hidden="1">{"Pivot2",#N/A,FALSE,"Redemption_Maturity Extract"}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PMCoCodeView." hidden="1">{"PPM Co Code View",#N/A,FALSE,"Comp Codes"}</definedName>
    <definedName name="wrn.PPMreconview." hidden="1">{"PPM Recon View",#N/A,FALSE,"Hyperion Proof"}</definedName>
    <definedName name="wrn.PrintAll." hidden="1">{"PA1",#N/A,TRUE,"BORDMW";"pa2",#N/A,TRUE,"BORDMW";"PA3",#N/A,TRUE,"BORDMW";"PA4",#N/A,TRUE,"BORDMW"}</definedName>
    <definedName name="wrn.Project._.Services." hidden="1">{#N/A,#N/A,FALSE,"BASE";#N/A,#N/A,FALSE,"LOOPS";#N/A,#N/A,FALSE,"PLC"}</definedName>
    <definedName name="wrn.ProofElectricOnly." hidden="1">{"Electric Only",#N/A,FALSE,"Hyperion Proof"}</definedName>
    <definedName name="wrn.ProofTotal." hidden="1">{"Proof Total",#N/A,FALSE,"Hyperion Proof"}</definedName>
    <definedName name="wrn.quarterly." hidden="1">{"quarterly",#N/A,FALSE,"Pro Forma"}</definedName>
    <definedName name="wrn.Reformat._.only." hidden="1">{#N/A,#N/A,FALSE,"Dec 1999 mapping"}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" hidden="1">{"sales",#N/A,FALSE,"Sales";"sales existing",#N/A,FALSE,"Sales";"sales rd1",#N/A,FALSE,"Sales";"sales rd2",#N/A,FALSE,"Sales"}</definedName>
    <definedName name="wrn.Sales._.and._.Debt." hidden="1">{"a_sales",#N/A,FALSE,"Summary";"a_debt",#N/A,FALSE,"Summary"}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._.BC." hidden="1">{"SCHED_B&amp;C",#N/A,FALSE,"A"}</definedName>
    <definedName name="wrn.SCHED._.DE." hidden="1">{"SCHED_D&amp;E",#N/A,FALSE,"A"}</definedName>
    <definedName name="wrn.SCHEDULE." hidden="1">{#N/A,#N/A,FALSE,"7617 Fab";#N/A,#N/A,FALSE,"7617 NSK"}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hared._.Costs." hidden="1">{"cash flow",#N/A,FALSE,"Shared Costs";"allocations",#N/A,FALSE,"Shared Costs"}</definedName>
    <definedName name="wrn.SHEDA." hidden="1">{"SCHED_A",#N/A,FALSE,"A"}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TAND_ALONE_BOTH." hidden="1">{"FCB_ALL",#N/A,FALSE,"FCB";"GREY_ALL",#N/A,FALSE,"GREY"}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{#N/A,#N/A,FALSE,"Summ";#N/A,#N/A,FALSE,"General"}</definedName>
    <definedName name="wrn.Summary._.View." hidden="1">{#N/A,#N/A,FALSE,"Consltd-For contngcy"}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UK._.Conversion._.Only." hidden="1">{#N/A,#N/A,FALSE,"Dec 1999 UK Continuing Ops"}</definedName>
    <definedName name="wrn.Wacc." hidden="1">{"Area1",#N/A,FALSE,"OREWACC";"Area2",#N/A,FALSE,"OREWACC"}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rng" hidden="1">{"Output-BaseYear",#N/A,FALSE,"Output"}</definedName>
    <definedName name="wrnh" hidden="1">{"Output-All",#N/A,FALSE,"Output"}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xxx" hidden="1">#REF!</definedName>
    <definedName name="y" hidden="1">#REF!</definedName>
    <definedName name="z" hidden="1">'[1]DSM Output'!$G$21:$G$23</definedName>
    <definedName name="Z_01844156_6462_4A28_9785_1A86F4D0C834_.wvu.PrintTitles" hidden="1">#REF!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19" i="1"/>
  <c r="A18" i="1"/>
  <c r="A17" i="1"/>
  <c r="A16" i="1"/>
  <c r="A15" i="1"/>
  <c r="A14" i="1"/>
  <c r="I10" i="1"/>
  <c r="G10" i="1"/>
  <c r="E10" i="1"/>
  <c r="C10" i="1"/>
  <c r="E12" i="1" l="1"/>
  <c r="E15" i="1"/>
  <c r="G15" i="1"/>
  <c r="G12" i="1"/>
  <c r="I15" i="1"/>
  <c r="I12" i="1"/>
  <c r="C12" i="1"/>
  <c r="C15" i="1"/>
  <c r="E19" i="1" l="1"/>
  <c r="E13" i="1"/>
  <c r="C19" i="1"/>
  <c r="C20" i="1" s="1"/>
  <c r="C13" i="1"/>
  <c r="I19" i="1"/>
  <c r="I13" i="1"/>
  <c r="I20" i="1"/>
  <c r="G19" i="1"/>
  <c r="G20" i="1" s="1"/>
  <c r="G13" i="1"/>
  <c r="E20" i="1" l="1"/>
</calcChain>
</file>

<file path=xl/sharedStrings.xml><?xml version="1.0" encoding="utf-8"?>
<sst xmlns="http://schemas.openxmlformats.org/spreadsheetml/2006/main" count="21" uniqueCount="19">
  <si>
    <t>Schedule 141DCARB Decarbonization Rate Adjustment</t>
  </si>
  <si>
    <t>2025 Revenue Requirement</t>
  </si>
  <si>
    <t>2026 Revenue Requirement</t>
  </si>
  <si>
    <t>Ref #</t>
  </si>
  <si>
    <t>Description</t>
  </si>
  <si>
    <t>Electric</t>
  </si>
  <si>
    <t>Gas</t>
  </si>
  <si>
    <t>Project O&amp;M before allocation, revenue sensitive fees and taxes</t>
  </si>
  <si>
    <t>Four Factor Allocation</t>
  </si>
  <si>
    <t>Subtotal</t>
  </si>
  <si>
    <t>Conversion Factor</t>
  </si>
  <si>
    <t>REVENUE REQUIREMENT</t>
  </si>
  <si>
    <t>GROSSED UP DEFICIENCY BY YEAR</t>
  </si>
  <si>
    <t>Depreciation and O&amp;M</t>
  </si>
  <si>
    <t>Bad Debt</t>
  </si>
  <si>
    <t>Filing Fee</t>
  </si>
  <si>
    <t>Utility Tax</t>
  </si>
  <si>
    <t>Federal Income Taxes</t>
  </si>
  <si>
    <t>Total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</si>
</sst>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00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sz val="12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Continuous"/>
    </xf>
    <xf numFmtId="0" fontId="2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1" applyNumberFormat="1" applyFont="1" applyFill="1" applyBorder="1"/>
    <xf numFmtId="164" fontId="5" fillId="0" borderId="0" xfId="1" applyNumberFormat="1" applyFont="1" applyFill="1"/>
    <xf numFmtId="0" fontId="3" fillId="0" borderId="0" xfId="0" applyFont="1" applyFill="1" applyAlignment="1">
      <alignment horizontal="left"/>
    </xf>
    <xf numFmtId="164" fontId="3" fillId="0" borderId="0" xfId="1" applyNumberFormat="1" applyFont="1" applyFill="1"/>
    <xf numFmtId="0" fontId="3" fillId="0" borderId="0" xfId="0" applyFont="1" applyFill="1" applyAlignment="1"/>
    <xf numFmtId="10" fontId="3" fillId="0" borderId="0" xfId="2" applyNumberFormat="1" applyFont="1" applyFill="1"/>
    <xf numFmtId="10" fontId="3" fillId="0" borderId="0" xfId="2" applyNumberFormat="1" applyFont="1" applyFill="1" applyBorder="1"/>
    <xf numFmtId="164" fontId="3" fillId="0" borderId="0" xfId="0" applyNumberFormat="1" applyFont="1" applyFill="1"/>
    <xf numFmtId="44" fontId="3" fillId="0" borderId="0" xfId="0" applyNumberFormat="1" applyFont="1" applyFill="1"/>
    <xf numFmtId="164" fontId="3" fillId="0" borderId="0" xfId="0" applyNumberFormat="1" applyFont="1" applyFill="1" applyBorder="1"/>
    <xf numFmtId="165" fontId="3" fillId="0" borderId="0" xfId="1" applyNumberFormat="1" applyFont="1" applyFill="1"/>
    <xf numFmtId="165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3" fillId="0" borderId="3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5" fillId="0" borderId="0" xfId="1" applyNumberFormat="1" applyFont="1" applyFill="1" applyBorder="1"/>
    <xf numFmtId="0" fontId="6" fillId="0" borderId="0" xfId="0" applyFont="1" applyAlignment="1">
      <alignment horizontal="center"/>
    </xf>
    <xf numFmtId="0" fontId="6" fillId="0" borderId="0" xfId="0" applyFont="1"/>
    <xf numFmtId="42" fontId="6" fillId="0" borderId="0" xfId="0" applyNumberFormat="1" applyFont="1" applyFill="1" applyBorder="1"/>
    <xf numFmtId="166" fontId="6" fillId="0" borderId="0" xfId="0" applyNumberFormat="1" applyFont="1"/>
    <xf numFmtId="42" fontId="6" fillId="0" borderId="4" xfId="0" applyNumberFormat="1" applyFont="1" applyFill="1" applyBorder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eweb/office/FINANCIALS/WHITE%20SWAN/2000/JAN_ELECTRONI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Data-Departmental\1active\PROJECTS\STOWE\stowhote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tility\Energy%20Rates%20Finance%20and%20Audit\Moya's%20files\Pacificorp%20LT%20debt\PAC%20LT%20Debt%20-%20workin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UC-FILEPRINT\Agency\Utility\Energy%20Rates%20Finance%20and%20Audit\Moya's%20files\Pacificorp%20LT%20debt\PAC%20LT%20Debt%20-%20working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G22">
            <v>1931963666</v>
          </cell>
        </row>
        <row r="23"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"/>
      <sheetName val="AR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ent"/>
      <sheetName val="#REF"/>
    </sheetNames>
    <sheetDataSet>
      <sheetData sheetId="0" refreshError="1">
        <row r="3">
          <cell r="C3" t="str">
            <v>Base Assumptions</v>
          </cell>
        </row>
        <row r="16">
          <cell r="B16" t="str">
            <v>Other Consultants</v>
          </cell>
          <cell r="E16">
            <v>40296.682871109319</v>
          </cell>
          <cell r="F16">
            <v>0</v>
          </cell>
          <cell r="G16">
            <v>0</v>
          </cell>
          <cell r="H16">
            <v>40296.682871109319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0</v>
          </cell>
          <cell r="S16">
            <v>40296.682871109319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40296.682871109319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21">
          <cell r="B21" t="str">
            <v>Insurance (% direct construction)</v>
          </cell>
          <cell r="D21">
            <v>8.9999999999999993E-3</v>
          </cell>
          <cell r="E21">
            <v>85383.376030864485</v>
          </cell>
          <cell r="F21">
            <v>0</v>
          </cell>
          <cell r="G21">
            <v>16506</v>
          </cell>
          <cell r="H21">
            <v>68877.376030864485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85383.376030864485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8253</v>
          </cell>
          <cell r="AB21">
            <v>8253</v>
          </cell>
          <cell r="AC21">
            <v>18248.426186763256</v>
          </cell>
          <cell r="AD21">
            <v>16751.760417341211</v>
          </cell>
          <cell r="AE21">
            <v>16876.009426760018</v>
          </cell>
          <cell r="AF21">
            <v>17001.179999999989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36">
          <cell r="B36" t="str">
            <v>Other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46">
          <cell r="B46" t="str">
            <v>Spa and Fitness</v>
          </cell>
          <cell r="C46">
            <v>5100</v>
          </cell>
          <cell r="D46">
            <v>45</v>
          </cell>
          <cell r="E46">
            <v>238138.28451217926</v>
          </cell>
          <cell r="F46">
            <v>0</v>
          </cell>
          <cell r="G46">
            <v>0</v>
          </cell>
          <cell r="H46">
            <v>0</v>
          </cell>
          <cell r="I46">
            <v>238138.28451217926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R46">
            <v>0</v>
          </cell>
          <cell r="S46">
            <v>238138.28451217926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238138.28451217926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85">
          <cell r="B85" t="str">
            <v>Hotel Development Cost</v>
          </cell>
          <cell r="E85">
            <v>-16878685.151613597</v>
          </cell>
          <cell r="F85">
            <v>-179400</v>
          </cell>
          <cell r="G85">
            <v>-3680748.3397686705</v>
          </cell>
          <cell r="H85">
            <v>-10268133.01329181</v>
          </cell>
          <cell r="I85">
            <v>-2750403.7985531162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R85">
            <v>0</v>
          </cell>
          <cell r="S85">
            <v>-16878685.151613597</v>
          </cell>
          <cell r="U85">
            <v>0</v>
          </cell>
          <cell r="V85">
            <v>-35880</v>
          </cell>
          <cell r="W85">
            <v>-71760</v>
          </cell>
          <cell r="X85">
            <v>-71760</v>
          </cell>
          <cell r="Y85">
            <v>-71760</v>
          </cell>
          <cell r="Z85">
            <v>-71760</v>
          </cell>
          <cell r="AA85">
            <v>-1211264.6078000001</v>
          </cell>
          <cell r="AB85">
            <v>-2325963.7319686706</v>
          </cell>
          <cell r="AC85">
            <v>-3277714.7933725528</v>
          </cell>
          <cell r="AD85">
            <v>-2312941.7387162838</v>
          </cell>
          <cell r="AE85">
            <v>-2330096.9927229751</v>
          </cell>
          <cell r="AF85">
            <v>-2347379.4884799989</v>
          </cell>
          <cell r="AG85">
            <v>-2750403.7985531162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</row>
        <row r="89">
          <cell r="B89" t="str">
            <v>Selling Costs</v>
          </cell>
          <cell r="C89">
            <v>2.5000000000000001E-2</v>
          </cell>
          <cell r="E89">
            <v>-376100.18403468747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-376100.18403468747</v>
          </cell>
          <cell r="R89">
            <v>0</v>
          </cell>
          <cell r="S89">
            <v>-376100.18403468747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-376100.18403468747</v>
          </cell>
        </row>
        <row r="91">
          <cell r="A91" t="str">
            <v>Cumulative Cash Flow</v>
          </cell>
          <cell r="F91">
            <v>-179400</v>
          </cell>
          <cell r="G91">
            <v>-3860148.3397686705</v>
          </cell>
          <cell r="H91">
            <v>-14128281.35306048</v>
          </cell>
          <cell r="I91">
            <v>-16523543.829363404</v>
          </cell>
          <cell r="J91">
            <v>-15468369.525907626</v>
          </cell>
          <cell r="K91">
            <v>-14241253.574376589</v>
          </cell>
          <cell r="L91">
            <v>-12930255.245524464</v>
          </cell>
          <cell r="M91">
            <v>-11573371.975162519</v>
          </cell>
          <cell r="N91">
            <v>-10158300.642819315</v>
          </cell>
          <cell r="O91">
            <v>-8704773.3615258411</v>
          </cell>
          <cell r="P91">
            <v>7467534.55196572</v>
          </cell>
          <cell r="U91">
            <v>0</v>
          </cell>
          <cell r="V91">
            <v>-35880</v>
          </cell>
          <cell r="W91">
            <v>-107640</v>
          </cell>
          <cell r="X91">
            <v>-179400</v>
          </cell>
          <cell r="Y91">
            <v>-251160</v>
          </cell>
          <cell r="Z91">
            <v>-322920</v>
          </cell>
          <cell r="AA91">
            <v>-1534184.6078000001</v>
          </cell>
          <cell r="AB91">
            <v>-3860148.3397686705</v>
          </cell>
          <cell r="AC91">
            <v>-7137863.1331412233</v>
          </cell>
          <cell r="AD91">
            <v>-9450804.8718575072</v>
          </cell>
          <cell r="AE91">
            <v>-11780901.864580482</v>
          </cell>
          <cell r="AF91">
            <v>-14128281.35306048</v>
          </cell>
          <cell r="AG91">
            <v>-16789899.82105105</v>
          </cell>
          <cell r="AH91">
            <v>-16701114.490488501</v>
          </cell>
          <cell r="AI91">
            <v>-16612329.159925953</v>
          </cell>
          <cell r="AJ91">
            <v>-16523543.829363404</v>
          </cell>
          <cell r="AK91">
            <v>-16259750.253499459</v>
          </cell>
          <cell r="AL91">
            <v>-15995956.677635515</v>
          </cell>
          <cell r="AM91">
            <v>-15732163.101771571</v>
          </cell>
          <cell r="AN91">
            <v>-15468369.525907626</v>
          </cell>
          <cell r="AO91">
            <v>-15161590.538024867</v>
          </cell>
          <cell r="AP91">
            <v>-14854811.550142108</v>
          </cell>
          <cell r="AQ91">
            <v>-14548032.562259348</v>
          </cell>
          <cell r="AR91">
            <v>-14241253.574376589</v>
          </cell>
          <cell r="AS91">
            <v>-13913503.992163558</v>
          </cell>
          <cell r="AT91">
            <v>-13585754.409950526</v>
          </cell>
          <cell r="AU91">
            <v>-13258004.827737495</v>
          </cell>
          <cell r="AV91">
            <v>-12930255.245524464</v>
          </cell>
          <cell r="AW91">
            <v>-12591034.427933978</v>
          </cell>
          <cell r="AX91">
            <v>-12251813.610343492</v>
          </cell>
          <cell r="AY91">
            <v>-11912592.792753005</v>
          </cell>
          <cell r="AZ91">
            <v>-11573371.975162519</v>
          </cell>
          <cell r="BA91">
            <v>-11219604.14207672</v>
          </cell>
          <cell r="BB91">
            <v>-10865836.308990918</v>
          </cell>
          <cell r="BC91">
            <v>-10512068.475905117</v>
          </cell>
          <cell r="BD91">
            <v>-10158300.642819315</v>
          </cell>
          <cell r="BE91">
            <v>-9794918.8224959467</v>
          </cell>
          <cell r="BF91">
            <v>-9431537.0021725781</v>
          </cell>
          <cell r="BG91">
            <v>-9068155.1818492096</v>
          </cell>
          <cell r="BH91">
            <v>-8704773.3615258411</v>
          </cell>
          <cell r="BI91">
            <v>-8328673.1774911536</v>
          </cell>
          <cell r="BJ91">
            <v>-7952572.9934564661</v>
          </cell>
          <cell r="BK91">
            <v>-7576472.8094217787</v>
          </cell>
          <cell r="BL91">
            <v>7467534.55196572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showGridLines="0" tabSelected="1" zoomScale="85" zoomScaleNormal="85" workbookViewId="0">
      <pane ySplit="5" topLeftCell="A6" activePane="bottomLeft" state="frozen"/>
      <selection pane="bottomLeft" activeCell="A5" sqref="A5"/>
    </sheetView>
  </sheetViews>
  <sheetFormatPr defaultColWidth="8.7109375" defaultRowHeight="15" outlineLevelRow="1" x14ac:dyDescent="0.25"/>
  <cols>
    <col min="1" max="1" width="9.28515625" customWidth="1"/>
    <col min="2" max="2" width="63.5703125" bestFit="1" customWidth="1"/>
    <col min="3" max="3" width="17.140625" customWidth="1"/>
    <col min="4" max="4" width="3.5703125" customWidth="1"/>
    <col min="5" max="5" width="17.140625" customWidth="1"/>
    <col min="6" max="6" width="11.42578125" customWidth="1"/>
    <col min="7" max="7" width="17.42578125" customWidth="1"/>
    <col min="8" max="8" width="3.28515625" customWidth="1"/>
    <col min="9" max="9" width="16.28515625" customWidth="1"/>
  </cols>
  <sheetData>
    <row r="1" spans="1:10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5.75" x14ac:dyDescent="0.25">
      <c r="A2" s="1"/>
      <c r="B2" s="2"/>
      <c r="C2" s="2"/>
      <c r="D2" s="2"/>
      <c r="E2" s="3"/>
      <c r="F2" s="3"/>
      <c r="G2" s="3"/>
      <c r="H2" s="3"/>
      <c r="I2" s="3"/>
      <c r="J2" s="3"/>
    </row>
    <row r="4" spans="1:10" ht="15.75" x14ac:dyDescent="0.25">
      <c r="A4" s="2"/>
      <c r="B4" s="2"/>
      <c r="C4" s="28" t="s">
        <v>1</v>
      </c>
      <c r="D4" s="28"/>
      <c r="E4" s="28"/>
      <c r="F4" s="4"/>
      <c r="G4" s="29" t="s">
        <v>2</v>
      </c>
      <c r="H4" s="29"/>
      <c r="I4" s="29"/>
      <c r="J4" s="2"/>
    </row>
    <row r="5" spans="1:10" ht="15.75" x14ac:dyDescent="0.25">
      <c r="A5" s="5" t="s">
        <v>3</v>
      </c>
      <c r="B5" s="5" t="s">
        <v>4</v>
      </c>
      <c r="C5" s="5" t="s">
        <v>5</v>
      </c>
      <c r="D5" s="5"/>
      <c r="E5" s="5" t="s">
        <v>6</v>
      </c>
      <c r="F5" s="5"/>
      <c r="G5" s="5" t="s">
        <v>5</v>
      </c>
      <c r="H5" s="5"/>
      <c r="I5" s="5" t="s">
        <v>6</v>
      </c>
      <c r="J5" s="2"/>
    </row>
    <row r="6" spans="1:10" ht="15.75" x14ac:dyDescent="0.25">
      <c r="A6" s="6"/>
      <c r="B6" s="1"/>
      <c r="C6" s="7"/>
      <c r="D6" s="7"/>
      <c r="E6" s="8"/>
      <c r="F6" s="8"/>
      <c r="G6" s="7"/>
      <c r="H6" s="7"/>
      <c r="I6" s="8"/>
      <c r="J6" s="2"/>
    </row>
    <row r="7" spans="1:10" ht="15.75" x14ac:dyDescent="0.25">
      <c r="A7" s="6"/>
      <c r="B7" s="9"/>
      <c r="C7" s="10"/>
      <c r="D7" s="10"/>
      <c r="E7" s="8"/>
      <c r="F7" s="8"/>
      <c r="G7" s="10"/>
      <c r="H7" s="10"/>
      <c r="I7" s="8"/>
      <c r="J7" s="2"/>
    </row>
    <row r="8" spans="1:10" ht="15.75" x14ac:dyDescent="0.25">
      <c r="A8" s="6">
        <v>8</v>
      </c>
      <c r="B8" s="11" t="s">
        <v>7</v>
      </c>
      <c r="C8" s="7">
        <v>11150000</v>
      </c>
      <c r="D8" s="7"/>
      <c r="E8" s="7">
        <v>11150000</v>
      </c>
      <c r="F8" s="7"/>
      <c r="G8" s="7">
        <v>11150000</v>
      </c>
      <c r="H8" s="7"/>
      <c r="I8" s="7">
        <v>11150000</v>
      </c>
      <c r="J8" s="2"/>
    </row>
    <row r="9" spans="1:10" ht="15.75" x14ac:dyDescent="0.25">
      <c r="A9" s="6">
        <v>9</v>
      </c>
      <c r="B9" s="11" t="s">
        <v>8</v>
      </c>
      <c r="C9" s="12">
        <v>0.65449999999999997</v>
      </c>
      <c r="D9" s="7"/>
      <c r="E9" s="12">
        <v>0.34549999999999997</v>
      </c>
      <c r="F9" s="13"/>
      <c r="G9" s="12">
        <v>0.65449999999999997</v>
      </c>
      <c r="H9" s="7"/>
      <c r="I9" s="12">
        <v>0.34549999999999997</v>
      </c>
      <c r="J9" s="2"/>
    </row>
    <row r="10" spans="1:10" ht="15.75" x14ac:dyDescent="0.25">
      <c r="A10" s="6">
        <v>10</v>
      </c>
      <c r="B10" s="11" t="s">
        <v>9</v>
      </c>
      <c r="C10" s="14">
        <f>C8*C9</f>
        <v>7297675</v>
      </c>
      <c r="D10" s="15"/>
      <c r="E10" s="14">
        <f>E8*E9</f>
        <v>3852324.9999999995</v>
      </c>
      <c r="F10" s="16"/>
      <c r="G10" s="14">
        <f>G8*G9</f>
        <v>7297675</v>
      </c>
      <c r="H10" s="15"/>
      <c r="I10" s="14">
        <f>I8*I9</f>
        <v>3852324.9999999995</v>
      </c>
      <c r="J10" s="2"/>
    </row>
    <row r="11" spans="1:10" ht="15.75" x14ac:dyDescent="0.25">
      <c r="A11" s="6">
        <v>11</v>
      </c>
      <c r="B11" s="11" t="s">
        <v>10</v>
      </c>
      <c r="C11" s="17">
        <v>0.95102900000000001</v>
      </c>
      <c r="D11" s="17"/>
      <c r="E11" s="17">
        <v>0.95469999999999999</v>
      </c>
      <c r="F11" s="18"/>
      <c r="G11" s="17">
        <v>0.95102900000000001</v>
      </c>
      <c r="H11" s="17"/>
      <c r="I11" s="17">
        <v>0.95469999999999999</v>
      </c>
      <c r="J11" s="2"/>
    </row>
    <row r="12" spans="1:10" ht="16.5" thickBot="1" x14ac:dyDescent="0.3">
      <c r="A12" s="6">
        <v>12</v>
      </c>
      <c r="B12" s="11" t="s">
        <v>11</v>
      </c>
      <c r="C12" s="19">
        <f>C10/C11</f>
        <v>7673451.5982162477</v>
      </c>
      <c r="D12" s="7"/>
      <c r="E12" s="19">
        <f>E10/E11</f>
        <v>4035115.743165392</v>
      </c>
      <c r="F12" s="7"/>
      <c r="G12" s="19">
        <f>G10/G11</f>
        <v>7673451.5982162477</v>
      </c>
      <c r="H12" s="7"/>
      <c r="I12" s="19">
        <f>I10/I11</f>
        <v>4035115.743165392</v>
      </c>
      <c r="J12" s="2"/>
    </row>
    <row r="13" spans="1:10" ht="17.25" thickTop="1" thickBot="1" x14ac:dyDescent="0.3">
      <c r="A13" s="6">
        <v>13</v>
      </c>
      <c r="B13" s="11" t="s">
        <v>12</v>
      </c>
      <c r="C13" s="20">
        <f>C12-0</f>
        <v>7673451.5982162477</v>
      </c>
      <c r="D13" s="21"/>
      <c r="E13" s="20">
        <f>E12-0</f>
        <v>4035115.743165392</v>
      </c>
      <c r="F13" s="22"/>
      <c r="G13" s="19">
        <f>G12-C12</f>
        <v>0</v>
      </c>
      <c r="H13" s="7"/>
      <c r="I13" s="19">
        <f>I12-E12</f>
        <v>0</v>
      </c>
      <c r="J13" s="2"/>
    </row>
    <row r="14" spans="1:10" ht="16.5" hidden="1" outlineLevel="1" thickTop="1" x14ac:dyDescent="0.25">
      <c r="A14" s="23">
        <f>ROW()</f>
        <v>14</v>
      </c>
      <c r="B14" s="24"/>
      <c r="C14" s="24"/>
      <c r="D14" s="2"/>
      <c r="E14" s="24"/>
      <c r="F14" s="2"/>
      <c r="G14" s="2"/>
      <c r="H14" s="2"/>
      <c r="I14" s="2"/>
      <c r="J14" s="2"/>
    </row>
    <row r="15" spans="1:10" ht="16.5" hidden="1" outlineLevel="1" thickTop="1" x14ac:dyDescent="0.25">
      <c r="A15" s="23">
        <f>ROW()</f>
        <v>15</v>
      </c>
      <c r="B15" s="24" t="s">
        <v>13</v>
      </c>
      <c r="C15" s="25">
        <f>C10</f>
        <v>7297675</v>
      </c>
      <c r="D15" s="2"/>
      <c r="E15" s="25">
        <f>E10</f>
        <v>3852324.9999999995</v>
      </c>
      <c r="F15" s="2"/>
      <c r="G15" s="25">
        <f>G10</f>
        <v>7297675</v>
      </c>
      <c r="H15" s="2"/>
      <c r="I15" s="25">
        <f>I10</f>
        <v>3852324.9999999995</v>
      </c>
      <c r="J15" s="2"/>
    </row>
    <row r="16" spans="1:10" ht="16.5" hidden="1" outlineLevel="1" thickTop="1" x14ac:dyDescent="0.25">
      <c r="A16" s="23">
        <f>ROW()</f>
        <v>16</v>
      </c>
      <c r="B16" s="24" t="s">
        <v>14</v>
      </c>
      <c r="C16" s="26">
        <v>49785.353969227013</v>
      </c>
      <c r="D16" s="2"/>
      <c r="E16" s="26">
        <v>11665.519613491148</v>
      </c>
      <c r="F16" s="2"/>
      <c r="G16" s="26">
        <v>49785.353969227013</v>
      </c>
      <c r="H16" s="2"/>
      <c r="I16" s="26">
        <v>11665.519613491148</v>
      </c>
      <c r="J16" s="2"/>
    </row>
    <row r="17" spans="1:9" ht="16.5" hidden="1" outlineLevel="1" thickTop="1" x14ac:dyDescent="0.25">
      <c r="A17" s="23">
        <f>ROW()</f>
        <v>17</v>
      </c>
      <c r="B17" s="24" t="s">
        <v>15</v>
      </c>
      <c r="C17" s="26">
        <v>30693.80639286499</v>
      </c>
      <c r="D17" s="2"/>
      <c r="E17" s="26">
        <v>16140.462972661568</v>
      </c>
      <c r="F17" s="2"/>
      <c r="G17" s="26">
        <v>30693.80639286499</v>
      </c>
      <c r="H17" s="2"/>
      <c r="I17" s="26">
        <v>16140.462972661568</v>
      </c>
    </row>
    <row r="18" spans="1:9" ht="16.5" hidden="1" outlineLevel="1" thickTop="1" x14ac:dyDescent="0.25">
      <c r="A18" s="23">
        <f>ROW()</f>
        <v>18</v>
      </c>
      <c r="B18" s="24" t="s">
        <v>16</v>
      </c>
      <c r="C18" s="26">
        <v>295297.4378541559</v>
      </c>
      <c r="D18" s="2"/>
      <c r="E18" s="26">
        <v>154984.76057923955</v>
      </c>
      <c r="F18" s="2"/>
      <c r="G18" s="26">
        <v>295297.4378541559</v>
      </c>
      <c r="H18" s="2"/>
      <c r="I18" s="26">
        <v>154984.76057923955</v>
      </c>
    </row>
    <row r="19" spans="1:9" ht="16.5" hidden="1" outlineLevel="1" thickTop="1" x14ac:dyDescent="0.25">
      <c r="A19" s="23">
        <f>ROW()</f>
        <v>19</v>
      </c>
      <c r="B19" s="24" t="s">
        <v>17</v>
      </c>
      <c r="C19" s="26">
        <f>(C12-SUM(C15:C18))*0.21</f>
        <v>0</v>
      </c>
      <c r="D19" s="2"/>
      <c r="E19" s="26">
        <f>(E12-SUM(E15:E18))*0.21</f>
        <v>0</v>
      </c>
      <c r="F19" s="2"/>
      <c r="G19" s="26">
        <f>(G12-SUM(G15:G18))*0.21</f>
        <v>0</v>
      </c>
      <c r="H19" s="2"/>
      <c r="I19" s="26">
        <f>(I12-SUM(I15:I18))*0.21</f>
        <v>0</v>
      </c>
    </row>
    <row r="20" spans="1:9" ht="17.25" hidden="1" outlineLevel="1" thickTop="1" thickBot="1" x14ac:dyDescent="0.3">
      <c r="A20" s="23">
        <f>ROW()</f>
        <v>20</v>
      </c>
      <c r="B20" s="24" t="s">
        <v>18</v>
      </c>
      <c r="C20" s="27">
        <f>SUM(C15:C19)</f>
        <v>7673451.5982162477</v>
      </c>
      <c r="D20" s="2"/>
      <c r="E20" s="27">
        <f>SUM(E15:E19)</f>
        <v>4035115.743165392</v>
      </c>
      <c r="F20" s="2"/>
      <c r="G20" s="27">
        <f>SUM(G15:G19)</f>
        <v>7673451.5982162477</v>
      </c>
      <c r="H20" s="2"/>
      <c r="I20" s="27">
        <f>SUM(I15:I19)</f>
        <v>4035115.743165392</v>
      </c>
    </row>
    <row r="21" spans="1:9" ht="16.5" collapsed="1" thickTop="1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ht="15.75" x14ac:dyDescent="0.25">
      <c r="A22" s="2"/>
      <c r="B22" s="2"/>
      <c r="C22" s="2"/>
      <c r="D22" s="2"/>
      <c r="E22" s="2"/>
      <c r="F22" s="2"/>
      <c r="G22" s="2"/>
      <c r="H22" s="2"/>
      <c r="I22" s="2"/>
    </row>
  </sheetData>
  <mergeCells count="2">
    <mergeCell ref="C4:E4"/>
    <mergeCell ref="G4:I4"/>
  </mergeCells>
  <printOptions horizontalCentered="1"/>
  <pageMargins left="0.7" right="0.7" top="0.75" bottom="0.75" header="0.3" footer="0.3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E34950A-1E69-4D03-8F32-72C7CAB7EC74}"/>
</file>

<file path=customXml/itemProps2.xml><?xml version="1.0" encoding="utf-8"?>
<ds:datastoreItem xmlns:ds="http://schemas.openxmlformats.org/officeDocument/2006/customXml" ds:itemID="{3434D134-3704-4110-A177-8AC6ADB87208}"/>
</file>

<file path=customXml/itemProps3.xml><?xml version="1.0" encoding="utf-8"?>
<ds:datastoreItem xmlns:ds="http://schemas.openxmlformats.org/officeDocument/2006/customXml" ds:itemID="{51FB5FC6-24AC-486B-B7B4-1E1C250D3875}"/>
</file>

<file path=customXml/itemProps4.xml><?xml version="1.0" encoding="utf-8"?>
<ds:datastoreItem xmlns:ds="http://schemas.openxmlformats.org/officeDocument/2006/customXml" ds:itemID="{BDD17A62-01CA-435F-A540-FE4FC90407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Exh. SEF-23 pg 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2024-02-07T17:26:59Z</dcterms:created>
  <dcterms:modified xsi:type="dcterms:W3CDTF">2024-02-07T17:39:59Z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