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1 Original Filing\Testimony and Exhibits\#Susan Free\Exhibits\Ready for review\"/>
    </mc:Choice>
  </mc:AlternateContent>
  <bookViews>
    <workbookView xWindow="0" yWindow="0" windowWidth="38400" windowHeight="17565"/>
  </bookViews>
  <sheets>
    <sheet name="Exh. SEF-21 pg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localSheetId="0" hidden="1">[2]ConsolidatingPL!#REF!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www1" hidden="1">{#N/A,#N/A,FALSE,"schA"}</definedName>
    <definedName name="_1__123Graph_ABUDG6_D_ESCRPR" hidden="1">[1]Quant!$D$71:$O$71</definedName>
    <definedName name="_2__123Graph_ABUDG6_Dtons_inv" localSheetId="0" hidden="1">[3]Quant!#REF!</definedName>
    <definedName name="_2__123Graph_ABUDG6_Dtons_inv" hidden="1">[3]Quant!#REF!</definedName>
    <definedName name="_3__123Graph_ABUDG6_Dtons_inv" localSheetId="0" hidden="1">[4]Quant!#REF!</definedName>
    <definedName name="_3__123Graph_ABUDG6_Dtons_inv" hidden="1">[4]Quant!#REF!</definedName>
    <definedName name="_3__123Graph_BBUDG6_D_ESCRPR" hidden="1">[1]Quant!$D$72:$O$72</definedName>
    <definedName name="_4__123Graph_ABUDG6_Dtons_inv" localSheetId="0" hidden="1">'[5]Area D 2011'!#REF!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localSheetId="0" hidden="1">'[6]2012 Area AB BudgetSummary'!#REF!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localSheetId="0" hidden="1">'[5]Area D 2011'!#REF!</definedName>
    <definedName name="_7__123Graph_CBUDG6_D_ESCRPR" hidden="1">'[5]Area D 2011'!#REF!</definedName>
    <definedName name="_7__123Graph_DBUDG6_D_ESCRPR" localSheetId="0" hidden="1">'[6]2012 Area AB BudgetSummary'!#REF!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localSheetId="0" hidden="1">'[5]Area D 2011'!#REF!</definedName>
    <definedName name="_8__123Graph_DBUDG6_D_ESCRPR" hidden="1">'[5]Area D 2011'!#REF!</definedName>
    <definedName name="_8__123Graph_XBUDG6_Dtons_inv" hidden="1">[1]Quant!$D$5:$O$5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Parse_In" localSheetId="0" hidden="1">#REF!</definedName>
    <definedName name="_Parse_In" hidden="1">#REF!</definedName>
    <definedName name="_Regression_Int" hidden="1">1</definedName>
    <definedName name="_six6" hidden="1">{#N/A,#N/A,FALSE,"CRPT";#N/A,#N/A,FALSE,"TREND";#N/A,#N/A,FALSE,"%Curve"}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S2DocOpenMode" hidden="1">"AS2DocumentEdit"</definedName>
    <definedName name="b" hidden="1">{#N/A,#N/A,FALSE,"Coversheet";#N/A,#N/A,FALSE,"QA"}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ry" hidden="1">{#N/A,#N/A,FALSE,"Cover Sheet";"Use of Equipment",#N/A,FALSE,"Area C";"Equipment Hours",#N/A,FALSE,"All";"Summary",#N/A,FALSE,"All"}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qqq" hidden="1">{#N/A,#N/A,FALSE,"schA"}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" l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G21" i="1"/>
  <c r="G22" i="1" s="1"/>
  <c r="F21" i="1"/>
  <c r="F22" i="1" s="1"/>
  <c r="A21" i="1"/>
  <c r="J20" i="1"/>
  <c r="I20" i="1"/>
  <c r="A20" i="1"/>
  <c r="D31" i="1"/>
  <c r="C31" i="1"/>
  <c r="A19" i="1"/>
  <c r="A18" i="1"/>
  <c r="D17" i="1"/>
  <c r="D23" i="1" s="1"/>
  <c r="A17" i="1"/>
  <c r="J16" i="1"/>
  <c r="I16" i="1"/>
  <c r="A16" i="1"/>
  <c r="J15" i="1"/>
  <c r="I15" i="1"/>
  <c r="A15" i="1"/>
  <c r="J17" i="1"/>
  <c r="F14" i="1"/>
  <c r="F17" i="1" s="1"/>
  <c r="C17" i="1"/>
  <c r="A14" i="1"/>
  <c r="A13" i="1"/>
  <c r="G12" i="1"/>
  <c r="J12" i="1" s="1"/>
  <c r="F12" i="1"/>
  <c r="I12" i="1" s="1"/>
  <c r="A12" i="1"/>
  <c r="F11" i="1"/>
  <c r="I11" i="1" s="1"/>
  <c r="G11" i="1"/>
  <c r="J11" i="1" s="1"/>
  <c r="A11" i="1"/>
  <c r="G10" i="1"/>
  <c r="J10" i="1" s="1"/>
  <c r="F10" i="1"/>
  <c r="I10" i="1" s="1"/>
  <c r="A10" i="1"/>
  <c r="G9" i="1"/>
  <c r="J9" i="1" s="1"/>
  <c r="F9" i="1"/>
  <c r="I9" i="1" s="1"/>
  <c r="A9" i="1"/>
  <c r="C25" i="1" l="1"/>
  <c r="C23" i="1"/>
  <c r="I17" i="1"/>
  <c r="F23" i="1"/>
  <c r="F24" i="1" s="1"/>
  <c r="F25" i="1"/>
  <c r="J23" i="1"/>
  <c r="J25" i="1"/>
  <c r="D25" i="1"/>
  <c r="G14" i="1"/>
  <c r="G17" i="1" s="1"/>
  <c r="C22" i="1"/>
  <c r="C24" i="1" s="1"/>
  <c r="I19" i="1"/>
  <c r="C21" i="1"/>
  <c r="J19" i="1"/>
  <c r="D21" i="1"/>
  <c r="D22" i="1" s="1"/>
  <c r="D24" i="1" s="1"/>
  <c r="I21" i="1" l="1"/>
  <c r="I22" i="1"/>
  <c r="D26" i="1"/>
  <c r="D27" i="1" s="1"/>
  <c r="I23" i="1"/>
  <c r="I25" i="1"/>
  <c r="J21" i="1"/>
  <c r="J22" i="1" s="1"/>
  <c r="J24" i="1" s="1"/>
  <c r="J26" i="1" s="1"/>
  <c r="J27" i="1" s="1"/>
  <c r="G23" i="1"/>
  <c r="G24" i="1" s="1"/>
  <c r="G25" i="1"/>
  <c r="G26" i="1" s="1"/>
  <c r="G27" i="1" s="1"/>
  <c r="F26" i="1"/>
  <c r="F27" i="1" s="1"/>
  <c r="F29" i="1" s="1"/>
  <c r="C26" i="1"/>
  <c r="C27" i="1" s="1"/>
  <c r="C29" i="1" l="1"/>
  <c r="D35" i="1"/>
  <c r="D29" i="1"/>
  <c r="G29" i="1"/>
  <c r="I24" i="1"/>
  <c r="I26" i="1" s="1"/>
  <c r="I27" i="1" s="1"/>
  <c r="I29" i="1" l="1"/>
  <c r="J29" i="1"/>
  <c r="C35" i="1"/>
  <c r="C36" i="1" s="1"/>
  <c r="D36" i="1"/>
  <c r="D37" i="1" l="1"/>
</calcChain>
</file>

<file path=xl/sharedStrings.xml><?xml version="1.0" encoding="utf-8"?>
<sst xmlns="http://schemas.openxmlformats.org/spreadsheetml/2006/main" count="33" uniqueCount="33">
  <si>
    <t xml:space="preserve">DETERMINATION OF DEFICIENCY ASSOCIATED WITH </t>
  </si>
  <si>
    <t>CLEAN GENERATION RESOURCES - TRACKER - SCHEDULE 141CGR</t>
  </si>
  <si>
    <t>ELECTRIC</t>
  </si>
  <si>
    <t>COMBINED</t>
  </si>
  <si>
    <t>CWIP IN RATE BASE THROUGH 7/2025</t>
  </si>
  <si>
    <t>PLANT IN SERVICE AS OF 8/2025</t>
  </si>
  <si>
    <t>LINE</t>
  </si>
  <si>
    <t>PLANT RELATED COSTS</t>
  </si>
  <si>
    <t>Cost of Debt</t>
  </si>
  <si>
    <t>ROR per Settlement</t>
  </si>
  <si>
    <t>Statutory Federal Income Tax Rate</t>
  </si>
  <si>
    <t>Conversion Factor</t>
  </si>
  <si>
    <t>Gross Plant (AMA CWIP and In-Service)</t>
  </si>
  <si>
    <t>Accumulated Depreciation (AMA)</t>
  </si>
  <si>
    <t>Accumulated Deferred Income Tax (IRS Proration)</t>
  </si>
  <si>
    <t>Total AMA Rate Base</t>
  </si>
  <si>
    <t>Depreciation/Amortization Expense</t>
  </si>
  <si>
    <t>Production O&amp;M Expense</t>
  </si>
  <si>
    <t>Income Tax Expense</t>
  </si>
  <si>
    <t>Impact on NOI for Expenses</t>
  </si>
  <si>
    <t>Tax Benefit of Proforma Interest</t>
  </si>
  <si>
    <t>Net Operating Income</t>
  </si>
  <si>
    <t>Net Operating Income Requirement (Return on Rate Base)</t>
  </si>
  <si>
    <t>Net Operating Income Deficiency</t>
  </si>
  <si>
    <t>REVENUE REQUIREMENT</t>
  </si>
  <si>
    <t>GROSSED UP DEFICIENCY BY YEAR</t>
  </si>
  <si>
    <t>Depreciation and O&amp;M</t>
  </si>
  <si>
    <t>Bad Debt</t>
  </si>
  <si>
    <t>Filing Fee</t>
  </si>
  <si>
    <t>Utility Tax</t>
  </si>
  <si>
    <t>Federal Income Taxes</t>
  </si>
  <si>
    <t>Total Expense</t>
  </si>
  <si>
    <t>Incremental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</si>
</sst>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theme="0" tint="-0.3499862666707357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10" fontId="4" fillId="0" borderId="0" xfId="0" applyNumberFormat="1" applyFont="1" applyFill="1" applyBorder="1"/>
    <xf numFmtId="10" fontId="2" fillId="0" borderId="0" xfId="0" applyNumberFormat="1" applyFont="1"/>
    <xf numFmtId="0" fontId="5" fillId="0" borderId="0" xfId="0" applyFont="1"/>
    <xf numFmtId="42" fontId="4" fillId="0" borderId="0" xfId="0" applyNumberFormat="1" applyFont="1" applyFill="1" applyBorder="1"/>
    <xf numFmtId="42" fontId="5" fillId="0" borderId="0" xfId="0" applyNumberFormat="1" applyFont="1"/>
    <xf numFmtId="164" fontId="4" fillId="0" borderId="0" xfId="0" applyNumberFormat="1" applyFont="1" applyFill="1" applyBorder="1"/>
    <xf numFmtId="164" fontId="4" fillId="0" borderId="1" xfId="0" applyNumberFormat="1" applyFont="1" applyFill="1" applyBorder="1"/>
    <xf numFmtId="1" fontId="6" fillId="0" borderId="0" xfId="0" applyNumberFormat="1" applyFont="1" applyFill="1" applyBorder="1"/>
    <xf numFmtId="164" fontId="2" fillId="0" borderId="0" xfId="0" applyNumberFormat="1" applyFont="1"/>
    <xf numFmtId="0" fontId="2" fillId="0" borderId="0" xfId="0" applyFont="1" applyFill="1" applyAlignment="1">
      <alignment horizontal="left" indent="1"/>
    </xf>
    <xf numFmtId="0" fontId="2" fillId="0" borderId="0" xfId="0" applyFont="1" applyFill="1"/>
    <xf numFmtId="164" fontId="2" fillId="0" borderId="0" xfId="0" applyNumberFormat="1" applyFont="1" applyFill="1"/>
    <xf numFmtId="10" fontId="2" fillId="0" borderId="0" xfId="0" applyNumberFormat="1" applyFont="1" applyFill="1"/>
    <xf numFmtId="41" fontId="4" fillId="0" borderId="2" xfId="0" applyNumberFormat="1" applyFont="1" applyFill="1" applyBorder="1"/>
    <xf numFmtId="41" fontId="4" fillId="0" borderId="0" xfId="0" applyNumberFormat="1" applyFont="1" applyFill="1" applyBorder="1"/>
    <xf numFmtId="164" fontId="4" fillId="0" borderId="2" xfId="0" applyNumberFormat="1" applyFont="1" applyFill="1" applyBorder="1"/>
    <xf numFmtId="42" fontId="4" fillId="0" borderId="3" xfId="0" applyNumberFormat="1" applyFont="1" applyFill="1" applyBorder="1"/>
    <xf numFmtId="42" fontId="4" fillId="0" borderId="4" xfId="0" applyNumberFormat="1" applyFont="1" applyFill="1" applyBorder="1"/>
    <xf numFmtId="0" fontId="7" fillId="0" borderId="0" xfId="0" applyFont="1" applyAlignment="1">
      <alignment horizontal="left" indent="1"/>
    </xf>
    <xf numFmtId="0" fontId="7" fillId="0" borderId="0" xfId="0" applyFont="1"/>
    <xf numFmtId="42" fontId="7" fillId="0" borderId="0" xfId="0" applyNumberFormat="1" applyFont="1" applyFill="1" applyBorder="1"/>
    <xf numFmtId="164" fontId="7" fillId="0" borderId="0" xfId="0" applyNumberFormat="1" applyFont="1"/>
    <xf numFmtId="42" fontId="7" fillId="0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topLeftCell="A4" workbookViewId="0">
      <selection activeCell="G29" sqref="G29"/>
    </sheetView>
  </sheetViews>
  <sheetFormatPr defaultColWidth="9.42578125" defaultRowHeight="15" outlineLevelRow="1" x14ac:dyDescent="0.25"/>
  <cols>
    <col min="1" max="1" width="4.42578125" bestFit="1" customWidth="1"/>
    <col min="2" max="2" width="44.7109375" customWidth="1"/>
    <col min="3" max="3" width="15.42578125" bestFit="1" customWidth="1"/>
    <col min="4" max="4" width="16.42578125" bestFit="1" customWidth="1"/>
    <col min="5" max="5" width="3.5703125" customWidth="1"/>
    <col min="6" max="6" width="15.42578125" bestFit="1" customWidth="1"/>
    <col min="7" max="7" width="16.42578125" bestFit="1" customWidth="1"/>
    <col min="8" max="8" width="3.5703125" customWidth="1"/>
    <col min="9" max="9" width="15.42578125" bestFit="1" customWidth="1"/>
    <col min="10" max="10" width="16.42578125" bestFit="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4" t="s">
        <v>3</v>
      </c>
      <c r="D6" s="4"/>
      <c r="E6" s="2"/>
      <c r="F6" s="4" t="s">
        <v>4</v>
      </c>
      <c r="G6" s="4"/>
      <c r="H6" s="2"/>
      <c r="I6" s="4" t="s">
        <v>5</v>
      </c>
      <c r="J6" s="4"/>
    </row>
    <row r="7" spans="1:10" x14ac:dyDescent="0.25">
      <c r="A7" s="5" t="s">
        <v>6</v>
      </c>
      <c r="B7" s="5" t="s">
        <v>7</v>
      </c>
      <c r="C7" s="5">
        <v>2025</v>
      </c>
      <c r="D7" s="5">
        <v>2026</v>
      </c>
      <c r="E7" s="2"/>
      <c r="F7" s="5">
        <v>2025</v>
      </c>
      <c r="G7" s="5">
        <v>2026</v>
      </c>
      <c r="H7" s="2"/>
      <c r="I7" s="5">
        <v>2025</v>
      </c>
      <c r="J7" s="5">
        <v>2026</v>
      </c>
    </row>
    <row r="9" spans="1:10" x14ac:dyDescent="0.25">
      <c r="A9" s="6">
        <f>ROW()</f>
        <v>9</v>
      </c>
      <c r="B9" s="2" t="s">
        <v>8</v>
      </c>
      <c r="C9" s="7">
        <v>2.6699999999999998E-2</v>
      </c>
      <c r="D9" s="7">
        <v>2.63E-2</v>
      </c>
      <c r="E9" s="8"/>
      <c r="F9" s="7">
        <f>C9</f>
        <v>2.6699999999999998E-2</v>
      </c>
      <c r="G9" s="7">
        <f t="shared" ref="G9:G12" si="0">D9</f>
        <v>2.63E-2</v>
      </c>
      <c r="H9" s="8"/>
      <c r="I9" s="7">
        <f t="shared" ref="I9:J12" si="1">F9</f>
        <v>2.6699999999999998E-2</v>
      </c>
      <c r="J9" s="7">
        <f t="shared" si="1"/>
        <v>2.63E-2</v>
      </c>
    </row>
    <row r="10" spans="1:10" x14ac:dyDescent="0.25">
      <c r="A10" s="6">
        <f>ROW()</f>
        <v>10</v>
      </c>
      <c r="B10" s="2" t="s">
        <v>9</v>
      </c>
      <c r="C10" s="7">
        <v>7.6499999999999999E-2</v>
      </c>
      <c r="D10" s="7">
        <v>7.9899999999999999E-2</v>
      </c>
      <c r="E10" s="8"/>
      <c r="F10" s="7">
        <f t="shared" ref="F10:F12" si="2">C10</f>
        <v>7.6499999999999999E-2</v>
      </c>
      <c r="G10" s="7">
        <f t="shared" si="0"/>
        <v>7.9899999999999999E-2</v>
      </c>
      <c r="H10" s="8"/>
      <c r="I10" s="7">
        <f t="shared" si="1"/>
        <v>7.6499999999999999E-2</v>
      </c>
      <c r="J10" s="7">
        <f t="shared" si="1"/>
        <v>7.9899999999999999E-2</v>
      </c>
    </row>
    <row r="11" spans="1:10" x14ac:dyDescent="0.25">
      <c r="A11" s="6">
        <f>ROW()</f>
        <v>11</v>
      </c>
      <c r="B11" s="2" t="s">
        <v>10</v>
      </c>
      <c r="C11" s="7">
        <v>0.21</v>
      </c>
      <c r="D11" s="7">
        <v>0.21</v>
      </c>
      <c r="E11" s="8"/>
      <c r="F11" s="7">
        <f t="shared" si="2"/>
        <v>0.21</v>
      </c>
      <c r="G11" s="7">
        <f t="shared" si="0"/>
        <v>0.21</v>
      </c>
      <c r="H11" s="8"/>
      <c r="I11" s="7">
        <f t="shared" si="1"/>
        <v>0.21</v>
      </c>
      <c r="J11" s="7">
        <f t="shared" si="1"/>
        <v>0.21</v>
      </c>
    </row>
    <row r="12" spans="1:10" x14ac:dyDescent="0.25">
      <c r="A12" s="6">
        <f>ROW()</f>
        <v>12</v>
      </c>
      <c r="B12" s="2" t="s">
        <v>11</v>
      </c>
      <c r="C12" s="7">
        <v>0.75131300000000001</v>
      </c>
      <c r="D12" s="7">
        <v>0.75131300000000001</v>
      </c>
      <c r="E12" s="8"/>
      <c r="F12" s="7">
        <f t="shared" si="2"/>
        <v>0.75131300000000001</v>
      </c>
      <c r="G12" s="7">
        <f t="shared" si="0"/>
        <v>0.75131300000000001</v>
      </c>
      <c r="H12" s="8"/>
      <c r="I12" s="7">
        <f t="shared" si="1"/>
        <v>0.75131300000000001</v>
      </c>
      <c r="J12" s="7">
        <f t="shared" si="1"/>
        <v>0.75131300000000001</v>
      </c>
    </row>
    <row r="13" spans="1:10" x14ac:dyDescent="0.25">
      <c r="A13" s="6">
        <f>ROW()</f>
        <v>13</v>
      </c>
      <c r="B13" s="2"/>
      <c r="C13" s="7"/>
      <c r="D13" s="7"/>
      <c r="E13" s="9"/>
      <c r="F13" s="7"/>
      <c r="G13" s="7"/>
      <c r="H13" s="9"/>
      <c r="I13" s="7"/>
      <c r="J13" s="7"/>
    </row>
    <row r="14" spans="1:10" x14ac:dyDescent="0.25">
      <c r="A14" s="6">
        <f>ROW()</f>
        <v>14</v>
      </c>
      <c r="B14" s="2" t="s">
        <v>12</v>
      </c>
      <c r="C14" s="10">
        <v>504628598.22209865</v>
      </c>
      <c r="D14" s="10">
        <v>528319517.48974472</v>
      </c>
      <c r="E14" s="11"/>
      <c r="F14" s="10">
        <f>C14-I14</f>
        <v>306508779.1634444</v>
      </c>
      <c r="G14" s="10">
        <f>D14-J14</f>
        <v>0</v>
      </c>
      <c r="H14" s="11"/>
      <c r="I14" s="10">
        <v>198119819.05865425</v>
      </c>
      <c r="J14" s="10">
        <v>528319517.48974472</v>
      </c>
    </row>
    <row r="15" spans="1:10" x14ac:dyDescent="0.25">
      <c r="A15" s="6">
        <f>ROW()</f>
        <v>15</v>
      </c>
      <c r="B15" s="2" t="s">
        <v>13</v>
      </c>
      <c r="C15" s="12">
        <v>-1955001.0862350282</v>
      </c>
      <c r="D15" s="12">
        <v>-24032208.47469401</v>
      </c>
      <c r="E15" s="2"/>
      <c r="F15" s="12"/>
      <c r="G15" s="12"/>
      <c r="H15" s="2"/>
      <c r="I15" s="12">
        <f>C15</f>
        <v>-1955001.0862350282</v>
      </c>
      <c r="J15" s="12">
        <f>D15</f>
        <v>-24032208.47469401</v>
      </c>
    </row>
    <row r="16" spans="1:10" x14ac:dyDescent="0.25">
      <c r="A16" s="6">
        <f>ROW()</f>
        <v>16</v>
      </c>
      <c r="B16" s="2" t="s">
        <v>14</v>
      </c>
      <c r="C16" s="13">
        <v>-9950521.4607252013</v>
      </c>
      <c r="D16" s="13">
        <v>-33801180.329716377</v>
      </c>
      <c r="E16" s="2"/>
      <c r="F16" s="13"/>
      <c r="G16" s="13"/>
      <c r="H16" s="2"/>
      <c r="I16" s="13">
        <f>C16</f>
        <v>-9950521.4607252013</v>
      </c>
      <c r="J16" s="13">
        <f>D16</f>
        <v>-33801180.329716377</v>
      </c>
    </row>
    <row r="17" spans="1:10" x14ac:dyDescent="0.25">
      <c r="A17" s="6">
        <f>ROW()</f>
        <v>17</v>
      </c>
      <c r="B17" s="2" t="s">
        <v>15</v>
      </c>
      <c r="C17" s="12">
        <f>SUM(C14:C16)</f>
        <v>492723075.67513841</v>
      </c>
      <c r="D17" s="12">
        <f>SUM(D14:D16)</f>
        <v>470486128.68533432</v>
      </c>
      <c r="E17" s="2"/>
      <c r="F17" s="12">
        <f>SUM(F14:F16)</f>
        <v>306508779.1634444</v>
      </c>
      <c r="G17" s="12">
        <f>SUM(G14:G16)</f>
        <v>0</v>
      </c>
      <c r="H17" s="2"/>
      <c r="I17" s="12">
        <f>SUM(I14:I16)</f>
        <v>186214296.51169404</v>
      </c>
      <c r="J17" s="12">
        <f>SUM(J14:J16)</f>
        <v>470486128.68533432</v>
      </c>
    </row>
    <row r="18" spans="1:10" x14ac:dyDescent="0.25">
      <c r="A18" s="6">
        <f>ROW()</f>
        <v>18</v>
      </c>
      <c r="B18" s="2"/>
      <c r="C18" s="12"/>
      <c r="D18" s="12"/>
      <c r="E18" s="8"/>
      <c r="F18" s="14"/>
      <c r="G18" s="12"/>
      <c r="H18" s="8"/>
      <c r="I18" s="12"/>
      <c r="J18" s="12"/>
    </row>
    <row r="19" spans="1:10" x14ac:dyDescent="0.25">
      <c r="A19" s="6">
        <f>ROW()</f>
        <v>19</v>
      </c>
      <c r="B19" s="2" t="s">
        <v>16</v>
      </c>
      <c r="C19" s="15">
        <v>-10299517.917726004</v>
      </c>
      <c r="D19" s="15">
        <v>-27465381.113936014</v>
      </c>
      <c r="E19" s="8"/>
      <c r="F19" s="15"/>
      <c r="G19" s="15"/>
      <c r="H19" s="8"/>
      <c r="I19" s="15">
        <f>C19</f>
        <v>-10299517.917726004</v>
      </c>
      <c r="J19" s="15">
        <f>D19</f>
        <v>-27465381.113936014</v>
      </c>
    </row>
    <row r="20" spans="1:10" x14ac:dyDescent="0.25">
      <c r="A20" s="16">
        <f>ROW()</f>
        <v>20</v>
      </c>
      <c r="B20" s="17" t="s">
        <v>17</v>
      </c>
      <c r="C20" s="18">
        <v>-13631606.0000004</v>
      </c>
      <c r="D20" s="18">
        <v>-13904238</v>
      </c>
      <c r="E20" s="19"/>
      <c r="F20" s="18"/>
      <c r="G20" s="18"/>
      <c r="H20" s="19"/>
      <c r="I20" s="18">
        <f>C20</f>
        <v>-13631606.0000004</v>
      </c>
      <c r="J20" s="18">
        <f>D20</f>
        <v>-13904238</v>
      </c>
    </row>
    <row r="21" spans="1:10" x14ac:dyDescent="0.25">
      <c r="A21" s="6">
        <f>ROW()</f>
        <v>21</v>
      </c>
      <c r="B21" s="2" t="s">
        <v>18</v>
      </c>
      <c r="C21" s="15">
        <f>-0.21*SUM(C19:C20)</f>
        <v>5025536.0227225451</v>
      </c>
      <c r="D21" s="15">
        <f>-0.21*SUM(D19:D20)</f>
        <v>8687620.0139265619</v>
      </c>
      <c r="E21" s="8"/>
      <c r="F21" s="15">
        <f>-0.21*SUM(F19:F20)</f>
        <v>0</v>
      </c>
      <c r="G21" s="15">
        <f>-0.21*SUM(G19:G20)</f>
        <v>0</v>
      </c>
      <c r="H21" s="8"/>
      <c r="I21" s="15">
        <f>-0.21*SUM(I19:I20)</f>
        <v>5025536.0227225451</v>
      </c>
      <c r="J21" s="15">
        <f>-0.21*SUM(J19:J20)</f>
        <v>8687620.0139265619</v>
      </c>
    </row>
    <row r="22" spans="1:10" x14ac:dyDescent="0.25">
      <c r="A22" s="6">
        <f>ROW()</f>
        <v>22</v>
      </c>
      <c r="B22" s="2" t="s">
        <v>19</v>
      </c>
      <c r="C22" s="20">
        <f>SUM(C19:C21)</f>
        <v>-18905587.895003859</v>
      </c>
      <c r="D22" s="20">
        <f>SUM(D19:D21)</f>
        <v>-32681999.100009453</v>
      </c>
      <c r="E22" s="8"/>
      <c r="F22" s="20">
        <f>SUM(F19:F21)</f>
        <v>0</v>
      </c>
      <c r="G22" s="20">
        <f>SUM(G19:G21)</f>
        <v>0</v>
      </c>
      <c r="H22" s="8"/>
      <c r="I22" s="20">
        <f>SUM(I19:I21)</f>
        <v>-18905587.895003859</v>
      </c>
      <c r="J22" s="20">
        <f>SUM(J19:J21)</f>
        <v>-32681999.100009453</v>
      </c>
    </row>
    <row r="23" spans="1:10" x14ac:dyDescent="0.25">
      <c r="A23" s="6">
        <f>ROW()</f>
        <v>23</v>
      </c>
      <c r="B23" s="2" t="s">
        <v>20</v>
      </c>
      <c r="C23" s="21">
        <f>C17*C9*C11</f>
        <v>2762698.2853105008</v>
      </c>
      <c r="D23" s="21">
        <f>D17*D9*D11</f>
        <v>2598494.8887291015</v>
      </c>
      <c r="E23" s="8"/>
      <c r="F23" s="21">
        <f>F17*F9*F11</f>
        <v>1718594.7247694326</v>
      </c>
      <c r="G23" s="21">
        <f>G17*G9*G11</f>
        <v>0</v>
      </c>
      <c r="H23" s="8"/>
      <c r="I23" s="21">
        <f>I17*I9*I11</f>
        <v>1044103.5605410684</v>
      </c>
      <c r="J23" s="21">
        <f>J17*J9*J11</f>
        <v>2598494.8887291015</v>
      </c>
    </row>
    <row r="24" spans="1:10" x14ac:dyDescent="0.25">
      <c r="A24" s="6">
        <f>ROW()</f>
        <v>24</v>
      </c>
      <c r="B24" s="2" t="s">
        <v>21</v>
      </c>
      <c r="C24" s="20">
        <f>SUM(C22:C23)</f>
        <v>-16142889.609693358</v>
      </c>
      <c r="D24" s="20">
        <f>SUM(D22:D23)</f>
        <v>-30083504.21128035</v>
      </c>
      <c r="E24" s="8"/>
      <c r="F24" s="20">
        <f>SUM(F22:F23)</f>
        <v>1718594.7247694326</v>
      </c>
      <c r="G24" s="20">
        <f>SUM(G22:G23)</f>
        <v>0</v>
      </c>
      <c r="H24" s="8"/>
      <c r="I24" s="20">
        <f>SUM(I22:I23)</f>
        <v>-17861484.334462792</v>
      </c>
      <c r="J24" s="20">
        <f>SUM(J22:J23)</f>
        <v>-30083504.21128035</v>
      </c>
    </row>
    <row r="25" spans="1:10" x14ac:dyDescent="0.25">
      <c r="A25" s="6">
        <f>ROW()</f>
        <v>25</v>
      </c>
      <c r="B25" s="2" t="s">
        <v>22</v>
      </c>
      <c r="C25" s="21">
        <f>C17*C10</f>
        <v>37693315.289148085</v>
      </c>
      <c r="D25" s="21">
        <f>D17*D10</f>
        <v>37591841.681958213</v>
      </c>
      <c r="E25" s="8"/>
      <c r="F25" s="21">
        <f>F17*F10</f>
        <v>23447921.606003497</v>
      </c>
      <c r="G25" s="21">
        <f>G17*G10</f>
        <v>0</v>
      </c>
      <c r="H25" s="8"/>
      <c r="I25" s="21">
        <f>I17*I10</f>
        <v>14245393.683144594</v>
      </c>
      <c r="J25" s="21">
        <f>J17*J10</f>
        <v>37591841.681958213</v>
      </c>
    </row>
    <row r="26" spans="1:10" x14ac:dyDescent="0.25">
      <c r="A26" s="6">
        <f>ROW()</f>
        <v>26</v>
      </c>
      <c r="B26" s="2" t="s">
        <v>23</v>
      </c>
      <c r="C26" s="22">
        <f>C25-C24</f>
        <v>53836204.898841441</v>
      </c>
      <c r="D26" s="22">
        <f>D25-D24</f>
        <v>67675345.893238559</v>
      </c>
      <c r="E26" s="8"/>
      <c r="F26" s="22">
        <f>F25-F24</f>
        <v>21729326.881234065</v>
      </c>
      <c r="G26" s="22">
        <f>G25-G24</f>
        <v>0</v>
      </c>
      <c r="H26" s="8"/>
      <c r="I26" s="22">
        <f>I25-I24</f>
        <v>32106878.017607383</v>
      </c>
      <c r="J26" s="22">
        <f>J25-J24</f>
        <v>67675345.893238559</v>
      </c>
    </row>
    <row r="27" spans="1:10" ht="15.75" thickBot="1" x14ac:dyDescent="0.3">
      <c r="A27" s="6">
        <f>ROW()</f>
        <v>27</v>
      </c>
      <c r="B27" s="2" t="s">
        <v>24</v>
      </c>
      <c r="C27" s="23">
        <f>C26/C12</f>
        <v>71656160.480174631</v>
      </c>
      <c r="D27" s="23">
        <f>D26/D12</f>
        <v>90076101.296315327</v>
      </c>
      <c r="E27" s="2"/>
      <c r="F27" s="23">
        <f>F26/F12</f>
        <v>28921803.4044853</v>
      </c>
      <c r="G27" s="23">
        <f>G26/G12</f>
        <v>0</v>
      </c>
      <c r="H27" s="2"/>
      <c r="I27" s="23">
        <f>I26/I12</f>
        <v>42734357.075689338</v>
      </c>
      <c r="J27" s="23">
        <f>J26/J12</f>
        <v>90076101.296315327</v>
      </c>
    </row>
    <row r="28" spans="1:10" ht="15.75" thickTop="1" x14ac:dyDescent="0.25">
      <c r="A28" s="6">
        <f>ROW()</f>
        <v>28</v>
      </c>
      <c r="B28" s="2"/>
      <c r="C28" s="12"/>
      <c r="D28" s="12"/>
      <c r="E28" s="2"/>
      <c r="F28" s="12"/>
      <c r="G28" s="12"/>
      <c r="H28" s="2"/>
      <c r="I28" s="12"/>
      <c r="J28" s="12"/>
    </row>
    <row r="29" spans="1:10" ht="15.75" thickBot="1" x14ac:dyDescent="0.3">
      <c r="A29" s="6">
        <f>ROW()</f>
        <v>29</v>
      </c>
      <c r="B29" s="2" t="s">
        <v>25</v>
      </c>
      <c r="C29" s="24">
        <f>C27</f>
        <v>71656160.480174631</v>
      </c>
      <c r="D29" s="24">
        <f>D27-C27</f>
        <v>18419940.816140696</v>
      </c>
      <c r="E29" s="2"/>
      <c r="F29" s="24">
        <f>F27</f>
        <v>28921803.4044853</v>
      </c>
      <c r="G29" s="24">
        <f>G27-F27</f>
        <v>-28921803.4044853</v>
      </c>
      <c r="H29" s="2"/>
      <c r="I29" s="24">
        <f>I27</f>
        <v>42734357.075689338</v>
      </c>
      <c r="J29" s="24">
        <f>J27-I27</f>
        <v>47341744.220625989</v>
      </c>
    </row>
    <row r="30" spans="1:10" ht="15.75" hidden="1" outlineLevel="1" thickTop="1" x14ac:dyDescent="0.25">
      <c r="A30" s="25">
        <f>ROW()</f>
        <v>30</v>
      </c>
      <c r="B30" s="26"/>
      <c r="C30" s="26"/>
      <c r="D30" s="26"/>
      <c r="E30" s="26"/>
      <c r="F30" s="26"/>
      <c r="G30" s="26"/>
      <c r="H30" s="26"/>
      <c r="I30" s="26"/>
      <c r="J30" s="26"/>
    </row>
    <row r="31" spans="1:10" ht="15.75" hidden="1" outlineLevel="1" thickTop="1" x14ac:dyDescent="0.25">
      <c r="A31" s="25">
        <f>ROW()</f>
        <v>31</v>
      </c>
      <c r="B31" s="26" t="s">
        <v>26</v>
      </c>
      <c r="C31" s="27">
        <f>-C19-C20-8</f>
        <v>23931115.917726405</v>
      </c>
      <c r="D31" s="27">
        <f>-D19-D20-10</f>
        <v>41369609.113936014</v>
      </c>
      <c r="E31" s="26"/>
      <c r="F31" s="26"/>
      <c r="G31" s="26"/>
      <c r="H31" s="26"/>
      <c r="I31" s="26"/>
      <c r="J31" s="26"/>
    </row>
    <row r="32" spans="1:10" ht="15.75" hidden="1" outlineLevel="1" thickTop="1" x14ac:dyDescent="0.25">
      <c r="A32" s="25">
        <f>ROW()</f>
        <v>32</v>
      </c>
      <c r="B32" s="26" t="s">
        <v>27</v>
      </c>
      <c r="C32" s="28">
        <v>464905.16919537302</v>
      </c>
      <c r="D32" s="28">
        <v>584413.7452104938</v>
      </c>
      <c r="E32" s="26"/>
      <c r="F32" s="26"/>
      <c r="G32" s="26"/>
      <c r="H32" s="26"/>
      <c r="I32" s="26"/>
      <c r="J32" s="26"/>
    </row>
    <row r="33" spans="1:10" ht="15.75" hidden="1" outlineLevel="1" thickTop="1" x14ac:dyDescent="0.25">
      <c r="A33" s="25">
        <f>ROW()</f>
        <v>33</v>
      </c>
      <c r="B33" s="26" t="s">
        <v>28</v>
      </c>
      <c r="C33" s="28">
        <v>286624.64192069852</v>
      </c>
      <c r="D33" s="28">
        <v>360304.40518526133</v>
      </c>
      <c r="E33" s="26"/>
      <c r="F33" s="26"/>
      <c r="G33" s="26"/>
      <c r="H33" s="26"/>
      <c r="I33" s="26"/>
      <c r="J33" s="26"/>
    </row>
    <row r="34" spans="1:10" ht="15.75" hidden="1" outlineLevel="1" thickTop="1" x14ac:dyDescent="0.25">
      <c r="A34" s="25">
        <f>ROW()</f>
        <v>34</v>
      </c>
      <c r="B34" s="26" t="s">
        <v>29</v>
      </c>
      <c r="C34" s="28">
        <v>2757544.0237585604</v>
      </c>
      <c r="D34" s="28">
        <v>3466398.6061861031</v>
      </c>
      <c r="E34" s="26"/>
      <c r="F34" s="26"/>
      <c r="G34" s="26"/>
      <c r="H34" s="26"/>
      <c r="I34" s="26"/>
      <c r="J34" s="26"/>
    </row>
    <row r="35" spans="1:10" ht="15.75" hidden="1" outlineLevel="1" thickTop="1" x14ac:dyDescent="0.25">
      <c r="A35" s="25">
        <f>ROW()</f>
        <v>35</v>
      </c>
      <c r="B35" s="26" t="s">
        <v>30</v>
      </c>
      <c r="C35" s="28">
        <f>(C27-SUM(C31:C34))*0.21-C23</f>
        <v>6522655.5674799532</v>
      </c>
      <c r="D35" s="28">
        <f>(D27-SUM(D31:D34))*0.21-D23</f>
        <v>6703533.9506883658</v>
      </c>
      <c r="E35" s="26"/>
      <c r="F35" s="26"/>
      <c r="G35" s="26"/>
      <c r="H35" s="26"/>
      <c r="I35" s="26"/>
      <c r="J35" s="26"/>
    </row>
    <row r="36" spans="1:10" ht="16.5" hidden="1" outlineLevel="1" thickTop="1" thickBot="1" x14ac:dyDescent="0.3">
      <c r="A36" s="25">
        <f>ROW()</f>
        <v>36</v>
      </c>
      <c r="B36" s="26" t="s">
        <v>31</v>
      </c>
      <c r="C36" s="29">
        <f>SUM(C31:C35)</f>
        <v>33962845.320080988</v>
      </c>
      <c r="D36" s="29">
        <f>SUM(D31:D35)</f>
        <v>52484259.821206227</v>
      </c>
      <c r="E36" s="2"/>
      <c r="F36" s="2"/>
      <c r="G36" s="2"/>
      <c r="H36" s="2"/>
      <c r="I36" s="2"/>
      <c r="J36" s="2"/>
    </row>
    <row r="37" spans="1:10" ht="16.5" hidden="1" outlineLevel="1" thickTop="1" thickBot="1" x14ac:dyDescent="0.3">
      <c r="A37" s="25">
        <f>ROW()</f>
        <v>37</v>
      </c>
      <c r="B37" s="26" t="s">
        <v>32</v>
      </c>
      <c r="C37" s="2"/>
      <c r="D37" s="29">
        <f>D36-C36</f>
        <v>18521414.501125239</v>
      </c>
      <c r="E37" s="2"/>
      <c r="F37" s="2"/>
      <c r="G37" s="2"/>
      <c r="H37" s="2"/>
      <c r="I37" s="2"/>
      <c r="J37" s="2"/>
    </row>
    <row r="38" spans="1:10" ht="15.75" collapsed="1" thickTop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pageMargins left="0.7" right="0.7" top="0.75" bottom="0.75" header="0.3" footer="0.3"/>
  <pageSetup scale="80" orientation="landscape" horizontalDpi="4294967293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0E0C782-EF5F-4D57-A847-486A17E56098}"/>
</file>

<file path=customXml/itemProps2.xml><?xml version="1.0" encoding="utf-8"?>
<ds:datastoreItem xmlns:ds="http://schemas.openxmlformats.org/officeDocument/2006/customXml" ds:itemID="{3F98EA6A-2C9A-4C2D-8537-6B3BE5AEEBC9}"/>
</file>

<file path=customXml/itemProps3.xml><?xml version="1.0" encoding="utf-8"?>
<ds:datastoreItem xmlns:ds="http://schemas.openxmlformats.org/officeDocument/2006/customXml" ds:itemID="{CC528650-FCB5-4986-8291-006D37BAB7B5}"/>
</file>

<file path=customXml/itemProps4.xml><?xml version="1.0" encoding="utf-8"?>
<ds:datastoreItem xmlns:ds="http://schemas.openxmlformats.org/officeDocument/2006/customXml" ds:itemID="{E23D353B-A5DE-4A3E-AB1D-D46C23C41B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 SEF-21 pg 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cp:lastPrinted>2024-02-07T01:14:29Z</cp:lastPrinted>
  <dcterms:created xsi:type="dcterms:W3CDTF">2024-02-07T01:12:44Z</dcterms:created>
  <dcterms:modified xsi:type="dcterms:W3CDTF">2024-02-07T17:49:08Z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