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CNG-RTC/Testimony-ACG/Direct/Drafts-Schedules and Exhibits/"/>
    </mc:Choice>
  </mc:AlternateContent>
  <xr:revisionPtr revIDLastSave="31" documentId="8_{7317A2B5-3C37-4E4A-825A-3496D3D54BE4}" xr6:coauthVersionLast="47" xr6:coauthVersionMax="47" xr10:uidLastSave="{2336D9D7-191C-44B7-8E8B-B11D1EE06DF7}"/>
  <bookViews>
    <workbookView xWindow="28680" yWindow="-120" windowWidth="29040" windowHeight="15720" tabRatio="946" xr2:uid="{489CA4CB-AA98-4359-BC64-E94DCF311338}"/>
  </bookViews>
  <sheets>
    <sheet name="Exhibit DED-7" sheetId="14" r:id="rId1"/>
    <sheet name="Data &gt;" sheetId="7" r:id="rId2"/>
    <sheet name="Cover" sheetId="6" r:id="rId3"/>
    <sheet name="A-RR Cross-Reference " sheetId="4" r:id="rId4"/>
    <sheet name="B - COS Results" sheetId="1" r:id="rId5"/>
    <sheet name="C-COS Allocation Factors" sheetId="2" r:id="rId6"/>
    <sheet name="D-Summary of Adjustments" sheetId="5" r:id="rId7"/>
    <sheet name="E-Summary of Results" sheetId="3" r:id="rId8"/>
    <sheet name="Summary" sheetId="11" r:id="rId9"/>
    <sheet name="Classification" sheetId="15" r:id="rId10"/>
  </sheets>
  <externalReferences>
    <externalReference r:id="rId11"/>
  </externalReference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lloc_Factor_Name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_Limit">#REF!</definedName>
    <definedName name="Check_Limit2">'[1]General Inputs'!$D$32</definedName>
    <definedName name="Class_Factor_Names">#REF!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unc_Factor_Name">#REF!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_xlnm.Print_Area" localSheetId="4">'B - COS Results'!$A$1:$L$363</definedName>
    <definedName name="_xlnm.Print_Area" localSheetId="2">Cover!$A$1:$J$35</definedName>
    <definedName name="_xlnm.Print_Area" localSheetId="7">'E-Summary of Results'!$C$1:$K$31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#REF!</definedName>
    <definedName name="ROR_System2">'[1]General Inputs'!$D$19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4" l="1"/>
  <c r="G43" i="14"/>
  <c r="H43" i="14"/>
  <c r="I43" i="14"/>
  <c r="J43" i="14"/>
  <c r="K43" i="14"/>
  <c r="L43" i="14"/>
  <c r="F43" i="14"/>
  <c r="G42" i="14"/>
  <c r="H42" i="14"/>
  <c r="I42" i="14"/>
  <c r="J42" i="14"/>
  <c r="K42" i="14"/>
  <c r="L42" i="14"/>
  <c r="F42" i="14"/>
  <c r="G41" i="14"/>
  <c r="H41" i="14"/>
  <c r="I41" i="14"/>
  <c r="J41" i="14"/>
  <c r="K41" i="14"/>
  <c r="L41" i="14"/>
  <c r="F41" i="14"/>
  <c r="G40" i="14" l="1"/>
  <c r="H40" i="14"/>
  <c r="I40" i="14"/>
  <c r="J40" i="14"/>
  <c r="K40" i="14"/>
  <c r="L40" i="14"/>
  <c r="F40" i="14"/>
  <c r="G39" i="14"/>
  <c r="H39" i="14"/>
  <c r="I39" i="14"/>
  <c r="J39" i="14"/>
  <c r="K39" i="14"/>
  <c r="L39" i="14"/>
  <c r="F39" i="14"/>
  <c r="G38" i="14"/>
  <c r="H38" i="14"/>
  <c r="I38" i="14"/>
  <c r="J38" i="14"/>
  <c r="K38" i="14"/>
  <c r="L38" i="14"/>
  <c r="F38" i="14"/>
  <c r="G37" i="14"/>
  <c r="H37" i="14"/>
  <c r="I37" i="14"/>
  <c r="J37" i="14"/>
  <c r="K37" i="14"/>
  <c r="L37" i="14"/>
  <c r="F37" i="14"/>
  <c r="G36" i="14"/>
  <c r="H36" i="14"/>
  <c r="I36" i="14"/>
  <c r="J36" i="14"/>
  <c r="K36" i="14"/>
  <c r="L36" i="14"/>
  <c r="F36" i="14"/>
  <c r="G35" i="14"/>
  <c r="H35" i="14"/>
  <c r="I35" i="14"/>
  <c r="J35" i="14"/>
  <c r="K35" i="14"/>
  <c r="L35" i="14"/>
  <c r="F35" i="14"/>
  <c r="G29" i="14"/>
  <c r="H29" i="14"/>
  <c r="I29" i="14"/>
  <c r="J29" i="14"/>
  <c r="K29" i="14"/>
  <c r="L29" i="14"/>
  <c r="F29" i="14"/>
  <c r="G26" i="14"/>
  <c r="H26" i="14"/>
  <c r="I26" i="14"/>
  <c r="J26" i="14"/>
  <c r="K26" i="14"/>
  <c r="L26" i="14"/>
  <c r="F26" i="14"/>
  <c r="G24" i="14"/>
  <c r="H24" i="14"/>
  <c r="I24" i="14"/>
  <c r="J24" i="14"/>
  <c r="K24" i="14"/>
  <c r="L24" i="14"/>
  <c r="F24" i="14"/>
  <c r="G22" i="14"/>
  <c r="H22" i="14"/>
  <c r="I22" i="14"/>
  <c r="J22" i="14"/>
  <c r="K22" i="14"/>
  <c r="L22" i="14"/>
  <c r="F22" i="14"/>
  <c r="G20" i="14"/>
  <c r="H20" i="14"/>
  <c r="I20" i="14"/>
  <c r="J20" i="14"/>
  <c r="K20" i="14"/>
  <c r="L20" i="14"/>
  <c r="F20" i="14"/>
  <c r="F25" i="14" l="1"/>
  <c r="J23" i="14"/>
  <c r="I25" i="14"/>
  <c r="I23" i="14"/>
  <c r="J27" i="14"/>
  <c r="G23" i="14"/>
  <c r="I27" i="14"/>
  <c r="K27" i="14"/>
  <c r="K25" i="14"/>
  <c r="H27" i="14"/>
  <c r="H23" i="14"/>
  <c r="K21" i="14"/>
  <c r="L27" i="14"/>
  <c r="F21" i="14"/>
  <c r="G25" i="14"/>
  <c r="F27" i="14"/>
  <c r="F23" i="14"/>
  <c r="L23" i="14"/>
  <c r="K23" i="14"/>
  <c r="H25" i="14"/>
  <c r="I21" i="14"/>
  <c r="G27" i="14"/>
  <c r="J25" i="14"/>
  <c r="H21" i="14"/>
  <c r="H28" i="14" s="1"/>
  <c r="H30" i="14" s="1"/>
  <c r="H32" i="14" s="1"/>
  <c r="H46" i="14" s="1"/>
  <c r="H48" i="14" s="1"/>
  <c r="L25" i="14"/>
  <c r="L21" i="14"/>
  <c r="J21" i="14"/>
  <c r="G21" i="14"/>
  <c r="L44" i="14"/>
  <c r="K44" i="14"/>
  <c r="J44" i="14"/>
  <c r="I44" i="14"/>
  <c r="H44" i="14"/>
  <c r="G44" i="14"/>
  <c r="F44" i="14"/>
  <c r="H51" i="14" l="1"/>
  <c r="H59" i="14"/>
  <c r="J28" i="14"/>
  <c r="J30" i="14" s="1"/>
  <c r="J32" i="14" s="1"/>
  <c r="J46" i="14" s="1"/>
  <c r="J48" i="14" s="1"/>
  <c r="G28" i="14"/>
  <c r="G30" i="14" s="1"/>
  <c r="G32" i="14" s="1"/>
  <c r="G46" i="14" s="1"/>
  <c r="G48" i="14" s="1"/>
  <c r="I28" i="14"/>
  <c r="I30" i="14" s="1"/>
  <c r="I32" i="14" s="1"/>
  <c r="I46" i="14" s="1"/>
  <c r="I48" i="14" s="1"/>
  <c r="F28" i="14"/>
  <c r="F30" i="14" s="1"/>
  <c r="F32" i="14" s="1"/>
  <c r="K28" i="14"/>
  <c r="K30" i="14" s="1"/>
  <c r="K32" i="14" s="1"/>
  <c r="K46" i="14" s="1"/>
  <c r="K48" i="14" s="1"/>
  <c r="F46" i="14"/>
  <c r="F48" i="14" s="1"/>
  <c r="L28" i="14"/>
  <c r="L30" i="14" s="1"/>
  <c r="L32" i="14" s="1"/>
  <c r="L46" i="14" s="1"/>
  <c r="F51" i="14" l="1"/>
  <c r="I51" i="14"/>
  <c r="I59" i="14"/>
  <c r="G51" i="14"/>
  <c r="G59" i="14"/>
  <c r="K51" i="14"/>
  <c r="K59" i="14"/>
  <c r="J51" i="14"/>
  <c r="J59" i="14"/>
  <c r="E168" i="1"/>
  <c r="I29" i="5" l="1" a="1"/>
  <c r="C30" i="5"/>
  <c r="C29" i="5" a="1"/>
  <c r="C21" i="5"/>
  <c r="C20" i="5"/>
  <c r="C19" i="5"/>
  <c r="C18" i="5"/>
  <c r="C17" i="5"/>
  <c r="C15" i="5"/>
  <c r="C13" i="5"/>
  <c r="C11" i="5"/>
  <c r="C11" i="5" a="1"/>
  <c r="C16" i="5" s="1"/>
  <c r="AD358" i="4"/>
  <c r="Z358" i="4"/>
  <c r="Y358" i="4"/>
  <c r="X358" i="4"/>
  <c r="W358" i="4"/>
  <c r="V358" i="4"/>
  <c r="U358" i="4"/>
  <c r="T358" i="4"/>
  <c r="S358" i="4"/>
  <c r="R358" i="4"/>
  <c r="P358" i="4"/>
  <c r="O358" i="4"/>
  <c r="N358" i="4"/>
  <c r="M358" i="4"/>
  <c r="L358" i="4"/>
  <c r="K358" i="4"/>
  <c r="J358" i="4"/>
  <c r="I358" i="4"/>
  <c r="H358" i="4"/>
  <c r="G358" i="4"/>
  <c r="F358" i="4"/>
  <c r="AA357" i="4"/>
  <c r="AA358" i="4" s="1"/>
  <c r="Q357" i="4"/>
  <c r="AD356" i="4"/>
  <c r="Z356" i="4"/>
  <c r="Y356" i="4"/>
  <c r="X356" i="4"/>
  <c r="W356" i="4"/>
  <c r="V356" i="4"/>
  <c r="U356" i="4"/>
  <c r="T356" i="4"/>
  <c r="S356" i="4"/>
  <c r="R356" i="4"/>
  <c r="P356" i="4"/>
  <c r="O356" i="4"/>
  <c r="N356" i="4"/>
  <c r="M356" i="4"/>
  <c r="L356" i="4"/>
  <c r="K356" i="4"/>
  <c r="J356" i="4"/>
  <c r="I356" i="4"/>
  <c r="G356" i="4"/>
  <c r="F356" i="4"/>
  <c r="AA354" i="4"/>
  <c r="AA356" i="4" s="1"/>
  <c r="Q354" i="4"/>
  <c r="AB354" i="4" s="1"/>
  <c r="AC354" i="4" s="1"/>
  <c r="AE354" i="4" s="1"/>
  <c r="AA352" i="4"/>
  <c r="Q352" i="4"/>
  <c r="AB352" i="4" s="1"/>
  <c r="AC351" i="4"/>
  <c r="AA351" i="4"/>
  <c r="Q351" i="4"/>
  <c r="AB351" i="4" s="1"/>
  <c r="V348" i="4"/>
  <c r="T348" i="4"/>
  <c r="S348" i="4"/>
  <c r="O348" i="4"/>
  <c r="G348" i="4"/>
  <c r="AE346" i="4"/>
  <c r="AD346" i="4"/>
  <c r="AC346" i="4"/>
  <c r="AB346" i="4"/>
  <c r="AA346" i="4"/>
  <c r="Z346" i="4"/>
  <c r="Y346" i="4"/>
  <c r="X346" i="4"/>
  <c r="X348" i="4" s="1"/>
  <c r="W346" i="4"/>
  <c r="V346" i="4"/>
  <c r="U346" i="4"/>
  <c r="T346" i="4"/>
  <c r="S346" i="4"/>
  <c r="R346" i="4"/>
  <c r="Q346" i="4"/>
  <c r="P346" i="4"/>
  <c r="O346" i="4"/>
  <c r="N346" i="4"/>
  <c r="M346" i="4"/>
  <c r="L346" i="4"/>
  <c r="L348" i="4" s="1"/>
  <c r="K346" i="4"/>
  <c r="J346" i="4"/>
  <c r="J348" i="4" s="1"/>
  <c r="I346" i="4"/>
  <c r="H346" i="4"/>
  <c r="G346" i="4"/>
  <c r="F346" i="4"/>
  <c r="E346" i="4"/>
  <c r="AD340" i="4"/>
  <c r="AD348" i="4" s="1"/>
  <c r="Z340" i="4"/>
  <c r="Z348" i="4" s="1"/>
  <c r="Y340" i="4"/>
  <c r="Y348" i="4" s="1"/>
  <c r="X340" i="4"/>
  <c r="W340" i="4"/>
  <c r="W348" i="4" s="1"/>
  <c r="V340" i="4"/>
  <c r="U340" i="4"/>
  <c r="U348" i="4" s="1"/>
  <c r="T340" i="4"/>
  <c r="S340" i="4"/>
  <c r="R340" i="4"/>
  <c r="R348" i="4" s="1"/>
  <c r="P340" i="4"/>
  <c r="O340" i="4"/>
  <c r="N340" i="4"/>
  <c r="N348" i="4" s="1"/>
  <c r="M340" i="4"/>
  <c r="M348" i="4" s="1"/>
  <c r="L340" i="4"/>
  <c r="K340" i="4"/>
  <c r="K348" i="4" s="1"/>
  <c r="J340" i="4"/>
  <c r="I340" i="4"/>
  <c r="I348" i="4" s="1"/>
  <c r="G340" i="4"/>
  <c r="F340" i="4"/>
  <c r="E340" i="4"/>
  <c r="E348" i="4" s="1"/>
  <c r="AA339" i="4"/>
  <c r="AA340" i="4" s="1"/>
  <c r="AA348" i="4" s="1"/>
  <c r="AE336" i="4"/>
  <c r="AC336" i="4"/>
  <c r="AA336" i="4"/>
  <c r="Z336" i="4"/>
  <c r="Y336" i="4"/>
  <c r="X336" i="4"/>
  <c r="W336" i="4"/>
  <c r="U336" i="4"/>
  <c r="S336" i="4"/>
  <c r="Q336" i="4"/>
  <c r="M336" i="4"/>
  <c r="K336" i="4"/>
  <c r="I336" i="4"/>
  <c r="G336" i="4"/>
  <c r="E336" i="4"/>
  <c r="AE335" i="4"/>
  <c r="AD335" i="4"/>
  <c r="AD336" i="4" s="1"/>
  <c r="AC335" i="4"/>
  <c r="AB335" i="4"/>
  <c r="AB336" i="4" s="1"/>
  <c r="AA335" i="4"/>
  <c r="Z335" i="4"/>
  <c r="Y335" i="4"/>
  <c r="X335" i="4"/>
  <c r="W335" i="4"/>
  <c r="V335" i="4"/>
  <c r="V336" i="4" s="1"/>
  <c r="U335" i="4"/>
  <c r="T335" i="4"/>
  <c r="T336" i="4" s="1"/>
  <c r="S335" i="4"/>
  <c r="R335" i="4"/>
  <c r="R336" i="4" s="1"/>
  <c r="Q335" i="4"/>
  <c r="P335" i="4"/>
  <c r="P336" i="4" s="1"/>
  <c r="O335" i="4"/>
  <c r="O336" i="4" s="1"/>
  <c r="N335" i="4"/>
  <c r="N336" i="4" s="1"/>
  <c r="M335" i="4"/>
  <c r="L335" i="4"/>
  <c r="L336" i="4" s="1"/>
  <c r="K335" i="4"/>
  <c r="J335" i="4"/>
  <c r="J336" i="4" s="1"/>
  <c r="I335" i="4"/>
  <c r="H335" i="4"/>
  <c r="H336" i="4" s="1"/>
  <c r="G335" i="4"/>
  <c r="F335" i="4"/>
  <c r="F336" i="4" s="1"/>
  <c r="E335" i="4"/>
  <c r="I333" i="4"/>
  <c r="I359" i="4" s="1"/>
  <c r="I362" i="4" s="1"/>
  <c r="AE332" i="4"/>
  <c r="AD332" i="4"/>
  <c r="AC332" i="4"/>
  <c r="AB332" i="4"/>
  <c r="AA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AE327" i="4"/>
  <c r="AD327" i="4"/>
  <c r="AC327" i="4"/>
  <c r="AB327" i="4"/>
  <c r="AA327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AE325" i="4"/>
  <c r="AD325" i="4"/>
  <c r="AC325" i="4"/>
  <c r="AB325" i="4"/>
  <c r="AA325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AD323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AA318" i="4"/>
  <c r="AA323" i="4" s="1"/>
  <c r="Q318" i="4"/>
  <c r="AB318" i="4" s="1"/>
  <c r="AB323" i="4" s="1"/>
  <c r="AD317" i="4"/>
  <c r="Z317" i="4"/>
  <c r="Y317" i="4"/>
  <c r="X317" i="4"/>
  <c r="W317" i="4"/>
  <c r="V317" i="4"/>
  <c r="U317" i="4"/>
  <c r="T317" i="4"/>
  <c r="S317" i="4"/>
  <c r="R317" i="4"/>
  <c r="P317" i="4"/>
  <c r="O317" i="4"/>
  <c r="N317" i="4"/>
  <c r="M317" i="4"/>
  <c r="L317" i="4"/>
  <c r="K317" i="4"/>
  <c r="J317" i="4"/>
  <c r="I317" i="4"/>
  <c r="G317" i="4"/>
  <c r="F317" i="4"/>
  <c r="AA316" i="4"/>
  <c r="Q316" i="4"/>
  <c r="AB316" i="4" s="1"/>
  <c r="AC316" i="4" s="1"/>
  <c r="AE316" i="4" s="1"/>
  <c r="AA315" i="4"/>
  <c r="AA317" i="4" s="1"/>
  <c r="Q315" i="4"/>
  <c r="AB315" i="4" s="1"/>
  <c r="AA314" i="4"/>
  <c r="AA312" i="4"/>
  <c r="Q312" i="4"/>
  <c r="E317" i="4"/>
  <c r="AE311" i="4"/>
  <c r="AD311" i="4"/>
  <c r="AC311" i="4"/>
  <c r="AB311" i="4"/>
  <c r="AA311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AE305" i="4"/>
  <c r="AD305" i="4"/>
  <c r="AC305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AE303" i="4"/>
  <c r="AD303" i="4"/>
  <c r="AC303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AE297" i="4"/>
  <c r="AD297" i="4"/>
  <c r="AC297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AE291" i="4"/>
  <c r="AD291" i="4"/>
  <c r="AC291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AE289" i="4"/>
  <c r="AD289" i="4"/>
  <c r="AC289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AD283" i="4"/>
  <c r="Z283" i="4"/>
  <c r="P283" i="4"/>
  <c r="P333" i="4" s="1"/>
  <c r="N283" i="4"/>
  <c r="AD282" i="4"/>
  <c r="Z282" i="4"/>
  <c r="Y282" i="4"/>
  <c r="X282" i="4"/>
  <c r="W282" i="4"/>
  <c r="V282" i="4"/>
  <c r="U282" i="4"/>
  <c r="T282" i="4"/>
  <c r="S282" i="4"/>
  <c r="R282" i="4"/>
  <c r="P282" i="4"/>
  <c r="O282" i="4"/>
  <c r="N282" i="4"/>
  <c r="M282" i="4"/>
  <c r="L282" i="4"/>
  <c r="K282" i="4"/>
  <c r="J282" i="4"/>
  <c r="J283" i="4" s="1"/>
  <c r="J333" i="4" s="1"/>
  <c r="J359" i="4" s="1"/>
  <c r="J362" i="4" s="1"/>
  <c r="I282" i="4"/>
  <c r="G282" i="4"/>
  <c r="F282" i="4"/>
  <c r="AA280" i="4"/>
  <c r="Q280" i="4"/>
  <c r="AE279" i="4"/>
  <c r="AC279" i="4"/>
  <c r="AB279" i="4"/>
  <c r="AA279" i="4"/>
  <c r="Q279" i="4"/>
  <c r="AA278" i="4"/>
  <c r="Q278" i="4"/>
  <c r="AB278" i="4" s="1"/>
  <c r="AB277" i="4"/>
  <c r="AA277" i="4"/>
  <c r="Q277" i="4"/>
  <c r="AA276" i="4"/>
  <c r="Q276" i="4"/>
  <c r="AB276" i="4" s="1"/>
  <c r="AC276" i="4" s="1"/>
  <c r="AE276" i="4" s="1"/>
  <c r="AA275" i="4"/>
  <c r="Q275" i="4"/>
  <c r="AB275" i="4" s="1"/>
  <c r="AA274" i="4"/>
  <c r="Q274" i="4"/>
  <c r="AB274" i="4" s="1"/>
  <c r="AC274" i="4" s="1"/>
  <c r="AE274" i="4" s="1"/>
  <c r="AA273" i="4"/>
  <c r="Q273" i="4"/>
  <c r="AB273" i="4" s="1"/>
  <c r="AA272" i="4"/>
  <c r="Q272" i="4"/>
  <c r="AB272" i="4" s="1"/>
  <c r="AC272" i="4" s="1"/>
  <c r="AE272" i="4" s="1"/>
  <c r="AA271" i="4"/>
  <c r="AA282" i="4" s="1"/>
  <c r="Q271" i="4"/>
  <c r="E282" i="4"/>
  <c r="AD270" i="4"/>
  <c r="Z270" i="4"/>
  <c r="Y270" i="4"/>
  <c r="X270" i="4"/>
  <c r="W270" i="4"/>
  <c r="V270" i="4"/>
  <c r="U270" i="4"/>
  <c r="T270" i="4"/>
  <c r="S270" i="4"/>
  <c r="R270" i="4"/>
  <c r="P270" i="4"/>
  <c r="O270" i="4"/>
  <c r="N270" i="4"/>
  <c r="M270" i="4"/>
  <c r="L270" i="4"/>
  <c r="K270" i="4"/>
  <c r="J270" i="4"/>
  <c r="I270" i="4"/>
  <c r="G270" i="4"/>
  <c r="F270" i="4"/>
  <c r="AA267" i="4"/>
  <c r="Q267" i="4"/>
  <c r="AB267" i="4" s="1"/>
  <c r="AA265" i="4"/>
  <c r="Q265" i="4"/>
  <c r="AA263" i="4"/>
  <c r="Q263" i="4"/>
  <c r="AB263" i="4" s="1"/>
  <c r="AA262" i="4"/>
  <c r="Q262" i="4"/>
  <c r="AA261" i="4"/>
  <c r="AB261" i="4" s="1"/>
  <c r="AC261" i="4" s="1"/>
  <c r="AE261" i="4" s="1"/>
  <c r="Q261" i="4"/>
  <c r="AA260" i="4"/>
  <c r="Q260" i="4"/>
  <c r="AB260" i="4" s="1"/>
  <c r="AC260" i="4"/>
  <c r="AE260" i="4" s="1"/>
  <c r="AB259" i="4"/>
  <c r="AC259" i="4" s="1"/>
  <c r="AE259" i="4" s="1"/>
  <c r="AA259" i="4"/>
  <c r="Q259" i="4"/>
  <c r="AA258" i="4"/>
  <c r="Q258" i="4"/>
  <c r="AB258" i="4" s="1"/>
  <c r="AB257" i="4"/>
  <c r="AA257" i="4"/>
  <c r="Q257" i="4"/>
  <c r="AA256" i="4"/>
  <c r="E270" i="4"/>
  <c r="AD255" i="4"/>
  <c r="Z255" i="4"/>
  <c r="Y255" i="4"/>
  <c r="X255" i="4"/>
  <c r="W255" i="4"/>
  <c r="V255" i="4"/>
  <c r="U255" i="4"/>
  <c r="T255" i="4"/>
  <c r="S255" i="4"/>
  <c r="R255" i="4"/>
  <c r="P255" i="4"/>
  <c r="O255" i="4"/>
  <c r="N255" i="4"/>
  <c r="M255" i="4"/>
  <c r="L255" i="4"/>
  <c r="K255" i="4"/>
  <c r="J255" i="4"/>
  <c r="I255" i="4"/>
  <c r="G255" i="4"/>
  <c r="G283" i="4" s="1"/>
  <c r="G333" i="4" s="1"/>
  <c r="G359" i="4" s="1"/>
  <c r="G362" i="4" s="1"/>
  <c r="F255" i="4"/>
  <c r="E255" i="4"/>
  <c r="AA252" i="4"/>
  <c r="Q252" i="4"/>
  <c r="AB252" i="4" s="1"/>
  <c r="AC252" i="4" s="1"/>
  <c r="AE252" i="4" s="1"/>
  <c r="AA250" i="4"/>
  <c r="Q250" i="4"/>
  <c r="AB250" i="4" s="1"/>
  <c r="AB249" i="4"/>
  <c r="AC249" i="4" s="1"/>
  <c r="AE249" i="4" s="1"/>
  <c r="AA249" i="4"/>
  <c r="Q249" i="4"/>
  <c r="AA248" i="4"/>
  <c r="Q248" i="4"/>
  <c r="AB248" i="4" s="1"/>
  <c r="AC248" i="4"/>
  <c r="AE248" i="4" s="1"/>
  <c r="AA247" i="4"/>
  <c r="AA255" i="4" s="1"/>
  <c r="AE246" i="4"/>
  <c r="AD246" i="4"/>
  <c r="AC246" i="4"/>
  <c r="AB246" i="4"/>
  <c r="AA246" i="4"/>
  <c r="Z246" i="4"/>
  <c r="Y246" i="4"/>
  <c r="X246" i="4"/>
  <c r="W246" i="4"/>
  <c r="V246" i="4"/>
  <c r="U246" i="4"/>
  <c r="U283" i="4" s="1"/>
  <c r="U333" i="4" s="1"/>
  <c r="T246" i="4"/>
  <c r="S246" i="4"/>
  <c r="R246" i="4"/>
  <c r="Q246" i="4"/>
  <c r="P246" i="4"/>
  <c r="O246" i="4"/>
  <c r="N246" i="4"/>
  <c r="M246" i="4"/>
  <c r="L246" i="4"/>
  <c r="K246" i="4"/>
  <c r="J246" i="4"/>
  <c r="I246" i="4"/>
  <c r="I283" i="4" s="1"/>
  <c r="H246" i="4"/>
  <c r="G246" i="4"/>
  <c r="F246" i="4"/>
  <c r="E246" i="4"/>
  <c r="AD233" i="4"/>
  <c r="AA233" i="4"/>
  <c r="Z233" i="4"/>
  <c r="Y233" i="4"/>
  <c r="X233" i="4"/>
  <c r="X283" i="4" s="1"/>
  <c r="W233" i="4"/>
  <c r="V233" i="4"/>
  <c r="U233" i="4"/>
  <c r="T233" i="4"/>
  <c r="T283" i="4" s="1"/>
  <c r="T333" i="4" s="1"/>
  <c r="T359" i="4" s="1"/>
  <c r="S233" i="4"/>
  <c r="R233" i="4"/>
  <c r="P233" i="4"/>
  <c r="O233" i="4"/>
  <c r="N233" i="4"/>
  <c r="M233" i="4"/>
  <c r="M283" i="4" s="1"/>
  <c r="M333" i="4" s="1"/>
  <c r="M359" i="4" s="1"/>
  <c r="M362" i="4" s="1"/>
  <c r="L233" i="4"/>
  <c r="L283" i="4" s="1"/>
  <c r="K233" i="4"/>
  <c r="J233" i="4"/>
  <c r="I233" i="4"/>
  <c r="G233" i="4"/>
  <c r="F233" i="4"/>
  <c r="F283" i="4" s="1"/>
  <c r="AA232" i="4"/>
  <c r="Q232" i="4"/>
  <c r="AB232" i="4" s="1"/>
  <c r="AC232" i="4" s="1"/>
  <c r="AE232" i="4" s="1"/>
  <c r="AA231" i="4"/>
  <c r="H233" i="4"/>
  <c r="AA230" i="4"/>
  <c r="Q230" i="4"/>
  <c r="AB230" i="4" s="1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Z219" i="4"/>
  <c r="W219" i="4"/>
  <c r="U219" i="4"/>
  <c r="AA218" i="4"/>
  <c r="E219" i="4"/>
  <c r="AA216" i="4"/>
  <c r="I219" i="4"/>
  <c r="Q215" i="4"/>
  <c r="Y219" i="4"/>
  <c r="X219" i="4"/>
  <c r="S219" i="4"/>
  <c r="AD219" i="4"/>
  <c r="AA213" i="4"/>
  <c r="O219" i="4"/>
  <c r="N219" i="4"/>
  <c r="AD212" i="4"/>
  <c r="Y212" i="4"/>
  <c r="X212" i="4"/>
  <c r="S212" i="4"/>
  <c r="P212" i="4"/>
  <c r="O212" i="4"/>
  <c r="M212" i="4"/>
  <c r="L212" i="4"/>
  <c r="G212" i="4"/>
  <c r="Z212" i="4"/>
  <c r="W212" i="4"/>
  <c r="V212" i="4"/>
  <c r="U212" i="4"/>
  <c r="T212" i="4"/>
  <c r="R212" i="4"/>
  <c r="N212" i="4"/>
  <c r="K212" i="4"/>
  <c r="J212" i="4"/>
  <c r="I212" i="4"/>
  <c r="F212" i="4"/>
  <c r="E212" i="4"/>
  <c r="AD210" i="4"/>
  <c r="Z210" i="4"/>
  <c r="Y210" i="4"/>
  <c r="X210" i="4"/>
  <c r="W210" i="4"/>
  <c r="V210" i="4"/>
  <c r="U210" i="4"/>
  <c r="T210" i="4"/>
  <c r="S210" i="4"/>
  <c r="R210" i="4"/>
  <c r="P210" i="4"/>
  <c r="O210" i="4"/>
  <c r="N210" i="4"/>
  <c r="M210" i="4"/>
  <c r="L210" i="4"/>
  <c r="K210" i="4"/>
  <c r="J210" i="4"/>
  <c r="I210" i="4"/>
  <c r="G210" i="4"/>
  <c r="F210" i="4"/>
  <c r="AA202" i="4"/>
  <c r="AA210" i="4" s="1"/>
  <c r="Q202" i="4"/>
  <c r="AD201" i="4"/>
  <c r="Z201" i="4"/>
  <c r="Y201" i="4"/>
  <c r="X201" i="4"/>
  <c r="W201" i="4"/>
  <c r="V201" i="4"/>
  <c r="U201" i="4"/>
  <c r="T201" i="4"/>
  <c r="S201" i="4"/>
  <c r="R201" i="4"/>
  <c r="P201" i="4"/>
  <c r="O201" i="4"/>
  <c r="N201" i="4"/>
  <c r="M201" i="4"/>
  <c r="L201" i="4"/>
  <c r="K201" i="4"/>
  <c r="J201" i="4"/>
  <c r="I201" i="4"/>
  <c r="G201" i="4"/>
  <c r="F201" i="4"/>
  <c r="AA199" i="4"/>
  <c r="AA198" i="4"/>
  <c r="Q198" i="4"/>
  <c r="AB198" i="4" s="1"/>
  <c r="AC198" i="4" s="1"/>
  <c r="AE198" i="4" s="1"/>
  <c r="AA197" i="4"/>
  <c r="AA201" i="4" s="1"/>
  <c r="AD194" i="4"/>
  <c r="U194" i="4"/>
  <c r="S194" i="4"/>
  <c r="R194" i="4"/>
  <c r="AA191" i="4"/>
  <c r="AA190" i="4"/>
  <c r="AA184" i="4"/>
  <c r="N194" i="4"/>
  <c r="K194" i="4"/>
  <c r="AA183" i="4"/>
  <c r="P194" i="4"/>
  <c r="Q181" i="4"/>
  <c r="Z194" i="4"/>
  <c r="L194" i="4"/>
  <c r="I194" i="4"/>
  <c r="G194" i="4"/>
  <c r="AD179" i="4"/>
  <c r="Y179" i="4"/>
  <c r="X179" i="4"/>
  <c r="W179" i="4"/>
  <c r="V179" i="4"/>
  <c r="T179" i="4"/>
  <c r="J179" i="4"/>
  <c r="H179" i="4"/>
  <c r="AA177" i="4"/>
  <c r="L179" i="4"/>
  <c r="Q177" i="4"/>
  <c r="E179" i="4"/>
  <c r="AA176" i="4"/>
  <c r="Q176" i="4"/>
  <c r="Z179" i="4"/>
  <c r="AA175" i="4"/>
  <c r="O179" i="4"/>
  <c r="N179" i="4"/>
  <c r="M179" i="4"/>
  <c r="AD174" i="4"/>
  <c r="Z174" i="4"/>
  <c r="K174" i="4"/>
  <c r="J174" i="4"/>
  <c r="V174" i="4"/>
  <c r="T174" i="4"/>
  <c r="I174" i="4"/>
  <c r="AA172" i="4"/>
  <c r="AA171" i="4"/>
  <c r="AA170" i="4"/>
  <c r="X174" i="4"/>
  <c r="W174" i="4"/>
  <c r="L174" i="4"/>
  <c r="R174" i="4"/>
  <c r="Q169" i="4"/>
  <c r="P174" i="4"/>
  <c r="F174" i="4"/>
  <c r="E174" i="4"/>
  <c r="AD166" i="4"/>
  <c r="T166" i="4"/>
  <c r="S166" i="4"/>
  <c r="Q164" i="4"/>
  <c r="Q163" i="4"/>
  <c r="AA161" i="4"/>
  <c r="AA160" i="4"/>
  <c r="Q160" i="4"/>
  <c r="AA159" i="4"/>
  <c r="AA158" i="4"/>
  <c r="AC157" i="4"/>
  <c r="AE157" i="4" s="1"/>
  <c r="AA157" i="4"/>
  <c r="Q157" i="4"/>
  <c r="AB157" i="4" s="1"/>
  <c r="E166" i="4"/>
  <c r="AA156" i="4"/>
  <c r="H166" i="4"/>
  <c r="AD155" i="4"/>
  <c r="Y155" i="4"/>
  <c r="X155" i="4"/>
  <c r="L155" i="4"/>
  <c r="AA153" i="4"/>
  <c r="AA152" i="4"/>
  <c r="Q152" i="4"/>
  <c r="AB152" i="4" s="1"/>
  <c r="Q151" i="4"/>
  <c r="AA149" i="4"/>
  <c r="K155" i="4"/>
  <c r="Q149" i="4"/>
  <c r="AA148" i="4"/>
  <c r="J155" i="4"/>
  <c r="AA147" i="4"/>
  <c r="AA145" i="4"/>
  <c r="AA144" i="4"/>
  <c r="P155" i="4"/>
  <c r="H155" i="4"/>
  <c r="H167" i="4" s="1"/>
  <c r="G155" i="4"/>
  <c r="F155" i="4"/>
  <c r="E155" i="4"/>
  <c r="E167" i="4" s="1"/>
  <c r="U143" i="4"/>
  <c r="K143" i="4"/>
  <c r="AD142" i="4"/>
  <c r="Z142" i="4"/>
  <c r="X142" i="4"/>
  <c r="W142" i="4"/>
  <c r="W143" i="4" s="1"/>
  <c r="U142" i="4"/>
  <c r="T142" i="4"/>
  <c r="T143" i="4" s="1"/>
  <c r="L142" i="4"/>
  <c r="K142" i="4"/>
  <c r="J142" i="4"/>
  <c r="J143" i="4" s="1"/>
  <c r="I142" i="4"/>
  <c r="I143" i="4" s="1"/>
  <c r="H142" i="4"/>
  <c r="H143" i="4" s="1"/>
  <c r="E142" i="4"/>
  <c r="Y142" i="4"/>
  <c r="AA141" i="4"/>
  <c r="AA142" i="4" s="1"/>
  <c r="S142" i="4"/>
  <c r="R142" i="4"/>
  <c r="R143" i="4" s="1"/>
  <c r="P142" i="4"/>
  <c r="O142" i="4"/>
  <c r="N142" i="4"/>
  <c r="M142" i="4"/>
  <c r="G142" i="4"/>
  <c r="F142" i="4"/>
  <c r="F143" i="4" s="1"/>
  <c r="AE133" i="4"/>
  <c r="AD133" i="4"/>
  <c r="AD143" i="4" s="1"/>
  <c r="AC133" i="4"/>
  <c r="AB133" i="4"/>
  <c r="AA133" i="4"/>
  <c r="Z133" i="4"/>
  <c r="Y133" i="4"/>
  <c r="X133" i="4"/>
  <c r="X143" i="4" s="1"/>
  <c r="W133" i="4"/>
  <c r="V133" i="4"/>
  <c r="U133" i="4"/>
  <c r="T133" i="4"/>
  <c r="S133" i="4"/>
  <c r="S143" i="4" s="1"/>
  <c r="R133" i="4"/>
  <c r="Q133" i="4"/>
  <c r="P133" i="4"/>
  <c r="O133" i="4"/>
  <c r="O143" i="4" s="1"/>
  <c r="N133" i="4"/>
  <c r="M133" i="4"/>
  <c r="L133" i="4"/>
  <c r="L143" i="4" s="1"/>
  <c r="K133" i="4"/>
  <c r="J133" i="4"/>
  <c r="I133" i="4"/>
  <c r="H133" i="4"/>
  <c r="G133" i="4"/>
  <c r="G143" i="4" s="1"/>
  <c r="F133" i="4"/>
  <c r="E133" i="4"/>
  <c r="E143" i="4" s="1"/>
  <c r="P121" i="4"/>
  <c r="J121" i="4"/>
  <c r="I121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E103" i="4"/>
  <c r="AE121" i="4" s="1"/>
  <c r="AD103" i="4"/>
  <c r="AD121" i="4" s="1"/>
  <c r="AC103" i="4"/>
  <c r="AB103" i="4"/>
  <c r="AA103" i="4"/>
  <c r="Z103" i="4"/>
  <c r="Y103" i="4"/>
  <c r="X103" i="4"/>
  <c r="W103" i="4"/>
  <c r="V103" i="4"/>
  <c r="U103" i="4"/>
  <c r="T103" i="4"/>
  <c r="S103" i="4"/>
  <c r="S121" i="4" s="1"/>
  <c r="R103" i="4"/>
  <c r="R121" i="4" s="1"/>
  <c r="Q103" i="4"/>
  <c r="Q121" i="4" s="1"/>
  <c r="P103" i="4"/>
  <c r="O103" i="4"/>
  <c r="N103" i="4"/>
  <c r="M103" i="4"/>
  <c r="L103" i="4"/>
  <c r="K103" i="4"/>
  <c r="J103" i="4"/>
  <c r="I103" i="4"/>
  <c r="H103" i="4"/>
  <c r="G103" i="4"/>
  <c r="F103" i="4"/>
  <c r="E103" i="4"/>
  <c r="AE94" i="4"/>
  <c r="AD94" i="4"/>
  <c r="AC94" i="4"/>
  <c r="AB94" i="4"/>
  <c r="AA94" i="4"/>
  <c r="Z94" i="4"/>
  <c r="Y94" i="4"/>
  <c r="X94" i="4"/>
  <c r="W94" i="4"/>
  <c r="V94" i="4"/>
  <c r="V121" i="4" s="1"/>
  <c r="U94" i="4"/>
  <c r="U121" i="4" s="1"/>
  <c r="T94" i="4"/>
  <c r="T121" i="4" s="1"/>
  <c r="S94" i="4"/>
  <c r="R94" i="4"/>
  <c r="Q94" i="4"/>
  <c r="P94" i="4"/>
  <c r="O94" i="4"/>
  <c r="N94" i="4"/>
  <c r="M94" i="4"/>
  <c r="L94" i="4"/>
  <c r="K94" i="4"/>
  <c r="J94" i="4"/>
  <c r="I94" i="4"/>
  <c r="H94" i="4"/>
  <c r="H121" i="4" s="1"/>
  <c r="G94" i="4"/>
  <c r="G121" i="4" s="1"/>
  <c r="F94" i="4"/>
  <c r="E94" i="4"/>
  <c r="E121" i="4" s="1"/>
  <c r="AD79" i="4"/>
  <c r="P79" i="4"/>
  <c r="O79" i="4"/>
  <c r="N79" i="4"/>
  <c r="Y79" i="4"/>
  <c r="Q78" i="4"/>
  <c r="AA77" i="4"/>
  <c r="Q72" i="4"/>
  <c r="Z79" i="4"/>
  <c r="X79" i="4"/>
  <c r="Q68" i="4"/>
  <c r="AA67" i="4"/>
  <c r="V79" i="4"/>
  <c r="U79" i="4"/>
  <c r="M79" i="4"/>
  <c r="L79" i="4"/>
  <c r="K79" i="4"/>
  <c r="J79" i="4"/>
  <c r="I79" i="4"/>
  <c r="AD59" i="4"/>
  <c r="AD80" i="4" s="1"/>
  <c r="J59" i="4"/>
  <c r="J80" i="4" s="1"/>
  <c r="AA58" i="4"/>
  <c r="Q58" i="4"/>
  <c r="AA57" i="4"/>
  <c r="Q57" i="4"/>
  <c r="AA52" i="4"/>
  <c r="AA47" i="4"/>
  <c r="Q47" i="4"/>
  <c r="AB47" i="4" s="1"/>
  <c r="AA42" i="4"/>
  <c r="Q42" i="4"/>
  <c r="AA37" i="4"/>
  <c r="O59" i="4"/>
  <c r="Z59" i="4"/>
  <c r="Z80" i="4" s="1"/>
  <c r="X59" i="4"/>
  <c r="X80" i="4" s="1"/>
  <c r="W59" i="4"/>
  <c r="V59" i="4"/>
  <c r="V80" i="4" s="1"/>
  <c r="N59" i="4"/>
  <c r="Q31" i="4"/>
  <c r="H59" i="4"/>
  <c r="E59" i="4"/>
  <c r="AD27" i="4"/>
  <c r="M27" i="4"/>
  <c r="Z27" i="4"/>
  <c r="O27" i="4"/>
  <c r="Q26" i="4"/>
  <c r="AA25" i="4"/>
  <c r="P27" i="4"/>
  <c r="Q25" i="4"/>
  <c r="AB25" i="4" s="1"/>
  <c r="AC25" i="4" s="1"/>
  <c r="AE25" i="4" s="1"/>
  <c r="AA24" i="4"/>
  <c r="Q24" i="4"/>
  <c r="AB24" i="4" s="1"/>
  <c r="Y27" i="4"/>
  <c r="X27" i="4"/>
  <c r="W27" i="4"/>
  <c r="V27" i="4"/>
  <c r="U27" i="4"/>
  <c r="T27" i="4"/>
  <c r="S27" i="4"/>
  <c r="L27" i="4"/>
  <c r="K27" i="4"/>
  <c r="J27" i="4"/>
  <c r="I27" i="4"/>
  <c r="H27" i="4"/>
  <c r="G27" i="4"/>
  <c r="AD17" i="4"/>
  <c r="S17" i="4"/>
  <c r="P17" i="4"/>
  <c r="I17" i="4"/>
  <c r="H17" i="4"/>
  <c r="G17" i="4"/>
  <c r="E17" i="4"/>
  <c r="Z17" i="4"/>
  <c r="Y17" i="4"/>
  <c r="X17" i="4"/>
  <c r="W17" i="4"/>
  <c r="V17" i="4"/>
  <c r="AA16" i="4"/>
  <c r="AA17" i="4" s="1"/>
  <c r="T17" i="4"/>
  <c r="R17" i="4"/>
  <c r="O17" i="4"/>
  <c r="N17" i="4"/>
  <c r="M17" i="4"/>
  <c r="L17" i="4"/>
  <c r="K17" i="4"/>
  <c r="J17" i="4"/>
  <c r="F17" i="4"/>
  <c r="Z13" i="4"/>
  <c r="Z28" i="4" s="1"/>
  <c r="Y13" i="4"/>
  <c r="Y28" i="4" s="1"/>
  <c r="X13" i="4"/>
  <c r="N13" i="4"/>
  <c r="L13" i="4"/>
  <c r="L28" i="4" s="1"/>
  <c r="AA12" i="4"/>
  <c r="E11" i="4"/>
  <c r="E13" i="4" s="1"/>
  <c r="X9" i="4"/>
  <c r="X11" i="4" s="1"/>
  <c r="W9" i="4"/>
  <c r="W11" i="4" s="1"/>
  <c r="W13" i="4" s="1"/>
  <c r="W28" i="4" s="1"/>
  <c r="V9" i="4"/>
  <c r="V11" i="4" s="1"/>
  <c r="V13" i="4" s="1"/>
  <c r="U9" i="4"/>
  <c r="U11" i="4" s="1"/>
  <c r="U13" i="4" s="1"/>
  <c r="T9" i="4"/>
  <c r="T11" i="4" s="1"/>
  <c r="T13" i="4" s="1"/>
  <c r="L9" i="4"/>
  <c r="L11" i="4" s="1"/>
  <c r="K9" i="4"/>
  <c r="K11" i="4" s="1"/>
  <c r="K13" i="4" s="1"/>
  <c r="J9" i="4"/>
  <c r="J11" i="4" s="1"/>
  <c r="J13" i="4" s="1"/>
  <c r="I9" i="4"/>
  <c r="I11" i="4" s="1"/>
  <c r="I13" i="4" s="1"/>
  <c r="H9" i="4"/>
  <c r="H11" i="4" s="1"/>
  <c r="H13" i="4" s="1"/>
  <c r="AA8" i="4"/>
  <c r="Q8" i="4"/>
  <c r="AB8" i="4" s="1"/>
  <c r="AC8" i="4" s="1"/>
  <c r="AE8" i="4" s="1"/>
  <c r="AA7" i="4"/>
  <c r="AB7" i="4" s="1"/>
  <c r="AC7" i="4" s="1"/>
  <c r="AE7" i="4" s="1"/>
  <c r="Q7" i="4"/>
  <c r="AA6" i="4"/>
  <c r="Q6" i="4"/>
  <c r="AB6" i="4" s="1"/>
  <c r="AC6" i="4" s="1"/>
  <c r="AE6" i="4" s="1"/>
  <c r="Z9" i="4"/>
  <c r="Z11" i="4" s="1"/>
  <c r="Y9" i="4"/>
  <c r="Y11" i="4" s="1"/>
  <c r="N9" i="4"/>
  <c r="N11" i="4" s="1"/>
  <c r="AD9" i="4"/>
  <c r="AD11" i="4" s="1"/>
  <c r="AD13" i="4" s="1"/>
  <c r="AD28" i="4" s="1"/>
  <c r="S9" i="4"/>
  <c r="S11" i="4" s="1"/>
  <c r="S13" i="4" s="1"/>
  <c r="S28" i="4" s="1"/>
  <c r="P9" i="4"/>
  <c r="P11" i="4" s="1"/>
  <c r="O9" i="4"/>
  <c r="O11" i="4" s="1"/>
  <c r="O13" i="4" s="1"/>
  <c r="G9" i="4"/>
  <c r="G11" i="4" s="1"/>
  <c r="G13" i="4" s="1"/>
  <c r="G28" i="4" s="1"/>
  <c r="F9" i="4"/>
  <c r="F11" i="4" s="1"/>
  <c r="F13" i="4" s="1"/>
  <c r="E9" i="4"/>
  <c r="E29" i="5" a="1"/>
  <c r="J24" i="3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359" i="1"/>
  <c r="O358" i="1"/>
  <c r="O357" i="1"/>
  <c r="O356" i="1"/>
  <c r="O355" i="1"/>
  <c r="O354" i="1"/>
  <c r="O353" i="1"/>
  <c r="L353" i="1"/>
  <c r="O352" i="1"/>
  <c r="O351" i="1"/>
  <c r="O350" i="1"/>
  <c r="O349" i="1"/>
  <c r="O348" i="1"/>
  <c r="O347" i="1"/>
  <c r="I348" i="1" s="1"/>
  <c r="J348" i="1"/>
  <c r="E348" i="1"/>
  <c r="O346" i="1"/>
  <c r="O345" i="1"/>
  <c r="L345" i="1"/>
  <c r="O344" i="1"/>
  <c r="O343" i="1"/>
  <c r="O342" i="1"/>
  <c r="O341" i="1"/>
  <c r="O340" i="1"/>
  <c r="I340" i="1"/>
  <c r="O339" i="1"/>
  <c r="O338" i="1"/>
  <c r="O337" i="1"/>
  <c r="E340" i="1"/>
  <c r="O336" i="1"/>
  <c r="O335" i="1"/>
  <c r="O334" i="1"/>
  <c r="K335" i="1" s="1"/>
  <c r="J335" i="1"/>
  <c r="G335" i="1"/>
  <c r="F335" i="1"/>
  <c r="E335" i="1"/>
  <c r="O333" i="1"/>
  <c r="O332" i="1"/>
  <c r="O331" i="1"/>
  <c r="O330" i="1"/>
  <c r="O329" i="1"/>
  <c r="O328" i="1"/>
  <c r="O327" i="1"/>
  <c r="O326" i="1"/>
  <c r="K327" i="1" s="1"/>
  <c r="J327" i="1"/>
  <c r="G327" i="1"/>
  <c r="F327" i="1"/>
  <c r="E327" i="1"/>
  <c r="O325" i="1"/>
  <c r="K325" i="1"/>
  <c r="O324" i="1"/>
  <c r="J325" i="1"/>
  <c r="H325" i="1"/>
  <c r="G325" i="1"/>
  <c r="F325" i="1"/>
  <c r="E325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K305" i="1" s="1"/>
  <c r="G305" i="1"/>
  <c r="O303" i="1"/>
  <c r="O302" i="1"/>
  <c r="O301" i="1"/>
  <c r="O300" i="1"/>
  <c r="L300" i="1"/>
  <c r="O299" i="1"/>
  <c r="O298" i="1"/>
  <c r="O297" i="1"/>
  <c r="O296" i="1"/>
  <c r="O295" i="1"/>
  <c r="O294" i="1"/>
  <c r="O293" i="1"/>
  <c r="O292" i="1"/>
  <c r="L292" i="1"/>
  <c r="O291" i="1"/>
  <c r="E291" i="1"/>
  <c r="O290" i="1"/>
  <c r="G291" i="1" s="1"/>
  <c r="K291" i="1"/>
  <c r="H291" i="1"/>
  <c r="F291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J212" i="1" s="1"/>
  <c r="K212" i="1"/>
  <c r="G212" i="1"/>
  <c r="F212" i="1"/>
  <c r="E212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L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L34" i="1"/>
  <c r="O33" i="1"/>
  <c r="O32" i="1"/>
  <c r="O31" i="1"/>
  <c r="O30" i="1"/>
  <c r="O29" i="1"/>
  <c r="P27" i="1"/>
  <c r="O26" i="1" s="1"/>
  <c r="L16" i="1"/>
  <c r="J17" i="1"/>
  <c r="F17" i="1"/>
  <c r="L8" i="1"/>
  <c r="E9" i="1"/>
  <c r="E11" i="1" s="1"/>
  <c r="K9" i="1"/>
  <c r="AC47" i="4" l="1"/>
  <c r="AE47" i="4" s="1"/>
  <c r="N28" i="4"/>
  <c r="T79" i="4"/>
  <c r="AA65" i="4"/>
  <c r="AC160" i="4"/>
  <c r="AE160" i="4" s="1"/>
  <c r="V28" i="4"/>
  <c r="Q20" i="4"/>
  <c r="F27" i="4"/>
  <c r="F28" i="4" s="1"/>
  <c r="H79" i="4"/>
  <c r="H80" i="4" s="1"/>
  <c r="H168" i="4" s="1"/>
  <c r="Q65" i="4"/>
  <c r="E33" i="5"/>
  <c r="E31" i="5"/>
  <c r="E29" i="5"/>
  <c r="E37" i="5"/>
  <c r="E36" i="5"/>
  <c r="E34" i="5"/>
  <c r="E35" i="5"/>
  <c r="K219" i="4"/>
  <c r="AC37" i="4"/>
  <c r="AE37" i="4" s="1"/>
  <c r="G167" i="4"/>
  <c r="Z166" i="4"/>
  <c r="L59" i="4"/>
  <c r="L80" i="4" s="1"/>
  <c r="O80" i="4"/>
  <c r="M59" i="4"/>
  <c r="M80" i="4" s="1"/>
  <c r="AA4" i="4"/>
  <c r="R9" i="4"/>
  <c r="R11" i="4" s="1"/>
  <c r="R13" i="4" s="1"/>
  <c r="R27" i="4"/>
  <c r="AA20" i="4"/>
  <c r="AA27" i="4" s="1"/>
  <c r="AC42" i="4"/>
  <c r="AE42" i="4" s="1"/>
  <c r="Q256" i="4"/>
  <c r="H270" i="4"/>
  <c r="Q144" i="4"/>
  <c r="K167" i="4"/>
  <c r="AB164" i="4"/>
  <c r="AC164" i="4" s="1"/>
  <c r="AE164" i="4" s="1"/>
  <c r="AA361" i="4"/>
  <c r="H29" i="5" a="1"/>
  <c r="O166" i="4"/>
  <c r="Q158" i="4"/>
  <c r="AB158" i="4" s="1"/>
  <c r="AB31" i="4"/>
  <c r="AB58" i="4"/>
  <c r="AC58" i="4" s="1"/>
  <c r="AE58" i="4" s="1"/>
  <c r="J167" i="4"/>
  <c r="J168" i="4" s="1"/>
  <c r="J226" i="4" s="1"/>
  <c r="M166" i="4"/>
  <c r="Y59" i="4"/>
  <c r="Y80" i="4" s="1"/>
  <c r="Y168" i="4" s="1"/>
  <c r="F59" i="4"/>
  <c r="F80" i="4" s="1"/>
  <c r="N166" i="4"/>
  <c r="AC158" i="4"/>
  <c r="AE158" i="4" s="1"/>
  <c r="AA219" i="4"/>
  <c r="Y167" i="4"/>
  <c r="S179" i="4"/>
  <c r="H28" i="4"/>
  <c r="AA26" i="4"/>
  <c r="AB26" i="4" s="1"/>
  <c r="AC26" i="4" s="1"/>
  <c r="AE26" i="4" s="1"/>
  <c r="N80" i="4"/>
  <c r="R59" i="4"/>
  <c r="R80" i="4" s="1"/>
  <c r="R168" i="4" s="1"/>
  <c r="R226" i="4" s="1"/>
  <c r="K59" i="4"/>
  <c r="K80" i="4" s="1"/>
  <c r="P166" i="4"/>
  <c r="P167" i="4" s="1"/>
  <c r="AB160" i="4"/>
  <c r="F333" i="4"/>
  <c r="Q36" i="4"/>
  <c r="Q59" i="4" s="1"/>
  <c r="AB57" i="4"/>
  <c r="AC149" i="4"/>
  <c r="AE149" i="4" s="1"/>
  <c r="Z333" i="4"/>
  <c r="Z359" i="4" s="1"/>
  <c r="M9" i="4"/>
  <c r="M11" i="4" s="1"/>
  <c r="M13" i="4" s="1"/>
  <c r="M28" i="4" s="1"/>
  <c r="Q5" i="4"/>
  <c r="J28" i="4"/>
  <c r="P59" i="4"/>
  <c r="P80" i="4" s="1"/>
  <c r="G59" i="4"/>
  <c r="Q56" i="4"/>
  <c r="AB149" i="4"/>
  <c r="Q282" i="4"/>
  <c r="AB271" i="4"/>
  <c r="AB282" i="4" s="1"/>
  <c r="E30" i="5"/>
  <c r="I28" i="4"/>
  <c r="O28" i="4"/>
  <c r="AA5" i="4"/>
  <c r="K28" i="4"/>
  <c r="U17" i="4"/>
  <c r="U28" i="4" s="1"/>
  <c r="AC24" i="4"/>
  <c r="AE24" i="4" s="1"/>
  <c r="E27" i="4"/>
  <c r="E28" i="4" s="1"/>
  <c r="N27" i="4"/>
  <c r="E80" i="4"/>
  <c r="E168" i="4" s="1"/>
  <c r="G166" i="4"/>
  <c r="AE351" i="4"/>
  <c r="AE356" i="4" s="1"/>
  <c r="AC356" i="4"/>
  <c r="E32" i="5"/>
  <c r="H11" i="5" a="1"/>
  <c r="Q361" i="4"/>
  <c r="AB361" i="4" s="1"/>
  <c r="H255" i="4"/>
  <c r="Q247" i="4"/>
  <c r="P13" i="4"/>
  <c r="P28" i="4" s="1"/>
  <c r="Q12" i="4"/>
  <c r="AB12" i="4" s="1"/>
  <c r="AC12" i="4" s="1"/>
  <c r="AE12" i="4" s="1"/>
  <c r="AA36" i="4"/>
  <c r="AC57" i="4"/>
  <c r="AE57" i="4" s="1"/>
  <c r="AB169" i="4"/>
  <c r="Q172" i="4"/>
  <c r="AB172" i="4" s="1"/>
  <c r="AC172" i="4" s="1"/>
  <c r="AE172" i="4" s="1"/>
  <c r="G174" i="4"/>
  <c r="U179" i="4"/>
  <c r="AC183" i="4"/>
  <c r="AE183" i="4" s="1"/>
  <c r="AB42" i="4"/>
  <c r="X28" i="4"/>
  <c r="S59" i="4"/>
  <c r="U359" i="4"/>
  <c r="Q4" i="4"/>
  <c r="T28" i="4"/>
  <c r="T59" i="4"/>
  <c r="T80" i="4" s="1"/>
  <c r="T168" i="4" s="1"/>
  <c r="Q145" i="4"/>
  <c r="AB145" i="4" s="1"/>
  <c r="AC145" i="4" s="1"/>
  <c r="AE145" i="4" s="1"/>
  <c r="I155" i="4"/>
  <c r="I167" i="4" s="1"/>
  <c r="AC152" i="4"/>
  <c r="AE152" i="4" s="1"/>
  <c r="Q159" i="4"/>
  <c r="AB159" i="4" s="1"/>
  <c r="AC159" i="4" s="1"/>
  <c r="AE159" i="4" s="1"/>
  <c r="H174" i="4"/>
  <c r="I179" i="4"/>
  <c r="L333" i="4"/>
  <c r="L359" i="4" s="1"/>
  <c r="L362" i="4" s="1"/>
  <c r="Q183" i="4"/>
  <c r="AB183" i="4" s="1"/>
  <c r="AC52" i="4"/>
  <c r="AE52" i="4" s="1"/>
  <c r="AB181" i="4"/>
  <c r="AC181" i="4" s="1"/>
  <c r="AE181" i="4" s="1"/>
  <c r="T194" i="4"/>
  <c r="Q218" i="4"/>
  <c r="AB218" i="4" s="1"/>
  <c r="AC218" i="4" s="1"/>
  <c r="AE218" i="4" s="1"/>
  <c r="W283" i="4"/>
  <c r="W333" i="4" s="1"/>
  <c r="W359" i="4" s="1"/>
  <c r="Q52" i="4"/>
  <c r="AB52" i="4" s="1"/>
  <c r="AA56" i="4"/>
  <c r="K121" i="4"/>
  <c r="T155" i="4"/>
  <c r="T167" i="4" s="1"/>
  <c r="AC147" i="4"/>
  <c r="AE147" i="4" s="1"/>
  <c r="Q148" i="4"/>
  <c r="AB148" i="4" s="1"/>
  <c r="AB176" i="4"/>
  <c r="AC176" i="4" s="1"/>
  <c r="AE176" i="4" s="1"/>
  <c r="AC191" i="4"/>
  <c r="AE191" i="4" s="1"/>
  <c r="L219" i="4"/>
  <c r="K283" i="4"/>
  <c r="K333" i="4" s="1"/>
  <c r="K359" i="4" s="1"/>
  <c r="K362" i="4" s="1"/>
  <c r="L121" i="4"/>
  <c r="Q147" i="4"/>
  <c r="AB147" i="4" s="1"/>
  <c r="Q191" i="4"/>
  <c r="AB191" i="4" s="1"/>
  <c r="H212" i="4"/>
  <c r="Q211" i="4"/>
  <c r="Y121" i="4"/>
  <c r="U155" i="4"/>
  <c r="AA179" i="4"/>
  <c r="Q180" i="4"/>
  <c r="AC190" i="4"/>
  <c r="AE190" i="4" s="1"/>
  <c r="AA31" i="4"/>
  <c r="N121" i="4"/>
  <c r="Z121" i="4"/>
  <c r="Z168" i="4" s="1"/>
  <c r="Z226" i="4" s="1"/>
  <c r="Z227" i="4" s="1"/>
  <c r="AA151" i="4"/>
  <c r="AB151" i="4" s="1"/>
  <c r="AC151" i="4" s="1"/>
  <c r="AE151" i="4" s="1"/>
  <c r="AA154" i="4"/>
  <c r="U166" i="4"/>
  <c r="AC161" i="4"/>
  <c r="AE161" i="4" s="1"/>
  <c r="AA192" i="4"/>
  <c r="H210" i="4"/>
  <c r="AB357" i="4"/>
  <c r="AB358" i="4" s="1"/>
  <c r="Q358" i="4"/>
  <c r="S155" i="4"/>
  <c r="S167" i="4" s="1"/>
  <c r="W121" i="4"/>
  <c r="Q16" i="4"/>
  <c r="AA71" i="4"/>
  <c r="Q77" i="4"/>
  <c r="AB77" i="4" s="1"/>
  <c r="AC77" i="4" s="1"/>
  <c r="AE77" i="4" s="1"/>
  <c r="AA78" i="4"/>
  <c r="AB78" i="4" s="1"/>
  <c r="AC78" i="4" s="1"/>
  <c r="AE78" i="4" s="1"/>
  <c r="O121" i="4"/>
  <c r="AA121" i="4"/>
  <c r="AA143" i="4"/>
  <c r="V142" i="4"/>
  <c r="V143" i="4" s="1"/>
  <c r="V155" i="4"/>
  <c r="AC153" i="4"/>
  <c r="AE153" i="4" s="1"/>
  <c r="Q154" i="4"/>
  <c r="V166" i="4"/>
  <c r="H194" i="4"/>
  <c r="Q188" i="4"/>
  <c r="AB188" i="4" s="1"/>
  <c r="AC188" i="4" s="1"/>
  <c r="AE188" i="4" s="1"/>
  <c r="Q216" i="4"/>
  <c r="AB216" i="4" s="1"/>
  <c r="AC216" i="4" s="1"/>
  <c r="AE216" i="4" s="1"/>
  <c r="G219" i="4"/>
  <c r="J219" i="4"/>
  <c r="Q37" i="4"/>
  <c r="AB37" i="4" s="1"/>
  <c r="E79" i="4"/>
  <c r="Q71" i="4"/>
  <c r="AB121" i="4"/>
  <c r="P143" i="4"/>
  <c r="M155" i="4"/>
  <c r="M167" i="4" s="1"/>
  <c r="W155" i="4"/>
  <c r="W167" i="4" s="1"/>
  <c r="AA150" i="4"/>
  <c r="Q153" i="4"/>
  <c r="AB153" i="4" s="1"/>
  <c r="M174" i="4"/>
  <c r="Y174" i="4"/>
  <c r="Q175" i="4"/>
  <c r="V194" i="4"/>
  <c r="Q190" i="4"/>
  <c r="AB190" i="4" s="1"/>
  <c r="F194" i="4"/>
  <c r="Q214" i="4"/>
  <c r="AB214" i="4" s="1"/>
  <c r="AC214" i="4" s="1"/>
  <c r="AE214" i="4" s="1"/>
  <c r="AC258" i="4"/>
  <c r="AE258" i="4" s="1"/>
  <c r="N333" i="4"/>
  <c r="N359" i="4" s="1"/>
  <c r="N362" i="4" s="1"/>
  <c r="C31" i="5"/>
  <c r="C29" i="5"/>
  <c r="C37" i="5"/>
  <c r="C36" i="5"/>
  <c r="C35" i="5"/>
  <c r="C34" i="5"/>
  <c r="C33" i="5"/>
  <c r="C32" i="5"/>
  <c r="Q210" i="4"/>
  <c r="AB202" i="4"/>
  <c r="AB210" i="4" s="1"/>
  <c r="E11" i="5" a="1"/>
  <c r="I59" i="4"/>
  <c r="I80" i="4" s="1"/>
  <c r="I168" i="4" s="1"/>
  <c r="I226" i="4" s="1"/>
  <c r="AC67" i="4"/>
  <c r="AE67" i="4" s="1"/>
  <c r="AA68" i="4"/>
  <c r="AB68" i="4" s="1"/>
  <c r="AC68" i="4" s="1"/>
  <c r="AE68" i="4" s="1"/>
  <c r="AC121" i="4"/>
  <c r="Q150" i="4"/>
  <c r="AB150" i="4" s="1"/>
  <c r="AC150" i="4" s="1"/>
  <c r="AE150" i="4" s="1"/>
  <c r="N174" i="4"/>
  <c r="AA173" i="4"/>
  <c r="AA178" i="4"/>
  <c r="J194" i="4"/>
  <c r="P359" i="4"/>
  <c r="P362" i="4" s="1"/>
  <c r="AA362" i="4"/>
  <c r="I29" i="5"/>
  <c r="I37" i="5"/>
  <c r="I35" i="5"/>
  <c r="I36" i="5"/>
  <c r="I34" i="5"/>
  <c r="I33" i="5"/>
  <c r="I32" i="5"/>
  <c r="I31" i="5"/>
  <c r="I30" i="5"/>
  <c r="AA155" i="4"/>
  <c r="U174" i="4"/>
  <c r="AB177" i="4"/>
  <c r="AC177" i="4" s="1"/>
  <c r="AE177" i="4" s="1"/>
  <c r="V283" i="4"/>
  <c r="V333" i="4" s="1"/>
  <c r="V359" i="4" s="1"/>
  <c r="H282" i="4"/>
  <c r="H283" i="4" s="1"/>
  <c r="H333" i="4" s="1"/>
  <c r="H359" i="4" s="1"/>
  <c r="H362" i="4" s="1"/>
  <c r="AC352" i="4"/>
  <c r="AE352" i="4" s="1"/>
  <c r="E356" i="4"/>
  <c r="W79" i="4"/>
  <c r="W80" i="4" s="1"/>
  <c r="W168" i="4" s="1"/>
  <c r="W226" i="4" s="1"/>
  <c r="W227" i="4" s="1"/>
  <c r="AC148" i="4"/>
  <c r="AE148" i="4" s="1"/>
  <c r="X333" i="4"/>
  <c r="X359" i="4" s="1"/>
  <c r="X121" i="4"/>
  <c r="X168" i="4" s="1"/>
  <c r="X226" i="4" s="1"/>
  <c r="Q156" i="4"/>
  <c r="F166" i="4"/>
  <c r="F167" i="4" s="1"/>
  <c r="AA162" i="4"/>
  <c r="G179" i="4"/>
  <c r="Y283" i="4"/>
  <c r="Y333" i="4" s="1"/>
  <c r="Y359" i="4" s="1"/>
  <c r="M121" i="4"/>
  <c r="U59" i="4"/>
  <c r="U80" i="4" s="1"/>
  <c r="G79" i="4"/>
  <c r="S79" i="4"/>
  <c r="Q67" i="4"/>
  <c r="AB67" i="4" s="1"/>
  <c r="F121" i="4"/>
  <c r="R155" i="4"/>
  <c r="R167" i="4" s="1"/>
  <c r="Q165" i="4"/>
  <c r="AB165" i="4" s="1"/>
  <c r="AC165" i="4" s="1"/>
  <c r="AE165" i="4" s="1"/>
  <c r="R166" i="4"/>
  <c r="O174" i="4"/>
  <c r="AA169" i="4"/>
  <c r="Q173" i="4"/>
  <c r="Q178" i="4"/>
  <c r="X194" i="4"/>
  <c r="AA214" i="4"/>
  <c r="S283" i="4"/>
  <c r="S333" i="4" s="1"/>
  <c r="S359" i="4" s="1"/>
  <c r="Q317" i="4"/>
  <c r="AB312" i="4"/>
  <c r="H356" i="4"/>
  <c r="M219" i="4"/>
  <c r="AC230" i="4"/>
  <c r="AC250" i="4"/>
  <c r="AE250" i="4" s="1"/>
  <c r="AB265" i="4"/>
  <c r="AC265" i="4" s="1"/>
  <c r="AE265" i="4" s="1"/>
  <c r="I166" i="4"/>
  <c r="S174" i="4"/>
  <c r="AC170" i="4"/>
  <c r="AE170" i="4" s="1"/>
  <c r="Q199" i="4"/>
  <c r="AB199" i="4" s="1"/>
  <c r="AC199" i="4" s="1"/>
  <c r="AE199" i="4" s="1"/>
  <c r="O283" i="4"/>
  <c r="O333" i="4" s="1"/>
  <c r="O359" i="4" s="1"/>
  <c r="O362" i="4" s="1"/>
  <c r="AA283" i="4"/>
  <c r="AA333" i="4" s="1"/>
  <c r="AA359" i="4" s="1"/>
  <c r="AD333" i="4"/>
  <c r="AD359" i="4" s="1"/>
  <c r="J166" i="4"/>
  <c r="W166" i="4"/>
  <c r="Q170" i="4"/>
  <c r="AB170" i="4" s="1"/>
  <c r="K179" i="4"/>
  <c r="AA181" i="4"/>
  <c r="AA186" i="4"/>
  <c r="AA188" i="4"/>
  <c r="AA217" i="4"/>
  <c r="Q356" i="4"/>
  <c r="M143" i="4"/>
  <c r="Y143" i="4"/>
  <c r="N155" i="4"/>
  <c r="Z155" i="4"/>
  <c r="Z167" i="4" s="1"/>
  <c r="K166" i="4"/>
  <c r="X166" i="4"/>
  <c r="X167" i="4" s="1"/>
  <c r="AA165" i="4"/>
  <c r="AA185" i="4"/>
  <c r="Q186" i="4"/>
  <c r="AB186" i="4" s="1"/>
  <c r="AC186" i="4" s="1"/>
  <c r="AE186" i="4" s="1"/>
  <c r="E201" i="4"/>
  <c r="P219" i="4"/>
  <c r="Q217" i="4"/>
  <c r="AB356" i="4"/>
  <c r="F79" i="4"/>
  <c r="R79" i="4"/>
  <c r="AA72" i="4"/>
  <c r="AB72" i="4" s="1"/>
  <c r="AC72" i="4" s="1"/>
  <c r="AE72" i="4" s="1"/>
  <c r="N143" i="4"/>
  <c r="Z143" i="4"/>
  <c r="O155" i="4"/>
  <c r="O167" i="4" s="1"/>
  <c r="L166" i="4"/>
  <c r="L167" i="4" s="1"/>
  <c r="Y166" i="4"/>
  <c r="Q161" i="4"/>
  <c r="AB161" i="4" s="1"/>
  <c r="AA164" i="4"/>
  <c r="Q171" i="4"/>
  <c r="AB171" i="4" s="1"/>
  <c r="AC171" i="4" s="1"/>
  <c r="AE171" i="4" s="1"/>
  <c r="AA180" i="4"/>
  <c r="Q184" i="4"/>
  <c r="AB184" i="4" s="1"/>
  <c r="AC184" i="4" s="1"/>
  <c r="AE184" i="4" s="1"/>
  <c r="Q185" i="4"/>
  <c r="E210" i="4"/>
  <c r="AC202" i="4"/>
  <c r="E233" i="4"/>
  <c r="E283" i="4" s="1"/>
  <c r="E333" i="4" s="1"/>
  <c r="E359" i="4" s="1"/>
  <c r="R283" i="4"/>
  <c r="R333" i="4" s="1"/>
  <c r="R359" i="4" s="1"/>
  <c r="AB262" i="4"/>
  <c r="AC262" i="4" s="1"/>
  <c r="AE262" i="4" s="1"/>
  <c r="AC278" i="4"/>
  <c r="AE278" i="4" s="1"/>
  <c r="AB280" i="4"/>
  <c r="AC280" i="4" s="1"/>
  <c r="AE280" i="4" s="1"/>
  <c r="AC318" i="4"/>
  <c r="F348" i="4"/>
  <c r="E358" i="4"/>
  <c r="AC357" i="4"/>
  <c r="Q141" i="4"/>
  <c r="M194" i="4"/>
  <c r="Y194" i="4"/>
  <c r="AA193" i="4"/>
  <c r="AA211" i="4"/>
  <c r="AA212" i="4" s="1"/>
  <c r="R219" i="4"/>
  <c r="AC267" i="4"/>
  <c r="AE267" i="4" s="1"/>
  <c r="Q314" i="4"/>
  <c r="AB314" i="4" s="1"/>
  <c r="AC314" i="4" s="1"/>
  <c r="AE314" i="4" s="1"/>
  <c r="H317" i="4"/>
  <c r="Q339" i="4"/>
  <c r="H340" i="4"/>
  <c r="H348" i="4" s="1"/>
  <c r="P179" i="4"/>
  <c r="Q192" i="4"/>
  <c r="AB192" i="4" s="1"/>
  <c r="AC192" i="4" s="1"/>
  <c r="AE192" i="4" s="1"/>
  <c r="Q193" i="4"/>
  <c r="F219" i="4"/>
  <c r="Q213" i="4"/>
  <c r="Q231" i="4"/>
  <c r="AB231" i="4" s="1"/>
  <c r="AB233" i="4" s="1"/>
  <c r="AA270" i="4"/>
  <c r="AC263" i="4"/>
  <c r="AE263" i="4" s="1"/>
  <c r="O194" i="4"/>
  <c r="W194" i="4"/>
  <c r="T219" i="4"/>
  <c r="AC162" i="4"/>
  <c r="AE162" i="4" s="1"/>
  <c r="F179" i="4"/>
  <c r="R179" i="4"/>
  <c r="H219" i="4"/>
  <c r="AC273" i="4"/>
  <c r="AE273" i="4" s="1"/>
  <c r="AC275" i="4"/>
  <c r="AE275" i="4" s="1"/>
  <c r="AC277" i="4"/>
  <c r="AE277" i="4" s="1"/>
  <c r="AC315" i="4"/>
  <c r="AE315" i="4" s="1"/>
  <c r="P348" i="4"/>
  <c r="AD167" i="4"/>
  <c r="AD168" i="4" s="1"/>
  <c r="AD226" i="4" s="1"/>
  <c r="AD227" i="4" s="1"/>
  <c r="Q162" i="4"/>
  <c r="AB162" i="4" s="1"/>
  <c r="AA163" i="4"/>
  <c r="AA166" i="4" s="1"/>
  <c r="E194" i="4"/>
  <c r="V219" i="4"/>
  <c r="AC257" i="4"/>
  <c r="AE257" i="4" s="1"/>
  <c r="C12" i="5"/>
  <c r="C14" i="5"/>
  <c r="G9" i="1"/>
  <c r="G11" i="1" s="1"/>
  <c r="L7" i="1"/>
  <c r="E17" i="1"/>
  <c r="L19" i="1"/>
  <c r="L83" i="1"/>
  <c r="L89" i="1"/>
  <c r="L6" i="1"/>
  <c r="L67" i="1"/>
  <c r="L75" i="1"/>
  <c r="L321" i="1"/>
  <c r="H9" i="1"/>
  <c r="H11" i="1" s="1"/>
  <c r="I9" i="1"/>
  <c r="I11" i="1" s="1"/>
  <c r="G17" i="1"/>
  <c r="L51" i="1"/>
  <c r="L58" i="1"/>
  <c r="L82" i="1"/>
  <c r="L113" i="1"/>
  <c r="L206" i="1"/>
  <c r="L18" i="1"/>
  <c r="L5" i="1"/>
  <c r="J9" i="1"/>
  <c r="J11" i="1" s="1"/>
  <c r="H17" i="1"/>
  <c r="L15" i="1"/>
  <c r="L21" i="1"/>
  <c r="L66" i="1"/>
  <c r="L74" i="1"/>
  <c r="L112" i="1"/>
  <c r="J340" i="1"/>
  <c r="K11" i="1"/>
  <c r="L14" i="1"/>
  <c r="L23" i="1"/>
  <c r="L43" i="1"/>
  <c r="L50" i="1"/>
  <c r="L96" i="1"/>
  <c r="L268" i="1"/>
  <c r="L22" i="1"/>
  <c r="L35" i="1"/>
  <c r="L337" i="1"/>
  <c r="F9" i="1"/>
  <c r="F11" i="1" s="1"/>
  <c r="L10" i="1"/>
  <c r="K17" i="1"/>
  <c r="L42" i="1"/>
  <c r="L138" i="1"/>
  <c r="K12" i="3"/>
  <c r="L17" i="1"/>
  <c r="L84" i="1"/>
  <c r="I17" i="1"/>
  <c r="L52" i="1"/>
  <c r="K103" i="1"/>
  <c r="E94" i="1"/>
  <c r="L104" i="1"/>
  <c r="L109" i="1"/>
  <c r="O20" i="1"/>
  <c r="L97" i="1"/>
  <c r="L146" i="1"/>
  <c r="L4" i="1"/>
  <c r="L9" i="1" s="1"/>
  <c r="O12" i="1"/>
  <c r="O24" i="1"/>
  <c r="O25" i="1"/>
  <c r="L33" i="1"/>
  <c r="L40" i="1"/>
  <c r="L41" i="1"/>
  <c r="K59" i="1"/>
  <c r="L48" i="1"/>
  <c r="L49" i="1"/>
  <c r="L56" i="1"/>
  <c r="L57" i="1"/>
  <c r="L64" i="1"/>
  <c r="L65" i="1"/>
  <c r="L72" i="1"/>
  <c r="L73" i="1"/>
  <c r="L81" i="1"/>
  <c r="L101" i="1"/>
  <c r="L105" i="1"/>
  <c r="L111" i="1"/>
  <c r="L115" i="1"/>
  <c r="L123" i="1"/>
  <c r="F133" i="1"/>
  <c r="L45" i="1"/>
  <c r="L100" i="1"/>
  <c r="H110" i="1"/>
  <c r="K110" i="1"/>
  <c r="J120" i="1"/>
  <c r="L189" i="1"/>
  <c r="I325" i="1"/>
  <c r="L324" i="1"/>
  <c r="L325" i="1" s="1"/>
  <c r="L207" i="1"/>
  <c r="L215" i="1"/>
  <c r="L234" i="1"/>
  <c r="E246" i="1"/>
  <c r="L200" i="1"/>
  <c r="J225" i="1"/>
  <c r="F246" i="1"/>
  <c r="L244" i="1"/>
  <c r="L284" i="1"/>
  <c r="L241" i="1"/>
  <c r="I212" i="1"/>
  <c r="H212" i="1"/>
  <c r="H225" i="1"/>
  <c r="I225" i="1"/>
  <c r="G246" i="1"/>
  <c r="L235" i="1"/>
  <c r="L236" i="1"/>
  <c r="L281" i="1"/>
  <c r="E289" i="1"/>
  <c r="J332" i="1"/>
  <c r="E303" i="1"/>
  <c r="G297" i="1"/>
  <c r="L313" i="1"/>
  <c r="L242" i="1"/>
  <c r="L243" i="1"/>
  <c r="L269" i="1"/>
  <c r="G303" i="1"/>
  <c r="J303" i="1"/>
  <c r="I311" i="1"/>
  <c r="L329" i="1"/>
  <c r="L264" i="1"/>
  <c r="J289" i="1"/>
  <c r="L285" i="1"/>
  <c r="F297" i="1"/>
  <c r="L308" i="1"/>
  <c r="I291" i="1"/>
  <c r="I303" i="1"/>
  <c r="J311" i="1"/>
  <c r="L322" i="1"/>
  <c r="K346" i="1"/>
  <c r="I346" i="1"/>
  <c r="F346" i="1"/>
  <c r="L352" i="1"/>
  <c r="J291" i="1"/>
  <c r="H297" i="1"/>
  <c r="H311" i="1"/>
  <c r="L309" i="1"/>
  <c r="H305" i="1"/>
  <c r="L299" i="1"/>
  <c r="L342" i="1"/>
  <c r="L301" i="1"/>
  <c r="J305" i="1"/>
  <c r="I305" i="1"/>
  <c r="F305" i="1"/>
  <c r="L341" i="1"/>
  <c r="H327" i="1"/>
  <c r="H335" i="1"/>
  <c r="K340" i="1"/>
  <c r="G346" i="1"/>
  <c r="K348" i="1"/>
  <c r="L350" i="1"/>
  <c r="I327" i="1"/>
  <c r="I335" i="1"/>
  <c r="E346" i="1"/>
  <c r="L330" i="1"/>
  <c r="L338" i="1"/>
  <c r="F348" i="1"/>
  <c r="L349" i="1"/>
  <c r="G340" i="1"/>
  <c r="G348" i="1"/>
  <c r="H340" i="1"/>
  <c r="H348" i="1"/>
  <c r="P168" i="4" l="1"/>
  <c r="P226" i="4" s="1"/>
  <c r="H37" i="5"/>
  <c r="H35" i="5"/>
  <c r="H33" i="5"/>
  <c r="H32" i="5"/>
  <c r="H31" i="5"/>
  <c r="H30" i="5"/>
  <c r="H29" i="5"/>
  <c r="H36" i="5"/>
  <c r="H34" i="5"/>
  <c r="AB20" i="4"/>
  <c r="Q27" i="4"/>
  <c r="Q340" i="4"/>
  <c r="Q348" i="4" s="1"/>
  <c r="AB339" i="4"/>
  <c r="F168" i="4"/>
  <c r="F226" i="4" s="1"/>
  <c r="F227" i="4" s="1"/>
  <c r="U167" i="4"/>
  <c r="U168" i="4" s="1"/>
  <c r="U226" i="4" s="1"/>
  <c r="U227" i="4" s="1"/>
  <c r="I227" i="4"/>
  <c r="H16" i="5"/>
  <c r="H14" i="5"/>
  <c r="H12" i="5"/>
  <c r="H17" i="5"/>
  <c r="H15" i="5"/>
  <c r="H13" i="5"/>
  <c r="H11" i="5"/>
  <c r="H21" i="5"/>
  <c r="H20" i="5"/>
  <c r="H19" i="5"/>
  <c r="H18" i="5"/>
  <c r="AA167" i="4"/>
  <c r="Q174" i="4"/>
  <c r="Q17" i="4"/>
  <c r="AB16" i="4"/>
  <c r="AB178" i="4"/>
  <c r="AC178" i="4" s="1"/>
  <c r="AE178" i="4" s="1"/>
  <c r="AA79" i="4"/>
  <c r="S80" i="4"/>
  <c r="S168" i="4" s="1"/>
  <c r="S226" i="4" s="1"/>
  <c r="S227" i="4" s="1"/>
  <c r="F359" i="4"/>
  <c r="F362" i="4" s="1"/>
  <c r="Q362" i="4" s="1"/>
  <c r="AC31" i="4"/>
  <c r="O168" i="4"/>
  <c r="O226" i="4" s="1"/>
  <c r="O227" i="4" s="1"/>
  <c r="AC210" i="4"/>
  <c r="AE202" i="4"/>
  <c r="AE210" i="4" s="1"/>
  <c r="E16" i="5"/>
  <c r="E14" i="5"/>
  <c r="E12" i="5"/>
  <c r="E21" i="5"/>
  <c r="E11" i="5"/>
  <c r="E13" i="5"/>
  <c r="E20" i="5"/>
  <c r="E19" i="5"/>
  <c r="E18" i="5"/>
  <c r="E17" i="5"/>
  <c r="E15" i="5"/>
  <c r="H201" i="4"/>
  <c r="H226" i="4" s="1"/>
  <c r="H227" i="4" s="1"/>
  <c r="Q197" i="4"/>
  <c r="AB163" i="4"/>
  <c r="AC163" i="4" s="1"/>
  <c r="AE163" i="4" s="1"/>
  <c r="R28" i="4"/>
  <c r="R227" i="4" s="1"/>
  <c r="AB71" i="4"/>
  <c r="AC71" i="4" s="1"/>
  <c r="AE71" i="4" s="1"/>
  <c r="AA174" i="4"/>
  <c r="AA59" i="4"/>
  <c r="AA80" i="4" s="1"/>
  <c r="AA168" i="4" s="1"/>
  <c r="X227" i="4"/>
  <c r="P227" i="4"/>
  <c r="L168" i="4"/>
  <c r="L226" i="4" s="1"/>
  <c r="L227" i="4" s="1"/>
  <c r="Q142" i="4"/>
  <c r="Q143" i="4" s="1"/>
  <c r="AB141" i="4"/>
  <c r="AB185" i="4"/>
  <c r="AC185" i="4" s="1"/>
  <c r="AE185" i="4" s="1"/>
  <c r="AA9" i="4"/>
  <c r="AA11" i="4" s="1"/>
  <c r="AA13" i="4" s="1"/>
  <c r="AA28" i="4" s="1"/>
  <c r="AB211" i="4"/>
  <c r="Q212" i="4"/>
  <c r="M168" i="4"/>
  <c r="M226" i="4" s="1"/>
  <c r="M227" i="4" s="1"/>
  <c r="AB173" i="4"/>
  <c r="AC173" i="4" s="1"/>
  <c r="AE173" i="4" s="1"/>
  <c r="AC169" i="4"/>
  <c r="Q255" i="4"/>
  <c r="AB247" i="4"/>
  <c r="AB56" i="4"/>
  <c r="AC56" i="4" s="1"/>
  <c r="AE56" i="4" s="1"/>
  <c r="Q270" i="4"/>
  <c r="AB256" i="4"/>
  <c r="AB317" i="4"/>
  <c r="AC312" i="4"/>
  <c r="AB156" i="4"/>
  <c r="Q166" i="4"/>
  <c r="Q194" i="4"/>
  <c r="AB180" i="4"/>
  <c r="J227" i="4"/>
  <c r="AB5" i="4"/>
  <c r="AC5" i="4" s="1"/>
  <c r="AE5" i="4" s="1"/>
  <c r="AE357" i="4"/>
  <c r="AE358" i="4" s="1"/>
  <c r="AC358" i="4"/>
  <c r="T226" i="4"/>
  <c r="T227" i="4" s="1"/>
  <c r="Y226" i="4"/>
  <c r="Y227" i="4" s="1"/>
  <c r="AA194" i="4"/>
  <c r="AB154" i="4"/>
  <c r="AC154" i="4" s="1"/>
  <c r="AE154" i="4" s="1"/>
  <c r="Q9" i="4"/>
  <c r="Q11" i="4" s="1"/>
  <c r="Q13" i="4" s="1"/>
  <c r="Q28" i="4" s="1"/>
  <c r="AB4" i="4"/>
  <c r="Q155" i="4"/>
  <c r="AB144" i="4"/>
  <c r="AE318" i="4"/>
  <c r="AE323" i="4" s="1"/>
  <c r="AC323" i="4"/>
  <c r="Q179" i="4"/>
  <c r="AB175" i="4"/>
  <c r="E226" i="4"/>
  <c r="E227" i="4" s="1"/>
  <c r="AB36" i="4"/>
  <c r="AC36" i="4" s="1"/>
  <c r="AE36" i="4" s="1"/>
  <c r="Q219" i="4"/>
  <c r="AB213" i="4"/>
  <c r="V167" i="4"/>
  <c r="V168" i="4" s="1"/>
  <c r="V226" i="4" s="1"/>
  <c r="V227" i="4" s="1"/>
  <c r="Q233" i="4"/>
  <c r="AC231" i="4"/>
  <c r="AE231" i="4" s="1"/>
  <c r="AC271" i="4"/>
  <c r="AB217" i="4"/>
  <c r="AC217" i="4" s="1"/>
  <c r="AE217" i="4" s="1"/>
  <c r="N167" i="4"/>
  <c r="N168" i="4" s="1"/>
  <c r="N226" i="4" s="1"/>
  <c r="N227" i="4" s="1"/>
  <c r="AC233" i="4"/>
  <c r="AE230" i="4"/>
  <c r="AE233" i="4" s="1"/>
  <c r="AB193" i="4"/>
  <c r="AC193" i="4" s="1"/>
  <c r="AE193" i="4" s="1"/>
  <c r="G29" i="5" a="1"/>
  <c r="G80" i="4"/>
  <c r="G168" i="4" s="1"/>
  <c r="G226" i="4" s="1"/>
  <c r="G227" i="4" s="1"/>
  <c r="K168" i="4"/>
  <c r="K226" i="4" s="1"/>
  <c r="K227" i="4" s="1"/>
  <c r="Q79" i="4"/>
  <c r="Q80" i="4" s="1"/>
  <c r="AB65" i="4"/>
  <c r="L331" i="1"/>
  <c r="F303" i="1"/>
  <c r="L90" i="1"/>
  <c r="J297" i="1"/>
  <c r="F289" i="1"/>
  <c r="K94" i="1"/>
  <c r="L70" i="1"/>
  <c r="K297" i="1"/>
  <c r="K225" i="1"/>
  <c r="F225" i="1"/>
  <c r="E120" i="1"/>
  <c r="L128" i="1"/>
  <c r="L126" i="1"/>
  <c r="L36" i="1"/>
  <c r="J110" i="1"/>
  <c r="L76" i="1"/>
  <c r="L302" i="1"/>
  <c r="K289" i="1"/>
  <c r="L248" i="1"/>
  <c r="J103" i="1"/>
  <c r="L62" i="1"/>
  <c r="G103" i="1"/>
  <c r="L11" i="1"/>
  <c r="I133" i="1"/>
  <c r="L119" i="1"/>
  <c r="E103" i="1"/>
  <c r="J346" i="1"/>
  <c r="H289" i="1"/>
  <c r="K120" i="1"/>
  <c r="K121" i="1" s="1"/>
  <c r="L95" i="1"/>
  <c r="G94" i="1"/>
  <c r="L334" i="1"/>
  <c r="L335" i="1" s="1"/>
  <c r="L336" i="1" s="1"/>
  <c r="G133" i="1"/>
  <c r="L127" i="1"/>
  <c r="G110" i="1"/>
  <c r="J94" i="1"/>
  <c r="L93" i="1"/>
  <c r="L294" i="1"/>
  <c r="K311" i="1"/>
  <c r="L239" i="1"/>
  <c r="I246" i="1"/>
  <c r="L137" i="1"/>
  <c r="K133" i="1"/>
  <c r="L77" i="1"/>
  <c r="L187" i="1"/>
  <c r="L245" i="1"/>
  <c r="L132" i="1"/>
  <c r="L102" i="1"/>
  <c r="L131" i="1"/>
  <c r="L91" i="1"/>
  <c r="L129" i="1"/>
  <c r="I110" i="1"/>
  <c r="L310" i="1"/>
  <c r="E311" i="1"/>
  <c r="E332" i="1"/>
  <c r="L328" i="1"/>
  <c r="L332" i="1" s="1"/>
  <c r="J59" i="1"/>
  <c r="J121" i="1"/>
  <c r="J246" i="1"/>
  <c r="L237" i="1"/>
  <c r="I94" i="1"/>
  <c r="F311" i="1"/>
  <c r="L306" i="1"/>
  <c r="E305" i="1"/>
  <c r="L304" i="1"/>
  <c r="L305" i="1" s="1"/>
  <c r="L290" i="1"/>
  <c r="L291" i="1" s="1"/>
  <c r="L319" i="1"/>
  <c r="L343" i="1"/>
  <c r="L346" i="1" s="1"/>
  <c r="I297" i="1"/>
  <c r="L293" i="1"/>
  <c r="G332" i="1"/>
  <c r="L344" i="1"/>
  <c r="L240" i="1"/>
  <c r="L92" i="1"/>
  <c r="H59" i="1"/>
  <c r="L296" i="1"/>
  <c r="I289" i="1"/>
  <c r="I332" i="1"/>
  <c r="L254" i="1"/>
  <c r="J133" i="1"/>
  <c r="L108" i="1"/>
  <c r="I120" i="1"/>
  <c r="L68" i="1"/>
  <c r="L307" i="1"/>
  <c r="L339" i="1"/>
  <c r="L340" i="1" s="1"/>
  <c r="H346" i="1"/>
  <c r="H303" i="1"/>
  <c r="L298" i="1"/>
  <c r="L303" i="1" s="1"/>
  <c r="L286" i="1"/>
  <c r="K246" i="1"/>
  <c r="L136" i="1"/>
  <c r="L326" i="1"/>
  <c r="L327" i="1" s="1"/>
  <c r="L320" i="1"/>
  <c r="K332" i="1"/>
  <c r="G289" i="1"/>
  <c r="H120" i="1"/>
  <c r="L347" i="1"/>
  <c r="L348" i="1" s="1"/>
  <c r="F340" i="1"/>
  <c r="G311" i="1"/>
  <c r="K303" i="1"/>
  <c r="E297" i="1"/>
  <c r="L238" i="1"/>
  <c r="H246" i="1"/>
  <c r="L98" i="1"/>
  <c r="H94" i="1"/>
  <c r="H332" i="1"/>
  <c r="L211" i="1"/>
  <c r="L212" i="1" s="1"/>
  <c r="L30" i="1"/>
  <c r="L116" i="1"/>
  <c r="H103" i="1"/>
  <c r="I59" i="1"/>
  <c r="L107" i="1"/>
  <c r="L287" i="1"/>
  <c r="L295" i="1"/>
  <c r="F332" i="1"/>
  <c r="F120" i="1"/>
  <c r="G59" i="1"/>
  <c r="L118" i="1"/>
  <c r="L88" i="1"/>
  <c r="L55" i="1"/>
  <c r="L39" i="1"/>
  <c r="H27" i="1"/>
  <c r="H28" i="1" s="1"/>
  <c r="G27" i="1"/>
  <c r="F27" i="1"/>
  <c r="F28" i="1" s="1"/>
  <c r="K27" i="1"/>
  <c r="L139" i="1"/>
  <c r="L54" i="1"/>
  <c r="L29" i="1"/>
  <c r="F59" i="1"/>
  <c r="L222" i="1"/>
  <c r="L208" i="1"/>
  <c r="L204" i="1"/>
  <c r="L122" i="1"/>
  <c r="E133" i="1"/>
  <c r="L134" i="1"/>
  <c r="G120" i="1"/>
  <c r="L53" i="1"/>
  <c r="L117" i="1"/>
  <c r="L87" i="1"/>
  <c r="G225" i="1"/>
  <c r="L220" i="1"/>
  <c r="L203" i="1"/>
  <c r="L221" i="1"/>
  <c r="L106" i="1"/>
  <c r="L110" i="1" s="1"/>
  <c r="E110" i="1"/>
  <c r="E121" i="1" s="1"/>
  <c r="L86" i="1"/>
  <c r="L69" i="1"/>
  <c r="L46" i="1"/>
  <c r="L99" i="1"/>
  <c r="L60" i="1"/>
  <c r="L196" i="1"/>
  <c r="L182" i="1"/>
  <c r="L125" i="1"/>
  <c r="F103" i="1"/>
  <c r="L85" i="1"/>
  <c r="L94" i="1" s="1"/>
  <c r="H133" i="1"/>
  <c r="L205" i="1"/>
  <c r="E225" i="1"/>
  <c r="L195" i="1"/>
  <c r="I103" i="1"/>
  <c r="L124" i="1"/>
  <c r="L32" i="1"/>
  <c r="I13" i="1"/>
  <c r="H13" i="1"/>
  <c r="G13" i="1"/>
  <c r="F13" i="1"/>
  <c r="K13" i="1"/>
  <c r="J13" i="1"/>
  <c r="L140" i="1"/>
  <c r="L63" i="1"/>
  <c r="L47" i="1"/>
  <c r="L31" i="1"/>
  <c r="L288" i="1"/>
  <c r="L266" i="1"/>
  <c r="L224" i="1"/>
  <c r="L289" i="1"/>
  <c r="L223" i="1"/>
  <c r="L209" i="1"/>
  <c r="L114" i="1"/>
  <c r="L71" i="1"/>
  <c r="F110" i="1"/>
  <c r="F94" i="1"/>
  <c r="L61" i="1"/>
  <c r="L37" i="1"/>
  <c r="L135" i="1"/>
  <c r="L38" i="1"/>
  <c r="L44" i="1"/>
  <c r="L26" i="1"/>
  <c r="E59" i="1"/>
  <c r="E363" i="4" l="1"/>
  <c r="I10" i="5" s="1" a="1"/>
  <c r="F10" i="5" a="1"/>
  <c r="AC174" i="4"/>
  <c r="AE169" i="4"/>
  <c r="AE174" i="4" s="1"/>
  <c r="AB179" i="4"/>
  <c r="AC175" i="4"/>
  <c r="AC317" i="4"/>
  <c r="AE312" i="4"/>
  <c r="AE317" i="4" s="1"/>
  <c r="AB212" i="4"/>
  <c r="AC211" i="4"/>
  <c r="F29" i="5" a="1"/>
  <c r="AB17" i="4"/>
  <c r="AC16" i="4"/>
  <c r="AB219" i="4"/>
  <c r="AC213" i="4"/>
  <c r="AB255" i="4"/>
  <c r="AC247" i="4"/>
  <c r="AC59" i="4"/>
  <c r="AE31" i="4"/>
  <c r="AE59" i="4" s="1"/>
  <c r="AA227" i="4"/>
  <c r="H23" i="5"/>
  <c r="Q201" i="4"/>
  <c r="AB197" i="4"/>
  <c r="AB59" i="4"/>
  <c r="AB166" i="4"/>
  <c r="AC156" i="4"/>
  <c r="AB174" i="4"/>
  <c r="H38" i="5"/>
  <c r="G37" i="5"/>
  <c r="G35" i="5"/>
  <c r="G33" i="5"/>
  <c r="G31" i="5"/>
  <c r="G29" i="5"/>
  <c r="G32" i="5"/>
  <c r="G30" i="5"/>
  <c r="G36" i="5"/>
  <c r="G34" i="5"/>
  <c r="AB194" i="4"/>
  <c r="AC180" i="4"/>
  <c r="AB340" i="4"/>
  <c r="AB348" i="4" s="1"/>
  <c r="AC339" i="4"/>
  <c r="AA226" i="4"/>
  <c r="AB27" i="4"/>
  <c r="AC20" i="4"/>
  <c r="AC282" i="4"/>
  <c r="AE271" i="4"/>
  <c r="AE282" i="4" s="1"/>
  <c r="AB155" i="4"/>
  <c r="AC144" i="4"/>
  <c r="G10" i="5" a="1"/>
  <c r="Q167" i="4"/>
  <c r="Q168" i="4" s="1"/>
  <c r="Q226" i="4" s="1"/>
  <c r="Q227" i="4" s="1"/>
  <c r="AC256" i="4"/>
  <c r="AB270" i="4"/>
  <c r="AB79" i="4"/>
  <c r="AC65" i="4"/>
  <c r="Q283" i="4"/>
  <c r="Q333" i="4" s="1"/>
  <c r="Q359" i="4" s="1"/>
  <c r="AB9" i="4"/>
  <c r="AB11" i="4" s="1"/>
  <c r="AB13" i="4" s="1"/>
  <c r="AB28" i="4" s="1"/>
  <c r="AC4" i="4"/>
  <c r="AB142" i="4"/>
  <c r="AB143" i="4" s="1"/>
  <c r="AC141" i="4"/>
  <c r="L103" i="1"/>
  <c r="I121" i="1"/>
  <c r="G121" i="1"/>
  <c r="L133" i="1"/>
  <c r="L246" i="1"/>
  <c r="L120" i="1"/>
  <c r="L121" i="1"/>
  <c r="L225" i="1"/>
  <c r="L59" i="1"/>
  <c r="G28" i="1"/>
  <c r="L25" i="1"/>
  <c r="L311" i="1"/>
  <c r="H121" i="1"/>
  <c r="L12" i="1"/>
  <c r="L13" i="1" s="1"/>
  <c r="E13" i="1"/>
  <c r="I27" i="1"/>
  <c r="I28" i="1" s="1"/>
  <c r="L24" i="1"/>
  <c r="K28" i="1"/>
  <c r="J27" i="1"/>
  <c r="J28" i="1" s="1"/>
  <c r="L297" i="1"/>
  <c r="L20" i="1"/>
  <c r="L27" i="1" s="1"/>
  <c r="L28" i="1" s="1"/>
  <c r="E27" i="1"/>
  <c r="E28" i="1" s="1"/>
  <c r="F121" i="1"/>
  <c r="AC194" i="4" l="1"/>
  <c r="AE180" i="4"/>
  <c r="AE194" i="4" s="1"/>
  <c r="AE175" i="4"/>
  <c r="AE179" i="4" s="1"/>
  <c r="AC179" i="4"/>
  <c r="AE211" i="4"/>
  <c r="AE212" i="4" s="1"/>
  <c r="AC212" i="4"/>
  <c r="AC80" i="4"/>
  <c r="G17" i="5"/>
  <c r="G15" i="5"/>
  <c r="G13" i="5"/>
  <c r="G11" i="5"/>
  <c r="G12" i="5"/>
  <c r="G10" i="5"/>
  <c r="G21" i="5"/>
  <c r="G20" i="5"/>
  <c r="G19" i="5"/>
  <c r="G18" i="5"/>
  <c r="G14" i="5"/>
  <c r="G16" i="5"/>
  <c r="AB80" i="4"/>
  <c r="AC142" i="4"/>
  <c r="AC143" i="4" s="1"/>
  <c r="AE141" i="4"/>
  <c r="AE142" i="4" s="1"/>
  <c r="AE143" i="4" s="1"/>
  <c r="AB167" i="4"/>
  <c r="AB201" i="4"/>
  <c r="AC197" i="4"/>
  <c r="AC17" i="4"/>
  <c r="AE16" i="4"/>
  <c r="AE17" i="4" s="1"/>
  <c r="AE80" i="4"/>
  <c r="AE247" i="4"/>
  <c r="AE255" i="4" s="1"/>
  <c r="AC255" i="4"/>
  <c r="AC270" i="4"/>
  <c r="AE256" i="4"/>
  <c r="AE270" i="4" s="1"/>
  <c r="AE213" i="4"/>
  <c r="AE219" i="4" s="1"/>
  <c r="AC219" i="4"/>
  <c r="F18" i="5"/>
  <c r="F16" i="5"/>
  <c r="F14" i="5"/>
  <c r="F12" i="5"/>
  <c r="F21" i="5"/>
  <c r="F20" i="5"/>
  <c r="F10" i="5"/>
  <c r="F19" i="5"/>
  <c r="F17" i="5"/>
  <c r="F15" i="5"/>
  <c r="F13" i="5"/>
  <c r="F11" i="5"/>
  <c r="AE20" i="4"/>
  <c r="AE27" i="4" s="1"/>
  <c r="AC27" i="4"/>
  <c r="AC79" i="4"/>
  <c r="AE65" i="4"/>
  <c r="AE79" i="4" s="1"/>
  <c r="AC340" i="4"/>
  <c r="AC348" i="4" s="1"/>
  <c r="AE339" i="4"/>
  <c r="AE340" i="4" s="1"/>
  <c r="AE348" i="4" s="1"/>
  <c r="AB283" i="4"/>
  <c r="AB333" i="4" s="1"/>
  <c r="AB359" i="4" s="1"/>
  <c r="AC166" i="4"/>
  <c r="AE156" i="4"/>
  <c r="AE166" i="4" s="1"/>
  <c r="AC155" i="4"/>
  <c r="AC167" i="4" s="1"/>
  <c r="AE144" i="4"/>
  <c r="AE155" i="4" s="1"/>
  <c r="AE167" i="4" s="1"/>
  <c r="AE4" i="4"/>
  <c r="AE9" i="4" s="1"/>
  <c r="AE11" i="4" s="1"/>
  <c r="AE13" i="4" s="1"/>
  <c r="AC9" i="4"/>
  <c r="AC11" i="4" s="1"/>
  <c r="AC13" i="4" s="1"/>
  <c r="AC28" i="4" s="1"/>
  <c r="G38" i="5"/>
  <c r="F35" i="5"/>
  <c r="F33" i="5"/>
  <c r="F31" i="5"/>
  <c r="F29" i="5"/>
  <c r="F36" i="5"/>
  <c r="F34" i="5"/>
  <c r="F32" i="5"/>
  <c r="F30" i="5"/>
  <c r="F37" i="5"/>
  <c r="I16" i="5"/>
  <c r="I14" i="5"/>
  <c r="I12" i="5"/>
  <c r="I10" i="5"/>
  <c r="I18" i="5"/>
  <c r="I17" i="5"/>
  <c r="I15" i="5"/>
  <c r="I13" i="5"/>
  <c r="I11" i="5"/>
  <c r="I20" i="5"/>
  <c r="I21" i="5"/>
  <c r="I19" i="5"/>
  <c r="I323" i="1"/>
  <c r="F142" i="1"/>
  <c r="F143" i="1" s="1"/>
  <c r="J79" i="1"/>
  <c r="J80" i="1" s="1"/>
  <c r="F323" i="1"/>
  <c r="J142" i="1"/>
  <c r="J143" i="1" s="1"/>
  <c r="G323" i="1"/>
  <c r="G142" i="1"/>
  <c r="G143" i="1" s="1"/>
  <c r="G79" i="1"/>
  <c r="G80" i="1" s="1"/>
  <c r="J323" i="1"/>
  <c r="K323" i="1"/>
  <c r="H323" i="1"/>
  <c r="G10" i="3"/>
  <c r="AB168" i="4" l="1"/>
  <c r="AB226" i="4" s="1"/>
  <c r="AB227" i="4" s="1"/>
  <c r="AC168" i="4"/>
  <c r="F23" i="5"/>
  <c r="F38" i="5"/>
  <c r="AE168" i="4"/>
  <c r="G23" i="5"/>
  <c r="AE28" i="4"/>
  <c r="AC283" i="4"/>
  <c r="AC333" i="4" s="1"/>
  <c r="AC359" i="4" s="1"/>
  <c r="AE283" i="4"/>
  <c r="AE333" i="4" s="1"/>
  <c r="AE359" i="4" s="1"/>
  <c r="AC201" i="4"/>
  <c r="AE197" i="4"/>
  <c r="AE201" i="4" s="1"/>
  <c r="I142" i="1"/>
  <c r="I143" i="1" s="1"/>
  <c r="L318" i="1"/>
  <c r="L323" i="1" s="1"/>
  <c r="E323" i="1"/>
  <c r="E79" i="1"/>
  <c r="E80" i="1" s="1"/>
  <c r="H142" i="1"/>
  <c r="H143" i="1" s="1"/>
  <c r="K79" i="1"/>
  <c r="K80" i="1" s="1"/>
  <c r="F210" i="1"/>
  <c r="K142" i="1"/>
  <c r="K143" i="1" s="1"/>
  <c r="H210" i="1"/>
  <c r="G210" i="1"/>
  <c r="I210" i="1"/>
  <c r="G358" i="1"/>
  <c r="F358" i="1"/>
  <c r="J358" i="1"/>
  <c r="H356" i="1"/>
  <c r="H358" i="1"/>
  <c r="K358" i="1"/>
  <c r="G317" i="1"/>
  <c r="I79" i="1"/>
  <c r="I80" i="1" s="1"/>
  <c r="H79" i="1"/>
  <c r="H80" i="1" s="1"/>
  <c r="K210" i="1"/>
  <c r="K356" i="1"/>
  <c r="K201" i="1"/>
  <c r="E317" i="1"/>
  <c r="L312" i="1"/>
  <c r="I233" i="1"/>
  <c r="L145" i="1"/>
  <c r="J210" i="1"/>
  <c r="F79" i="1"/>
  <c r="F80" i="1" s="1"/>
  <c r="L213" i="1"/>
  <c r="J233" i="1"/>
  <c r="L178" i="1"/>
  <c r="I358" i="1"/>
  <c r="L260" i="1"/>
  <c r="J317" i="1"/>
  <c r="K317" i="1"/>
  <c r="H233" i="1"/>
  <c r="I356" i="1"/>
  <c r="J179" i="1"/>
  <c r="I10" i="3"/>
  <c r="J10" i="3"/>
  <c r="E10" i="3"/>
  <c r="K16" i="3"/>
  <c r="F10" i="3"/>
  <c r="H10" i="3"/>
  <c r="AE226" i="4" l="1"/>
  <c r="AE227" i="4" s="1"/>
  <c r="AE363" i="4" s="1"/>
  <c r="AC226" i="4"/>
  <c r="AC227" i="4" s="1"/>
  <c r="AC363" i="4" s="1"/>
  <c r="O30" i="2"/>
  <c r="O43" i="2"/>
  <c r="O31" i="2"/>
  <c r="O37" i="2"/>
  <c r="O32" i="2"/>
  <c r="H174" i="1"/>
  <c r="I317" i="1"/>
  <c r="L275" i="1"/>
  <c r="L355" i="1"/>
  <c r="K179" i="1"/>
  <c r="J255" i="1"/>
  <c r="H317" i="1"/>
  <c r="K282" i="1"/>
  <c r="F317" i="1"/>
  <c r="F201" i="1"/>
  <c r="L251" i="1"/>
  <c r="J201" i="1"/>
  <c r="J282" i="1"/>
  <c r="K233" i="1"/>
  <c r="L230" i="1"/>
  <c r="E233" i="1"/>
  <c r="L216" i="1"/>
  <c r="G356" i="1"/>
  <c r="L247" i="1"/>
  <c r="E255" i="1"/>
  <c r="J270" i="1"/>
  <c r="L154" i="1"/>
  <c r="H155" i="1"/>
  <c r="L279" i="1"/>
  <c r="L190" i="1"/>
  <c r="I201" i="1"/>
  <c r="G174" i="1"/>
  <c r="K155" i="1"/>
  <c r="H179" i="1"/>
  <c r="K255" i="1"/>
  <c r="K270" i="1"/>
  <c r="L147" i="1"/>
  <c r="E194" i="1"/>
  <c r="L180" i="1"/>
  <c r="J174" i="1"/>
  <c r="I255" i="1"/>
  <c r="L259" i="1"/>
  <c r="L351" i="1"/>
  <c r="E356" i="1"/>
  <c r="K166" i="1"/>
  <c r="L258" i="1"/>
  <c r="L173" i="1"/>
  <c r="L262" i="1"/>
  <c r="F270" i="1"/>
  <c r="G233" i="1"/>
  <c r="L253" i="1"/>
  <c r="G282" i="1"/>
  <c r="I282" i="1"/>
  <c r="G166" i="1"/>
  <c r="F282" i="1"/>
  <c r="E179" i="1"/>
  <c r="L175" i="1"/>
  <c r="L148" i="1"/>
  <c r="I219" i="1"/>
  <c r="F219" i="1"/>
  <c r="L159" i="1"/>
  <c r="L198" i="1"/>
  <c r="L150" i="1"/>
  <c r="L157" i="1"/>
  <c r="L218" i="1"/>
  <c r="H194" i="1"/>
  <c r="H270" i="1"/>
  <c r="L151" i="1"/>
  <c r="L149" i="1"/>
  <c r="E174" i="1"/>
  <c r="L169" i="1"/>
  <c r="J356" i="1"/>
  <c r="L161" i="1"/>
  <c r="L314" i="1"/>
  <c r="L249" i="1"/>
  <c r="L152" i="1"/>
  <c r="F166" i="1"/>
  <c r="L277" i="1"/>
  <c r="F174" i="1"/>
  <c r="L141" i="1"/>
  <c r="L142" i="1" s="1"/>
  <c r="L143" i="1" s="1"/>
  <c r="E142" i="1"/>
  <c r="E143" i="1" s="1"/>
  <c r="H219" i="1"/>
  <c r="L156" i="1"/>
  <c r="E166" i="1"/>
  <c r="L153" i="1"/>
  <c r="L183" i="1"/>
  <c r="L232" i="1"/>
  <c r="K194" i="1"/>
  <c r="H166" i="1"/>
  <c r="G255" i="1"/>
  <c r="L263" i="1"/>
  <c r="G201" i="1"/>
  <c r="L271" i="1"/>
  <c r="E282" i="1"/>
  <c r="L354" i="1"/>
  <c r="L202" i="1"/>
  <c r="L210" i="1" s="1"/>
  <c r="E210" i="1"/>
  <c r="K174" i="1"/>
  <c r="F233" i="1"/>
  <c r="L165" i="1"/>
  <c r="L171" i="1"/>
  <c r="E270" i="1"/>
  <c r="L256" i="1"/>
  <c r="L177" i="1"/>
  <c r="L191" i="1"/>
  <c r="J155" i="1"/>
  <c r="F194" i="1"/>
  <c r="I166" i="1"/>
  <c r="L231" i="1"/>
  <c r="L274" i="1"/>
  <c r="L172" i="1"/>
  <c r="L316" i="1"/>
  <c r="H255" i="1"/>
  <c r="L278" i="1"/>
  <c r="G194" i="1"/>
  <c r="L267" i="1"/>
  <c r="I155" i="1"/>
  <c r="L184" i="1"/>
  <c r="L160" i="1"/>
  <c r="L162" i="1"/>
  <c r="L272" i="1"/>
  <c r="L176" i="1"/>
  <c r="L192" i="1"/>
  <c r="E155" i="1"/>
  <c r="L144" i="1"/>
  <c r="L265" i="1"/>
  <c r="L193" i="1"/>
  <c r="L163" i="1"/>
  <c r="I179" i="1"/>
  <c r="J194" i="1"/>
  <c r="L280" i="1"/>
  <c r="I194" i="1"/>
  <c r="I174" i="1"/>
  <c r="L170" i="1"/>
  <c r="F356" i="1"/>
  <c r="L252" i="1"/>
  <c r="L181" i="1"/>
  <c r="L158" i="1"/>
  <c r="L261" i="1"/>
  <c r="H201" i="1"/>
  <c r="L217" i="1"/>
  <c r="L164" i="1"/>
  <c r="G179" i="1"/>
  <c r="L273" i="1"/>
  <c r="E358" i="1"/>
  <c r="L357" i="1"/>
  <c r="L358" i="1" s="1"/>
  <c r="L186" i="1"/>
  <c r="I270" i="1"/>
  <c r="L188" i="1"/>
  <c r="J166" i="1"/>
  <c r="F255" i="1"/>
  <c r="L197" i="1"/>
  <c r="E201" i="1"/>
  <c r="L315" i="1"/>
  <c r="L257" i="1"/>
  <c r="L199" i="1"/>
  <c r="G155" i="1"/>
  <c r="H282" i="1"/>
  <c r="L250" i="1"/>
  <c r="F179" i="1"/>
  <c r="L276" i="1"/>
  <c r="F155" i="1"/>
  <c r="L185" i="1"/>
  <c r="G270" i="1"/>
  <c r="L78" i="1"/>
  <c r="L79" i="1" s="1"/>
  <c r="L80" i="1" s="1"/>
  <c r="G219" i="1"/>
  <c r="K219" i="1"/>
  <c r="J219" i="1"/>
  <c r="D10" i="3" l="1"/>
  <c r="K8" i="3"/>
  <c r="K10" i="3" s="1"/>
  <c r="G13" i="3"/>
  <c r="G14" i="3" s="1"/>
  <c r="G17" i="3"/>
  <c r="G19" i="3" s="1"/>
  <c r="H13" i="3"/>
  <c r="H14" i="3" s="1"/>
  <c r="H17" i="3"/>
  <c r="H19" i="3" s="1"/>
  <c r="E13" i="3"/>
  <c r="E14" i="3" s="1"/>
  <c r="E17" i="3"/>
  <c r="E19" i="3" s="1"/>
  <c r="O39" i="2"/>
  <c r="J283" i="1"/>
  <c r="J333" i="1" s="1"/>
  <c r="J336" i="1" s="1"/>
  <c r="J359" i="1" s="1"/>
  <c r="O33" i="2"/>
  <c r="O36" i="2"/>
  <c r="L174" i="1"/>
  <c r="O38" i="2"/>
  <c r="O35" i="2"/>
  <c r="O41" i="2"/>
  <c r="H283" i="1"/>
  <c r="H333" i="1" s="1"/>
  <c r="H336" i="1" s="1"/>
  <c r="H359" i="1" s="1"/>
  <c r="K283" i="1"/>
  <c r="K333" i="1" s="1"/>
  <c r="K336" i="1" s="1"/>
  <c r="K359" i="1" s="1"/>
  <c r="O40" i="2"/>
  <c r="O29" i="2"/>
  <c r="O45" i="2"/>
  <c r="O34" i="2"/>
  <c r="O44" i="2"/>
  <c r="G167" i="1"/>
  <c r="G168" i="1" s="1"/>
  <c r="G226" i="1" s="1"/>
  <c r="G227" i="1" s="1"/>
  <c r="I167" i="1"/>
  <c r="I168" i="1" s="1"/>
  <c r="I226" i="1" s="1"/>
  <c r="I227" i="1" s="1"/>
  <c r="L179" i="1"/>
  <c r="K167" i="1"/>
  <c r="K168" i="1" s="1"/>
  <c r="K226" i="1" s="1"/>
  <c r="K227" i="1" s="1"/>
  <c r="K363" i="1" s="1"/>
  <c r="L317" i="1"/>
  <c r="L282" i="1"/>
  <c r="G283" i="1"/>
  <c r="G333" i="1" s="1"/>
  <c r="G336" i="1" s="1"/>
  <c r="G359" i="1" s="1"/>
  <c r="L356" i="1"/>
  <c r="L201" i="1"/>
  <c r="E167" i="1"/>
  <c r="L166" i="1"/>
  <c r="J167" i="1"/>
  <c r="J168" i="1" s="1"/>
  <c r="J226" i="1" s="1"/>
  <c r="J227" i="1" s="1"/>
  <c r="L155" i="1"/>
  <c r="H167" i="1"/>
  <c r="H168" i="1" s="1"/>
  <c r="H226" i="1" s="1"/>
  <c r="H227" i="1" s="1"/>
  <c r="L270" i="1"/>
  <c r="L233" i="1"/>
  <c r="F283" i="1"/>
  <c r="F333" i="1" s="1"/>
  <c r="F336" i="1" s="1"/>
  <c r="F359" i="1" s="1"/>
  <c r="L194" i="1"/>
  <c r="E283" i="1"/>
  <c r="E333" i="1" s="1"/>
  <c r="E336" i="1" s="1"/>
  <c r="E359" i="1" s="1"/>
  <c r="F167" i="1"/>
  <c r="F168" i="1" s="1"/>
  <c r="F226" i="1" s="1"/>
  <c r="F227" i="1" s="1"/>
  <c r="I283" i="1"/>
  <c r="I333" i="1" s="1"/>
  <c r="I336" i="1" s="1"/>
  <c r="I359" i="1" s="1"/>
  <c r="L255" i="1"/>
  <c r="K15" i="3"/>
  <c r="G363" i="1" l="1"/>
  <c r="F13" i="3"/>
  <c r="F14" i="3" s="1"/>
  <c r="F17" i="3"/>
  <c r="F19" i="3" s="1"/>
  <c r="I17" i="3"/>
  <c r="I19" i="3" s="1"/>
  <c r="I13" i="3"/>
  <c r="I14" i="3" s="1"/>
  <c r="J13" i="3"/>
  <c r="J14" i="3" s="1"/>
  <c r="J17" i="3"/>
  <c r="J363" i="1"/>
  <c r="H363" i="1"/>
  <c r="L167" i="1"/>
  <c r="L168" i="1" s="1"/>
  <c r="O42" i="2"/>
  <c r="F363" i="1"/>
  <c r="L283" i="1"/>
  <c r="L333" i="1" s="1"/>
  <c r="L359" i="1" s="1"/>
  <c r="L214" i="1"/>
  <c r="L219" i="1" s="1"/>
  <c r="E219" i="1"/>
  <c r="E226" i="1" s="1"/>
  <c r="E227" i="1" s="1"/>
  <c r="E363" i="1" s="1"/>
  <c r="I363" i="1"/>
  <c r="D13" i="3" l="1"/>
  <c r="D14" i="3" s="1"/>
  <c r="D17" i="3"/>
  <c r="D19" i="3" s="1"/>
  <c r="K11" i="3"/>
  <c r="J19" i="3"/>
  <c r="J25" i="3"/>
  <c r="J27" i="3"/>
  <c r="L226" i="1"/>
  <c r="L227" i="1" s="1"/>
  <c r="L363" i="1" s="1"/>
  <c r="K17" i="3" l="1"/>
  <c r="K19" i="3" s="1"/>
  <c r="K13" i="3"/>
  <c r="K14" i="3" s="1"/>
  <c r="K20" i="3" l="1"/>
  <c r="H20" i="3"/>
  <c r="G20" i="3"/>
  <c r="E20" i="3"/>
  <c r="F20" i="3"/>
  <c r="I20" i="3"/>
  <c r="D20" i="3"/>
  <c r="J20" i="3"/>
  <c r="F24" i="3" l="1"/>
  <c r="F25" i="3" l="1"/>
  <c r="F27" i="3"/>
  <c r="G24" i="3" l="1"/>
  <c r="H24" i="3"/>
  <c r="E24" i="3"/>
  <c r="I24" i="3"/>
  <c r="I25" i="3" l="1"/>
  <c r="I27" i="3"/>
  <c r="G25" i="3"/>
  <c r="G27" i="3"/>
  <c r="E25" i="3"/>
  <c r="E27" i="3"/>
  <c r="H25" i="3"/>
  <c r="H27" i="3"/>
  <c r="D24" i="3" l="1"/>
  <c r="K22" i="3"/>
  <c r="D25" i="3" l="1"/>
  <c r="D27" i="3"/>
  <c r="K24" i="3"/>
  <c r="K25" i="3" l="1"/>
  <c r="K27" i="3"/>
  <c r="D28" i="3" s="1"/>
  <c r="K28" i="3" l="1"/>
  <c r="J28" i="3"/>
  <c r="F28" i="3"/>
  <c r="H28" i="3"/>
  <c r="G28" i="3"/>
  <c r="E28" i="3"/>
  <c r="I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Darrington, Jacob</author>
  </authors>
  <commentList>
    <comment ref="C141" authorId="0" shapeId="0" xr:uid="{A597D6E9-C98F-492C-82F4-832E02393F04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Cascade classifies this as a Distribution Expense.</t>
        </r>
      </text>
    </comment>
    <comment ref="B168" authorId="0" shapeId="0" xr:uid="{33D797EF-4F54-4956-B1A2-340A1550BB43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Sum of Production, Natural Gas Storage, Terminaling and Processing, Transmission, and Distribution expenses.</t>
        </r>
      </text>
    </comment>
    <comment ref="C178" authorId="0" shapeId="0" xr:uid="{5968016C-7C3C-48D2-AF4D-20996428C9DC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912 - Demonstrating &amp; Selling. See JAD WP-1.1 Operating Report</t>
        </r>
      </text>
    </comment>
    <comment ref="C213" authorId="0" shapeId="0" xr:uid="{4BAC36A2-22F0-4F37-A7AF-A8FA3020F291}">
      <text>
        <r>
          <rPr>
            <b/>
            <sz val="9"/>
            <color indexed="81"/>
            <rFont val="Tahoma"/>
            <family val="2"/>
          </rPr>
          <t>Darrington, Jacob:</t>
        </r>
        <r>
          <rPr>
            <sz val="9"/>
            <color indexed="81"/>
            <rFont val="Tahoma"/>
            <family val="2"/>
          </rPr>
          <t xml:space="preserve">
Includes account 408.5 - Revneue Taxes.  See JAD WP-1.1 Operating Report</t>
        </r>
      </text>
    </comment>
  </commentList>
</comments>
</file>

<file path=xl/sharedStrings.xml><?xml version="1.0" encoding="utf-8"?>
<sst xmlns="http://schemas.openxmlformats.org/spreadsheetml/2006/main" count="2169" uniqueCount="838">
  <si>
    <t>A</t>
  </si>
  <si>
    <t>B</t>
  </si>
  <si>
    <t>Line No.</t>
  </si>
  <si>
    <t>FERC Acct #</t>
  </si>
  <si>
    <t>Customer Class 503</t>
  </si>
  <si>
    <t>Customer Class 504</t>
  </si>
  <si>
    <t>Customer Class 505</t>
  </si>
  <si>
    <t>Customer Class 511</t>
  </si>
  <si>
    <t>Customer Class 570</t>
  </si>
  <si>
    <t>Customer Class 663</t>
  </si>
  <si>
    <t>Customer Class 900</t>
  </si>
  <si>
    <t>Total</t>
  </si>
  <si>
    <t>lookup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</si>
  <si>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</si>
  <si>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</si>
  <si>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</si>
  <si>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</si>
  <si>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</si>
  <si>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</si>
  <si>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</si>
  <si>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</si>
  <si>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</si>
  <si>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</si>
  <si>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</si>
  <si>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</si>
  <si>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</si>
  <si>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</si>
  <si>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</si>
  <si>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</si>
  <si>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</si>
  <si>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</si>
  <si>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</si>
  <si>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</si>
  <si>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</si>
  <si>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</si>
  <si>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</si>
  <si>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</si>
  <si>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</si>
  <si>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</si>
  <si>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</si>
  <si>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</si>
  <si>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</si>
  <si>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</si>
  <si>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</si>
  <si>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</si>
  <si>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</si>
  <si>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</si>
  <si>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</si>
  <si>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</si>
  <si>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</si>
  <si>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</si>
  <si>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</si>
  <si>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</si>
  <si>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</si>
  <si>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</si>
  <si>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</si>
  <si>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</si>
  <si>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</si>
  <si>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</si>
  <si>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</si>
  <si>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</si>
  <si>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</si>
  <si>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</si>
  <si>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</si>
  <si>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</si>
  <si>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</si>
  <si>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</si>
  <si>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</si>
  <si>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</si>
  <si>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</si>
  <si>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</si>
  <si>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</si>
  <si>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</si>
  <si>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</si>
  <si>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</si>
  <si>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</si>
  <si>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</si>
  <si>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</si>
  <si>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</si>
  <si>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</si>
  <si>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</si>
  <si>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</si>
  <si>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</si>
  <si>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</si>
  <si>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</si>
  <si>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</si>
  <si>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</si>
  <si>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</si>
  <si>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</si>
  <si>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</si>
  <si>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</si>
  <si>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</si>
  <si>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</si>
  <si>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</si>
  <si>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</si>
  <si>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</si>
  <si>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</si>
  <si>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</si>
  <si>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</si>
  <si>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</si>
  <si>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</si>
  <si>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</si>
  <si>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</si>
  <si>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</si>
  <si>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</si>
  <si>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</si>
  <si>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</si>
  <si>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</si>
  <si>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</si>
  <si>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</si>
  <si>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</si>
  <si>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</si>
  <si>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</si>
  <si>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</si>
  <si>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</si>
  <si>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</si>
  <si>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</si>
  <si>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</si>
  <si>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</si>
  <si>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</si>
  <si>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</si>
  <si>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Natural Gas Storage, Terminaling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</si>
  <si>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</si>
  <si>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</si>
  <si>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</si>
  <si>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</si>
  <si>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</si>
  <si>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</si>
  <si>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</si>
  <si>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</si>
  <si>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TotaltTransmission expenses - operation</t>
  </si>
  <si>
    <t>Maintenance of mains</t>
  </si>
  <si>
    <t>Maintenance of communication equipment</t>
  </si>
  <si>
    <t>Total transmission expenses - maintenance</t>
  </si>
  <si>
    <t>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</si>
  <si>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</si>
  <si>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</si>
  <si>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</si>
  <si>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</si>
  <si>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</si>
  <si>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</si>
  <si>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</si>
  <si>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</si>
  <si>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</si>
  <si>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</si>
  <si>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</si>
  <si>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</si>
  <si>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</si>
  <si>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</si>
  <si>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</si>
  <si>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</si>
  <si>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Distribution Expenses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</si>
  <si>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</si>
  <si>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</si>
  <si>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</si>
  <si>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</si>
  <si>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</si>
  <si>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</si>
  <si>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</si>
  <si>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</si>
  <si>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</si>
  <si>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</si>
  <si>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</si>
  <si>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</si>
  <si>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</si>
  <si>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</si>
  <si>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</si>
  <si>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</si>
  <si>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</si>
  <si>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</si>
  <si>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</si>
  <si>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</si>
  <si>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</si>
  <si>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</si>
  <si>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</si>
  <si>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</si>
  <si>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</si>
  <si>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</si>
  <si>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</si>
  <si>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</si>
  <si>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</si>
  <si>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>403, 403.1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</si>
  <si>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</si>
  <si>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</si>
  <si>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</si>
  <si>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</si>
  <si>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</si>
  <si>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</si>
  <si>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</si>
  <si>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</si>
  <si>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</si>
  <si>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</si>
  <si>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</si>
  <si>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</si>
  <si>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</si>
  <si>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</si>
  <si>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</si>
  <si>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</si>
  <si>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</si>
  <si>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</si>
  <si>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</si>
  <si>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</si>
  <si>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</si>
  <si>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</si>
  <si>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</si>
  <si>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</si>
  <si>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</si>
  <si>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</si>
  <si>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</si>
  <si>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</si>
  <si>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</si>
  <si>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</si>
  <si>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</si>
  <si>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</si>
  <si>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</si>
  <si>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</si>
  <si>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</si>
  <si>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Total various utility operating income items</t>
  </si>
  <si>
    <t>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</si>
  <si>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</si>
  <si>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</si>
  <si>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</si>
  <si>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</si>
  <si>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</si>
  <si>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Intangible plant 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</si>
  <si>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</si>
  <si>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</si>
  <si>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</si>
  <si>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</si>
  <si>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</si>
  <si>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</si>
  <si>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</si>
  <si>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</si>
  <si>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</si>
  <si>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</si>
  <si>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</si>
  <si>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</si>
  <si>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 xml:space="preserve">Underground storage plant </t>
  </si>
  <si>
    <t>Land and land rights</t>
  </si>
  <si>
    <t>Mains</t>
  </si>
  <si>
    <t>Measuring and regulating station equipment</t>
  </si>
  <si>
    <t>Communication equipment</t>
  </si>
  <si>
    <t xml:space="preserve">Transmission plant 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</si>
  <si>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</si>
  <si>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</si>
  <si>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</si>
  <si>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</si>
  <si>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</si>
  <si>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</si>
  <si>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</si>
  <si>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</si>
  <si>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</si>
  <si>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</si>
  <si>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</si>
  <si>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</si>
  <si>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</si>
  <si>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</si>
  <si>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</si>
  <si>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</si>
  <si>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</si>
  <si>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</si>
  <si>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 xml:space="preserve">General plant </t>
  </si>
  <si>
    <t>Property under capital leases</t>
  </si>
  <si>
    <t>Total property under capital leases</t>
  </si>
  <si>
    <t>Gas plant purchased or sold</t>
  </si>
  <si>
    <t>Total natural gas plant purchased or sold</t>
  </si>
  <si>
    <t>Gas plant leased to others</t>
  </si>
  <si>
    <t>Total natural gas plant leased to others</t>
  </si>
  <si>
    <t>Gas plant held for future use</t>
  </si>
  <si>
    <t>Total natural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</si>
  <si>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</si>
  <si>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</si>
  <si>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</si>
  <si>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</si>
  <si>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natural gas utility plant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</si>
  <si>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</si>
  <si>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</si>
  <si>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</si>
  <si>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</si>
  <si>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</si>
  <si>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</si>
  <si>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</si>
  <si>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</si>
  <si>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</si>
  <si>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</si>
  <si>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</si>
  <si>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</si>
  <si>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Net Plant</t>
  </si>
  <si>
    <t>Prepayments</t>
  </si>
  <si>
    <t>Total prepayments</t>
  </si>
  <si>
    <t>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</si>
  <si>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</si>
  <si>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</si>
  <si>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</si>
  <si>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</si>
  <si>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</si>
  <si>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</si>
  <si>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</si>
  <si>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</si>
  <si>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</si>
  <si>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</si>
  <si>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</si>
  <si>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Customer deposits</t>
  </si>
  <si>
    <t>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</si>
  <si>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</si>
  <si>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</si>
  <si>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</si>
  <si>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</si>
  <si>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</si>
  <si>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</si>
  <si>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</si>
  <si>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</si>
  <si>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</si>
  <si>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</si>
  <si>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</si>
  <si>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</si>
  <si>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Rate base</t>
  </si>
  <si>
    <t xml:space="preserve">   Revenue Requirement Impact</t>
  </si>
  <si>
    <t>n/a</t>
  </si>
  <si>
    <t xml:space="preserve">   Change in rate base</t>
  </si>
  <si>
    <t>ROR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</si>
  <si>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</si>
  <si>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</si>
  <si>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</si>
  <si>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</si>
  <si>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</si>
  <si>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</si>
  <si>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</si>
  <si>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Transmission and Distribution Plant, Transmission and Distribution Expenses</t>
  </si>
  <si>
    <t>Peak and Average for Mains</t>
  </si>
  <si>
    <t>Transmission/Distribution</t>
  </si>
  <si>
    <t>Demand</t>
  </si>
  <si>
    <t>External Allocator</t>
  </si>
  <si>
    <t>Distribution Plant, Distribution Expenses</t>
  </si>
  <si>
    <t>Peak &amp; Average for Customers Served from Steel Main Greater than 6-inch</t>
  </si>
  <si>
    <t>Distribution</t>
  </si>
  <si>
    <t>Peak &amp; Average for Customers Served from Steel Main Greater than 4-inch to 6-inch</t>
  </si>
  <si>
    <t>Peak &amp; Average for Customers Served from Steel Main Greater than 2-inch to 4-inch</t>
  </si>
  <si>
    <t>Peak &amp; Average for Customers Served from 2-inch Steel Main and Less</t>
  </si>
  <si>
    <t>Peak &amp; Average for Customers Served from 6-inch Plastic Main</t>
  </si>
  <si>
    <t>Peak &amp; Average for Customers Served from 4-inch Plastic Main</t>
  </si>
  <si>
    <t>Peak &amp; Average for Customers Served from 2-inch and Less Plastic Main</t>
  </si>
  <si>
    <t>Peak &amp; Average Excluding Special Contracts</t>
  </si>
  <si>
    <t>Intangible Plant, Customer Expenses</t>
  </si>
  <si>
    <t>Average Customers</t>
  </si>
  <si>
    <t>Customer</t>
  </si>
  <si>
    <t>Customer Meters - Acct 381, 879</t>
  </si>
  <si>
    <t>House Regulators &amp; Install 383</t>
  </si>
  <si>
    <t>Distribution Plant</t>
  </si>
  <si>
    <t>Distr. Plant - Services</t>
  </si>
  <si>
    <t>Industrial M&amp;R  Equipment - Acc 385</t>
  </si>
  <si>
    <t>Customer Expenses</t>
  </si>
  <si>
    <t>Uncollectibles</t>
  </si>
  <si>
    <t>Meter Reading Expenses</t>
  </si>
  <si>
    <t>Common Expenses</t>
  </si>
  <si>
    <t>Gas Supply Demand Component</t>
  </si>
  <si>
    <t>Gas Supply</t>
  </si>
  <si>
    <t>Gas Supply Commodity Component</t>
  </si>
  <si>
    <t>Commodity</t>
  </si>
  <si>
    <t>Intangible Plant</t>
  </si>
  <si>
    <t>Weather Normalized Volumes/Throughput</t>
  </si>
  <si>
    <t>Transmission</t>
  </si>
  <si>
    <t>Revenue</t>
  </si>
  <si>
    <t>Other Revenue</t>
  </si>
  <si>
    <t>Sales revenue excluding Transport and Special Contracts</t>
  </si>
  <si>
    <t>Revenue to Transport and Special Contracts Revenue</t>
  </si>
  <si>
    <t>Non-Margin Revenue</t>
  </si>
  <si>
    <t>Non-Margin Revneue excluding Transport and Special Contracts</t>
  </si>
  <si>
    <t>Non-Margin Revenue to Transport and Special Contracts</t>
  </si>
  <si>
    <t>Transmission and Distribution Plant</t>
  </si>
  <si>
    <t>Mains - Direct to Special Contract</t>
  </si>
  <si>
    <t>External Allocator - Direct Assignment</t>
  </si>
  <si>
    <t>Various</t>
  </si>
  <si>
    <t>Internal Allocator</t>
  </si>
  <si>
    <t>Intangible, Transmission, Distribution, and General Plant</t>
  </si>
  <si>
    <t>Total Plant</t>
  </si>
  <si>
    <t>Transmission Plant</t>
  </si>
  <si>
    <t>Transmission Mains - FERC 367</t>
  </si>
  <si>
    <t>Distribution Plant Mains and Services - FERC 376 and 380</t>
  </si>
  <si>
    <t>Distribution Plant Mains</t>
  </si>
  <si>
    <t>Distribution Plant Mains  - FERC 376</t>
  </si>
  <si>
    <t>Distribution Plant Services</t>
  </si>
  <si>
    <t>Distribution Plant Services - FERC 380</t>
  </si>
  <si>
    <t>Other Gas Supply, Distribution Expenses, Customer Expenses</t>
  </si>
  <si>
    <t>O&amp;M - FERC 813-916</t>
  </si>
  <si>
    <t>Distribution Operations Expense - FERC 871-881</t>
  </si>
  <si>
    <t>Distribution Maintenance Expense - FERC 886 - 894</t>
  </si>
  <si>
    <t>Distribution Plant Meters and House Regulators &amp; Install - FERC 381 and 383</t>
  </si>
  <si>
    <t>O&amp;M Labor - FERC 813-916</t>
  </si>
  <si>
    <t>Intangible, Transmission, Distribution, and General Plant, Other Gas Supply, Distribution Expenses, Customer Expenses</t>
  </si>
  <si>
    <t>50%-50% Weighting of Total Plant and O&amp;M Labor</t>
  </si>
  <si>
    <t>Total Rate Base</t>
  </si>
  <si>
    <t>All Plant, All Expenses</t>
  </si>
  <si>
    <t>Total Revenue Requirement before Gross-Up</t>
  </si>
  <si>
    <t>Total Revenue Requirement excluding Gross Revenue Taxes</t>
  </si>
  <si>
    <t xml:space="preserve"> This results in a immaterial difference in the resulting presentations.</t>
  </si>
  <si>
    <t>*  In the Company's cost of service model the Revenue-to Cost Ratio is calculated based on total non-gas revenue divided by total revenue requirement at equal rates of return.</t>
  </si>
  <si>
    <t>Parity Ratio at Proposed Rates</t>
  </si>
  <si>
    <t>Revenue-to Cost Ratio at Proposed Rates</t>
  </si>
  <si>
    <t>Variance from Unity</t>
  </si>
  <si>
    <t>Proposed Revenue from Rates</t>
  </si>
  <si>
    <t>Proposed Rate Revenue Increase</t>
  </si>
  <si>
    <t>Parity Ratio at Present Rates</t>
  </si>
  <si>
    <t>Revenue-to-Cost Ratio at Present Rates *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</si>
  <si>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</si>
  <si>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</si>
  <si>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</si>
  <si>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</si>
  <si>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</si>
  <si>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</si>
  <si>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</si>
  <si>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</si>
  <si>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</si>
  <si>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Rate Base</t>
  </si>
  <si>
    <t>Time period : Twelve Months ended December 31, 2023</t>
  </si>
  <si>
    <t>Service = Electric</t>
  </si>
  <si>
    <t>Service: Natural Gas</t>
  </si>
  <si>
    <t>Service territory : Washington</t>
  </si>
  <si>
    <t>Summary of Results</t>
  </si>
  <si>
    <t>Peak&amp;Average</t>
  </si>
  <si>
    <t>Peak&amp;Avg_ST&gt;6"</t>
  </si>
  <si>
    <t>Peak&amp;Avg_ST&gt;4-6"</t>
  </si>
  <si>
    <t>Peak&amp;Avg_ST2-4"</t>
  </si>
  <si>
    <t>Peak&amp;Avg_ST&lt;=2"</t>
  </si>
  <si>
    <t>Peak&amp;Avg_PL6"</t>
  </si>
  <si>
    <t>Peak&amp;Avg_PL4"</t>
  </si>
  <si>
    <t>Peak&amp;Avg_PL&lt;=2"</t>
  </si>
  <si>
    <t>Peak&amp;Avg_xSPL</t>
  </si>
  <si>
    <t>CUSTOMERS</t>
  </si>
  <si>
    <t>METERS</t>
  </si>
  <si>
    <t>REGULATORS</t>
  </si>
  <si>
    <t>SERVICES</t>
  </si>
  <si>
    <t>ACCT_385</t>
  </si>
  <si>
    <t>Write-offs</t>
  </si>
  <si>
    <t>METER_READ</t>
  </si>
  <si>
    <t>ACCT_813_DEM</t>
  </si>
  <si>
    <t>ACCT_813_COMM</t>
  </si>
  <si>
    <t>ACCT_871</t>
  </si>
  <si>
    <t>Thruput</t>
  </si>
  <si>
    <t>REVENUE</t>
  </si>
  <si>
    <t>SALES_MARGIN</t>
  </si>
  <si>
    <t>TRANSPORT_MARGIN</t>
  </si>
  <si>
    <t>SALES_Non-Margin</t>
  </si>
  <si>
    <t>TRANSPORT_Non-Margin</t>
  </si>
  <si>
    <t>MAINS-DIRECT</t>
  </si>
  <si>
    <t>SERVICE-DIRECT</t>
  </si>
  <si>
    <t>INT_T&amp;D_PLANT</t>
  </si>
  <si>
    <t>INT_TOTAL_PLANT</t>
  </si>
  <si>
    <t>INT_INTANGIBLE</t>
  </si>
  <si>
    <t>INT_DISTPT</t>
  </si>
  <si>
    <t>INT_TRANS-MAIN</t>
  </si>
  <si>
    <t>INT_MAIN-SERVICE</t>
  </si>
  <si>
    <t>INT_DIST-MAINS</t>
  </si>
  <si>
    <t>INT_SERVICES</t>
  </si>
  <si>
    <t>INT_OM</t>
  </si>
  <si>
    <t>INT_871-881</t>
  </si>
  <si>
    <t>INT_886-894</t>
  </si>
  <si>
    <t>INT_MTR_REG</t>
  </si>
  <si>
    <t>INT_LABOR</t>
  </si>
  <si>
    <t>INT_PLANT_LABOR</t>
  </si>
  <si>
    <t>INT_RATEBASE</t>
  </si>
  <si>
    <t>INT_REV_REQ_b/f gross up</t>
  </si>
  <si>
    <t>INT_REV_REQ_xGRT</t>
  </si>
  <si>
    <t>C</t>
  </si>
  <si>
    <t>D</t>
  </si>
  <si>
    <t>E</t>
  </si>
  <si>
    <t>F</t>
  </si>
  <si>
    <t>G</t>
  </si>
  <si>
    <t>H</t>
  </si>
  <si>
    <t>I</t>
  </si>
  <si>
    <t>Total Washington CBR/ROO</t>
  </si>
  <si>
    <t>Total Restating Adjustments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</si>
  <si>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</si>
  <si>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</si>
  <si>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</si>
  <si>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</si>
  <si>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</si>
  <si>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</si>
  <si>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</si>
  <si>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</si>
  <si>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D+E</t>
  </si>
  <si>
    <t>C+F</t>
  </si>
  <si>
    <t>RR Input and revenue sensitive items</t>
  </si>
  <si>
    <t>G+H</t>
  </si>
  <si>
    <t>Total other operating revenues</t>
  </si>
  <si>
    <t>Total transmission expenses - operation</t>
  </si>
  <si>
    <t>Administrative expenses transferred—Credit</t>
  </si>
  <si>
    <t>Duplicate charges—Credit</t>
  </si>
  <si>
    <t>Total gas plant purchased or sold</t>
  </si>
  <si>
    <t>Total gas plant leased to others</t>
  </si>
  <si>
    <t>Total natural gas plant for future use</t>
  </si>
  <si>
    <t>Total Prepayments</t>
  </si>
  <si>
    <t>Total Deferred debits</t>
  </si>
  <si>
    <t>Cascade Natural Gas Corp.</t>
  </si>
  <si>
    <t>Summary of Adjustments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</si>
  <si>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</si>
  <si>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</si>
  <si>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</si>
  <si>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</si>
  <si>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</si>
  <si>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</si>
  <si>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Revenue Requirement</t>
  </si>
  <si>
    <t>Exh JAD-3</t>
  </si>
  <si>
    <t>Results of Operations</t>
  </si>
  <si>
    <t>JAD WP-1.4</t>
  </si>
  <si>
    <t>JAD WP-1.5</t>
  </si>
  <si>
    <t>JAD WP-1.6 &amp; WP-1.7</t>
  </si>
  <si>
    <t>JAD WP-1.8</t>
  </si>
  <si>
    <t>JAD WP-1.9</t>
  </si>
  <si>
    <t>JAD WP-1.10</t>
  </si>
  <si>
    <t>JAD WP-1.11</t>
  </si>
  <si>
    <t>JAD WP-1.12</t>
  </si>
  <si>
    <t>JAD WP-1.13</t>
  </si>
  <si>
    <t>JAD WP-1.14</t>
  </si>
  <si>
    <t>JAD WP-1.15</t>
  </si>
  <si>
    <t xml:space="preserve">     Restated Total</t>
  </si>
  <si>
    <t>Proforma Adjustments</t>
  </si>
  <si>
    <t>JAD WP-1.16</t>
  </si>
  <si>
    <t>JAD WP-1.17</t>
  </si>
  <si>
    <t>JAD WP-1.18</t>
  </si>
  <si>
    <t>JAD WP-1.19</t>
  </si>
  <si>
    <t>JAD WP-1.20</t>
  </si>
  <si>
    <t>JAD WP-1.21</t>
  </si>
  <si>
    <t>JAD WP-1.22</t>
  </si>
  <si>
    <t>JAD WP-1.23</t>
  </si>
  <si>
    <t xml:space="preserve">     Pro Forma Total</t>
  </si>
  <si>
    <t>Other</t>
  </si>
  <si>
    <t>Exh JAD-6</t>
  </si>
  <si>
    <t>Conversion Factor</t>
  </si>
  <si>
    <t>Remove Supplemental Schedules Adjustment</t>
  </si>
  <si>
    <t>Normalize Revenue Adjustment</t>
  </si>
  <si>
    <t>Restate End of Period Adjustment</t>
  </si>
  <si>
    <t>Annualized CRM Adjustment</t>
  </si>
  <si>
    <t>Promotional Advertising Adjustment</t>
  </si>
  <si>
    <t>Restate Wages Adjustment</t>
  </si>
  <si>
    <t>Restate Incentives Adjustment</t>
  </si>
  <si>
    <t>Director &amp; Officers Adjustment</t>
  </si>
  <si>
    <t>Restate COVID-19 Deferral Offsets Adjustment</t>
  </si>
  <si>
    <t>Restate CCA Labor Expense Adjustment</t>
  </si>
  <si>
    <t>Restate Commission Fees Adjustment</t>
  </si>
  <si>
    <t>Interest  Coordination Adjustment</t>
  </si>
  <si>
    <t>2024 Pro Forma Wage Adjustment</t>
  </si>
  <si>
    <t>MAOP Deferral Amortization</t>
  </si>
  <si>
    <t>Pro Forma Rate Case Expense Adjustment</t>
  </si>
  <si>
    <t>Pro Forma Medical, Dental, &amp; Life Insurance Expense Adjustment</t>
  </si>
  <si>
    <t>Pro Forma Property Tax Adjustment</t>
  </si>
  <si>
    <t>2024 Pro Forma Pension Expense Adjustment</t>
  </si>
  <si>
    <t>2024 Pro Forma Tax Flow-Through Adjustment</t>
  </si>
  <si>
    <t>2024 Pro Forma Misc. O&amp;M Expense Adjustment</t>
  </si>
  <si>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</si>
  <si>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</si>
  <si>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</si>
  <si>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Amount of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</si>
  <si>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</si>
  <si>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</si>
  <si>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</si>
  <si>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</si>
  <si>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</si>
  <si>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</si>
  <si>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</si>
  <si>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</si>
  <si>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Depreciation Expense</t>
  </si>
  <si>
    <t>Witness: Dismukes</t>
  </si>
  <si>
    <t>Operating Expenses</t>
  </si>
  <si>
    <t>Total Operating Expenses</t>
  </si>
  <si>
    <t>Revenue Requirement Summary</t>
  </si>
  <si>
    <t>Total System</t>
  </si>
  <si>
    <t>Total Check</t>
  </si>
  <si>
    <t/>
  </si>
  <si>
    <t>Plant in Service</t>
  </si>
  <si>
    <t>Accumulated Reserve</t>
  </si>
  <si>
    <t>Other Rate Base Items</t>
  </si>
  <si>
    <t>Rate of Return Under Current ROR</t>
  </si>
  <si>
    <t>Revenue at Current Rates</t>
  </si>
  <si>
    <t>Gas Rate Schedule Margin</t>
  </si>
  <si>
    <t>Gas Non-Margin Revenue</t>
  </si>
  <si>
    <t>Other Revenues</t>
  </si>
  <si>
    <t>Total Revenue</t>
  </si>
  <si>
    <t>Expenses at Current Rates</t>
  </si>
  <si>
    <t>O&amp;M and A&amp;G Expenses</t>
  </si>
  <si>
    <t>Depreciation and Amortization Expense</t>
  </si>
  <si>
    <t>Taxes Other Than Income</t>
  </si>
  <si>
    <t>Taxes Other Than Income - GRT</t>
  </si>
  <si>
    <t>Earnings Before Interest and Taxes</t>
  </si>
  <si>
    <t>Current Federal Income Taxes</t>
  </si>
  <si>
    <t>Deferred Income Tax</t>
  </si>
  <si>
    <t>Total Income Taxes</t>
  </si>
  <si>
    <t>Operating Income at Current Rates</t>
  </si>
  <si>
    <t>Current Rate of Return</t>
  </si>
  <si>
    <t>Relative Rate of Return</t>
  </si>
  <si>
    <t>Current Revenue to Cost Ratio</t>
  </si>
  <si>
    <t>Current Parity Ratio</t>
  </si>
  <si>
    <t>Rate of Return Under Equal ROR</t>
  </si>
  <si>
    <t>Revenue Requirement at Equal Rates of Return</t>
  </si>
  <si>
    <t>Required Return</t>
  </si>
  <si>
    <t>Required Operating Income</t>
  </si>
  <si>
    <t>Expenses at Required Return</t>
  </si>
  <si>
    <t>Income Taxes and Other</t>
  </si>
  <si>
    <t>Increase - Federal Income Tax</t>
  </si>
  <si>
    <t>Increase - Uncollectable Accounts</t>
  </si>
  <si>
    <t>Increase - Revenue Taxes</t>
  </si>
  <si>
    <t>Revenue Increase Related Expenses</t>
  </si>
  <si>
    <t>LESS</t>
  </si>
  <si>
    <t>Current Miscellaneous Revenue Margin</t>
  </si>
  <si>
    <t>Total Rate Margin at Equal Rates of Return</t>
  </si>
  <si>
    <t>Total Current Rate Margin</t>
  </si>
  <si>
    <t>Base Rate Margin (Deficiency)/Surplus</t>
  </si>
  <si>
    <t>Proposed Margin Increase</t>
  </si>
  <si>
    <t>Total Revenue as Proposed</t>
  </si>
  <si>
    <t>Income Prior to Taxes</t>
  </si>
  <si>
    <t>Proposed Operating Income</t>
  </si>
  <si>
    <t>Proposed Revenue to Cost Ratio</t>
  </si>
  <si>
    <t>Proposed Parity Ratio</t>
  </si>
  <si>
    <t>END</t>
  </si>
  <si>
    <t>Base Rate Margin at Proposed</t>
  </si>
  <si>
    <t>Washington Jurisdiction</t>
  </si>
  <si>
    <t>Twelve-Months ended December 31, 2023</t>
  </si>
  <si>
    <t>Res
503</t>
  </si>
  <si>
    <t>GSC
504</t>
  </si>
  <si>
    <t>GSI
505</t>
  </si>
  <si>
    <t>GSLV
511</t>
  </si>
  <si>
    <t>Interruptible
570</t>
  </si>
  <si>
    <t>Transport
663</t>
  </si>
  <si>
    <t>Spl Contracts</t>
  </si>
  <si>
    <t>Total Expenses at Current Rates</t>
  </si>
  <si>
    <t>Total Expenses at Required Return</t>
  </si>
  <si>
    <t>Total Revenue Requirement at Equal Rates of Return</t>
  </si>
  <si>
    <t>Commercial</t>
  </si>
  <si>
    <t>Residential</t>
  </si>
  <si>
    <t>Service</t>
  </si>
  <si>
    <t>Current Monthly Basic Service Charge</t>
  </si>
  <si>
    <t>Services (Account 380)</t>
  </si>
  <si>
    <t>Meters (Account 381)</t>
  </si>
  <si>
    <t>Acc. Depr. Account 381</t>
  </si>
  <si>
    <t>House Regulators (Account 383)</t>
  </si>
  <si>
    <t>Acc. Depr. Account 383</t>
  </si>
  <si>
    <t>Proposed Return on Rate Base</t>
  </si>
  <si>
    <t>Revenue Conversion Factor</t>
  </si>
  <si>
    <t>Revenue Requirement for Return on Rate Base</t>
  </si>
  <si>
    <t>Meter and House Regulator Expenses (Account 878)</t>
  </si>
  <si>
    <t>Customer Installations Expenses (Account 879)</t>
  </si>
  <si>
    <t>Maintenance of Meters and House Regulators (Account 893)</t>
  </si>
  <si>
    <t>Customer Account Expenses-Supervision (Account 901)</t>
  </si>
  <si>
    <t>Meter Reading Expenses (Account 902)</t>
  </si>
  <si>
    <t>Records and Collection Expenses (Account 903)</t>
  </si>
  <si>
    <t>Total Customer Costs (Return plus Operating Expenses)</t>
  </si>
  <si>
    <t>Total Customer Bills</t>
  </si>
  <si>
    <t>Average Monthly Customer Costs per Customer</t>
  </si>
  <si>
    <t>Percent Current Monthly Basic Service Charge to</t>
  </si>
  <si>
    <t>(Sch. 503)</t>
  </si>
  <si>
    <t>General</t>
  </si>
  <si>
    <t>(Sch. 504)</t>
  </si>
  <si>
    <t>Industrial</t>
  </si>
  <si>
    <t>(Sch. 505)</t>
  </si>
  <si>
    <t>Large Volume</t>
  </si>
  <si>
    <t>(Sch. 511)</t>
  </si>
  <si>
    <t>Interruptible</t>
  </si>
  <si>
    <t>(Sch. 570)</t>
  </si>
  <si>
    <t>System</t>
  </si>
  <si>
    <t>Transportation</t>
  </si>
  <si>
    <t>(Sch. 663)</t>
  </si>
  <si>
    <t>Special</t>
  </si>
  <si>
    <t>Contracts</t>
  </si>
  <si>
    <t>(Sch. 900)</t>
  </si>
  <si>
    <t>~</t>
  </si>
  <si>
    <t>Account Description</t>
  </si>
  <si>
    <t>FERC Account</t>
  </si>
  <si>
    <t>Account Balance</t>
  </si>
  <si>
    <t>Allocation Factor</t>
  </si>
  <si>
    <t>Reserved</t>
  </si>
  <si>
    <t>Function 5</t>
  </si>
  <si>
    <t>Function 6</t>
  </si>
  <si>
    <t>Function 7</t>
  </si>
  <si>
    <t>Function 8</t>
  </si>
  <si>
    <t>Function 9</t>
  </si>
  <si>
    <t>Function 10</t>
  </si>
  <si>
    <t>Function 11</t>
  </si>
  <si>
    <t>Function 12</t>
  </si>
  <si>
    <t>Gas Supply Total</t>
  </si>
  <si>
    <t>Gas Supply Demand</t>
  </si>
  <si>
    <t>Gas Supply Commodity</t>
  </si>
  <si>
    <t>Gas Supply Customer</t>
  </si>
  <si>
    <t>Transmission Total</t>
  </si>
  <si>
    <t>Transmission Demand</t>
  </si>
  <si>
    <t>Transmission Commodity</t>
  </si>
  <si>
    <t>Transmission Customer</t>
  </si>
  <si>
    <t>Distribution Total</t>
  </si>
  <si>
    <t>Distribution Demand</t>
  </si>
  <si>
    <t>Distribution Commodity</t>
  </si>
  <si>
    <t>Distribution Customer</t>
  </si>
  <si>
    <t>Function 5 Total</t>
  </si>
  <si>
    <t>Function 5 Demand</t>
  </si>
  <si>
    <t>Function 5 Commodity</t>
  </si>
  <si>
    <t>Function 5 Customer</t>
  </si>
  <si>
    <t>Function 6 Total</t>
  </si>
  <si>
    <t>Function 6 Demand</t>
  </si>
  <si>
    <t>Function 6 Commodity</t>
  </si>
  <si>
    <t>Function 6 Customer</t>
  </si>
  <si>
    <t>Function 7 Total</t>
  </si>
  <si>
    <t>Function 7 Demand</t>
  </si>
  <si>
    <t>Function 7 Commodity</t>
  </si>
  <si>
    <t>Function 7 Customer</t>
  </si>
  <si>
    <t>Function 8 Total</t>
  </si>
  <si>
    <t>Function 8 Demand</t>
  </si>
  <si>
    <t>Function 8 Commodity</t>
  </si>
  <si>
    <t>Function 8 Customer</t>
  </si>
  <si>
    <t>Function 9 Total</t>
  </si>
  <si>
    <t>Function 9 Demand</t>
  </si>
  <si>
    <t>Function 9 Commodity</t>
  </si>
  <si>
    <t>Function 9 Customer</t>
  </si>
  <si>
    <t>Function 10 Total</t>
  </si>
  <si>
    <t>Function 10 Demand</t>
  </si>
  <si>
    <t>Function 10 Commodity</t>
  </si>
  <si>
    <t>Function 10 Customer</t>
  </si>
  <si>
    <t>Function 11 Total</t>
  </si>
  <si>
    <t>Function 11 Demand</t>
  </si>
  <si>
    <t>Function 11 Commodity</t>
  </si>
  <si>
    <t>Function 11 Customer</t>
  </si>
  <si>
    <t>Function 12 Total</t>
  </si>
  <si>
    <t>Function 12 Demand</t>
  </si>
  <si>
    <t>Function 12 Commodity</t>
  </si>
  <si>
    <t>Function 12 Customer</t>
  </si>
  <si>
    <t>RATE BASE</t>
  </si>
  <si>
    <t>Franchises &amp; Consents</t>
  </si>
  <si>
    <t>Misc. Intangible Plant - Plant Related</t>
  </si>
  <si>
    <t>Misc. Intangible Plant - Throughtput Related</t>
  </si>
  <si>
    <t>COMMODITY</t>
  </si>
  <si>
    <t>Misc. Intangible Plant - Customer Related</t>
  </si>
  <si>
    <t>CUSTOMER</t>
  </si>
  <si>
    <t>Subtotal - Intangible Plant</t>
  </si>
  <si>
    <t>Land and Land Rights</t>
  </si>
  <si>
    <t>DEMAND</t>
  </si>
  <si>
    <t>Mains - Direct</t>
  </si>
  <si>
    <t>-</t>
  </si>
  <si>
    <t xml:space="preserve">Subtotal - Transmission plant </t>
  </si>
  <si>
    <t>Structures and Improvements</t>
  </si>
  <si>
    <t>Mains - High Pressure</t>
  </si>
  <si>
    <t>Mains Steel IP &gt;6"</t>
  </si>
  <si>
    <t>Mains Steel IP &gt;4-6"</t>
  </si>
  <si>
    <t>Mains Steel IP &gt;2-4"</t>
  </si>
  <si>
    <t>Mains Steel IP &lt;=2"</t>
  </si>
  <si>
    <t>Mains Plastic IP 6"</t>
  </si>
  <si>
    <t>Mains Plastic IP 4"</t>
  </si>
  <si>
    <t>Mains Plastic IP 2"</t>
  </si>
  <si>
    <t>Compressor Station</t>
  </si>
  <si>
    <t>M &amp; R Station Equipment - general</t>
  </si>
  <si>
    <t>M &amp; R Station Equipment - city gate</t>
  </si>
  <si>
    <t>Services - Direct</t>
  </si>
  <si>
    <t>House Regulator &amp; Install.</t>
  </si>
  <si>
    <t>Industrial M &amp; R Station Equipment</t>
  </si>
  <si>
    <t>Subtotal - Distribution Plant</t>
  </si>
  <si>
    <t>General Plant</t>
  </si>
  <si>
    <t>Office Furniture and Equipment</t>
  </si>
  <si>
    <t>Transportation Equipment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</si>
  <si>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</si>
  <si>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</si>
  <si>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</si>
  <si>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</si>
  <si>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</si>
  <si>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Miscellaneous Equipment</t>
  </si>
  <si>
    <t>Subtotal - General Plant</t>
  </si>
  <si>
    <t>Total Plant in Service</t>
  </si>
  <si>
    <t>Accumulated Depreciation &amp; Amortization</t>
  </si>
  <si>
    <t>Misc. Intangible Plant</t>
  </si>
  <si>
    <t>Total Accumulated Depreciation &amp; Amortization</t>
  </si>
  <si>
    <t>Total Other Rate Base Items</t>
  </si>
  <si>
    <t>TOTAL RATE BASE</t>
  </si>
  <si>
    <t>OPERATION AND MAINTENANCE EXPENSE</t>
  </si>
  <si>
    <t>Production, Storage, LNG, Transmission, and Distribution Expense</t>
  </si>
  <si>
    <t>Other Gas Supply Expenses</t>
  </si>
  <si>
    <t>ACCT_813</t>
  </si>
  <si>
    <t>Subtotal - Other Gas Supply Expenses</t>
  </si>
  <si>
    <t>Distribution Operation Expenses</t>
  </si>
  <si>
    <t>Maintenance of Mains</t>
  </si>
  <si>
    <t>Subtotal - Distribution Operation Expenses</t>
  </si>
  <si>
    <t>Distribution Maintenance Expenses</t>
  </si>
  <si>
    <t>Structures &amp; Improvements</t>
  </si>
  <si>
    <t>Maintenance of M&amp;R station equipment—General</t>
  </si>
  <si>
    <t>Maintenance of M&amp;R station equipment—Industrial</t>
  </si>
  <si>
    <t>Maintenance of M&amp;R station equipment—City Gate</t>
  </si>
  <si>
    <t>Maintenance of Other Equipment</t>
  </si>
  <si>
    <t>Subtotal - Distribution Maintenance Expenses</t>
  </si>
  <si>
    <t>Total Production, Storage, LNG, Transmission, and Distribution Expense</t>
  </si>
  <si>
    <t>Customer Accounts, Service, and Sales Expense</t>
  </si>
  <si>
    <t>Customer Account</t>
  </si>
  <si>
    <t>Subtotal - Customer Account</t>
  </si>
  <si>
    <t>Customer Service &amp; Information Expenses</t>
  </si>
  <si>
    <t>Subtotal - Customer Service &amp; Information Expenses</t>
  </si>
  <si>
    <t>Sales Expenses</t>
  </si>
  <si>
    <t>Supervision</t>
  </si>
  <si>
    <t>Demonstrating and selling expenses</t>
  </si>
  <si>
    <t>Advertising expenses</t>
  </si>
  <si>
    <t>Miscellaneous sales expenses</t>
  </si>
  <si>
    <t>Subtotal - Sales Expenses</t>
  </si>
  <si>
    <t>Total Customer Accounts, Service, and Sales Expense</t>
  </si>
  <si>
    <t>Administrative and General Expenses</t>
  </si>
  <si>
    <t>General Advertising expenses</t>
  </si>
  <si>
    <t>Total Administrative and General Expenses</t>
  </si>
  <si>
    <t>TOTAL OPERATION AND MAINTENANCE EXPENSE</t>
  </si>
  <si>
    <t>Adjustments, Depreciation and Amortization Expense</t>
  </si>
  <si>
    <t>Total - Depreciation Expense</t>
  </si>
  <si>
    <t>Total Adjustments, Depreciation and Amortization Expense</t>
  </si>
  <si>
    <t>Taxes Other Than Income Taxes</t>
  </si>
  <si>
    <t>TOIT - Gross Revenue Taxes</t>
  </si>
  <si>
    <t>TOIT - Property, Payroll, &amp; Misc. Taxes</t>
  </si>
  <si>
    <t>Subtotal - Taxes Other Than Income Taxes</t>
  </si>
  <si>
    <t>Income Taxes</t>
  </si>
  <si>
    <t>Income Taxes - Federal</t>
  </si>
  <si>
    <t>Income Taxes - Provisions for Deferred Federal Income Taxes</t>
  </si>
  <si>
    <t>Provision for Deferred Income Tax - Credit</t>
  </si>
  <si>
    <t>Investment Tax Credit Adjustments</t>
  </si>
  <si>
    <t>Subtotal - Income Taxes</t>
  </si>
  <si>
    <t>Total Taxes</t>
  </si>
  <si>
    <t>REVENUE REQUIREMENT AT EQUAL RATES OF RETURN</t>
  </si>
  <si>
    <t>Test Year Expenses at Current Rates</t>
  </si>
  <si>
    <t>Return on Rate Base</t>
  </si>
  <si>
    <t>Gross Up Items</t>
  </si>
  <si>
    <t>Federal Income Tax</t>
  </si>
  <si>
    <t>State Income Tax</t>
  </si>
  <si>
    <t>Uncollectable Account - Increase</t>
  </si>
  <si>
    <t>Revenue Taxes</t>
  </si>
  <si>
    <t>TOTAL REVENUE REQUIREMENT AT EQUAL RATES OF RETURN</t>
  </si>
  <si>
    <t>INTERNAL ALLOCATION FACTORS</t>
  </si>
  <si>
    <t>INT_Income_before_tax</t>
  </si>
  <si>
    <t>last line for internals</t>
  </si>
  <si>
    <t>Acc. Depr. Account 385</t>
  </si>
  <si>
    <t>Industrial Measuring and Regulating Station Equipment (Account 385)</t>
  </si>
  <si>
    <t>Prepared by: BML 8/5/2024</t>
  </si>
  <si>
    <t>Docket No. UG-240008</t>
  </si>
  <si>
    <t>Source: Conversion Factor from Exhibit JAD-5, Customer counts and basic service charges from Exhibit RJA-6.</t>
  </si>
  <si>
    <t>Checked by: NA 08/14/2024</t>
  </si>
  <si>
    <t>Acc. Depr. Account 380</t>
  </si>
  <si>
    <t>Miscellaneous Customer Accounts Expenses (Account 905)</t>
  </si>
  <si>
    <t>Customer Assistance Expenses (Account 908)</t>
  </si>
  <si>
    <t>Miscellaneous Customer Service and Informational Expenses (Account 910)</t>
  </si>
  <si>
    <t>Exhibit DED-7: Analysis of Basic Service Charges to Customer-Related Costs</t>
  </si>
  <si>
    <t>Exhibit DED-7</t>
  </si>
  <si>
    <t>Required Return on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</si>
</sst>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0000_);_(* \(#,##0.00000\);_(* &quot;-&quot;_);_(@_)"/>
    <numFmt numFmtId="167" formatCode="_(&quot;$&quot;* #,##0_);_(&quot;$&quot;* \(#,##0\);_(&quot;$&quot;* &quot;-&quot;??_);_(@_)"/>
    <numFmt numFmtId="168" formatCode="0.00000%"/>
    <numFmt numFmtId="169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11" borderId="0">
      <alignment horizontal="left" wrapText="1"/>
    </xf>
    <xf numFmtId="0" fontId="11" fillId="0" borderId="0"/>
    <xf numFmtId="0" fontId="11" fillId="0" borderId="0"/>
    <xf numFmtId="0" fontId="29" fillId="0" borderId="0" applyNumberFormat="0" applyFill="0" applyBorder="0" applyAlignment="0" applyProtection="0"/>
  </cellStyleXfs>
  <cellXfs count="3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2" borderId="4" xfId="0" quotePrefix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4" fillId="0" borderId="6" xfId="0" quotePrefix="1" applyFont="1" applyBorder="1" applyAlignment="1">
      <alignment horizontal="center"/>
    </xf>
    <xf numFmtId="164" fontId="4" fillId="0" borderId="0" xfId="1" applyNumberFormat="1" applyFont="1"/>
    <xf numFmtId="0" fontId="4" fillId="0" borderId="0" xfId="0" applyFont="1"/>
    <xf numFmtId="0" fontId="7" fillId="0" borderId="0" xfId="0" applyFont="1"/>
    <xf numFmtId="0" fontId="4" fillId="0" borderId="6" xfId="0" quotePrefix="1" applyFont="1" applyBorder="1" applyAlignment="1">
      <alignment horizontal="center" vertical="center"/>
    </xf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9" fontId="7" fillId="0" borderId="0" xfId="2" applyFont="1"/>
    <xf numFmtId="43" fontId="9" fillId="0" borderId="0" xfId="1" applyFont="1" applyFill="1"/>
    <xf numFmtId="0" fontId="4" fillId="0" borderId="6" xfId="0" applyFont="1" applyBorder="1" applyAlignment="1">
      <alignment horizontal="center" vertical="center"/>
    </xf>
    <xf numFmtId="43" fontId="7" fillId="0" borderId="0" xfId="0" applyNumberFormat="1" applyFont="1"/>
    <xf numFmtId="0" fontId="6" fillId="0" borderId="11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6" fillId="0" borderId="11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vertical="center" wrapText="1"/>
    </xf>
    <xf numFmtId="3" fontId="6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0" xfId="0" applyFont="1" applyFill="1"/>
    <xf numFmtId="0" fontId="8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wrapText="1"/>
    </xf>
    <xf numFmtId="0" fontId="4" fillId="6" borderId="0" xfId="0" applyFont="1" applyFill="1"/>
    <xf numFmtId="165" fontId="6" fillId="0" borderId="10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4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/>
    </xf>
    <xf numFmtId="0" fontId="4" fillId="0" borderId="0" xfId="0" applyFont="1" applyAlignment="1">
      <alignment wrapText="1"/>
    </xf>
    <xf numFmtId="37" fontId="4" fillId="0" borderId="0" xfId="0" applyNumberFormat="1" applyFont="1"/>
    <xf numFmtId="10" fontId="4" fillId="0" borderId="0" xfId="0" applyNumberFormat="1" applyFont="1"/>
    <xf numFmtId="43" fontId="4" fillId="0" borderId="0" xfId="1" applyFont="1"/>
    <xf numFmtId="43" fontId="0" fillId="0" borderId="0" xfId="1" applyFont="1"/>
    <xf numFmtId="164" fontId="10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 indent="1"/>
    </xf>
    <xf numFmtId="2" fontId="6" fillId="0" borderId="0" xfId="0" applyNumberFormat="1" applyFont="1"/>
    <xf numFmtId="164" fontId="6" fillId="0" borderId="0" xfId="0" applyNumberFormat="1" applyFont="1"/>
    <xf numFmtId="164" fontId="6" fillId="0" borderId="0" xfId="1" applyNumberFormat="1" applyFont="1" applyFill="1"/>
    <xf numFmtId="10" fontId="6" fillId="0" borderId="0" xfId="2" applyNumberFormat="1" applyFont="1" applyFill="1"/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8" xfId="0" applyFont="1" applyBorder="1"/>
    <xf numFmtId="0" fontId="1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/>
    </xf>
    <xf numFmtId="164" fontId="4" fillId="0" borderId="0" xfId="0" applyNumberFormat="1" applyFont="1"/>
    <xf numFmtId="0" fontId="4" fillId="0" borderId="1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6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16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5" fontId="4" fillId="0" borderId="0" xfId="0" applyNumberFormat="1" applyFont="1"/>
    <xf numFmtId="10" fontId="4" fillId="0" borderId="0" xfId="2" applyNumberFormat="1" applyFont="1"/>
    <xf numFmtId="0" fontId="6" fillId="0" borderId="0" xfId="4" applyFont="1"/>
    <xf numFmtId="41" fontId="6" fillId="0" borderId="0" xfId="4" applyNumberFormat="1" applyFont="1"/>
    <xf numFmtId="0" fontId="6" fillId="0" borderId="0" xfId="4" applyFont="1" applyAlignment="1">
      <alignment horizontal="left"/>
    </xf>
    <xf numFmtId="0" fontId="6" fillId="0" borderId="16" xfId="4" applyFont="1" applyBorder="1" applyAlignment="1">
      <alignment horizontal="center"/>
    </xf>
    <xf numFmtId="0" fontId="6" fillId="0" borderId="16" xfId="4" applyFont="1" applyBorder="1" applyAlignment="1">
      <alignment horizontal="left"/>
    </xf>
    <xf numFmtId="41" fontId="6" fillId="0" borderId="16" xfId="4" applyNumberFormat="1" applyFont="1" applyBorder="1" applyAlignment="1">
      <alignment horizontal="center"/>
    </xf>
    <xf numFmtId="41" fontId="6" fillId="0" borderId="4" xfId="4" applyNumberFormat="1" applyFont="1" applyBorder="1" applyAlignment="1">
      <alignment horizontal="center"/>
    </xf>
    <xf numFmtId="4" fontId="6" fillId="0" borderId="0" xfId="4" applyNumberFormat="1" applyFont="1" applyAlignment="1">
      <alignment horizontal="center"/>
    </xf>
    <xf numFmtId="3" fontId="6" fillId="0" borderId="0" xfId="4" applyNumberFormat="1" applyFont="1"/>
    <xf numFmtId="164" fontId="6" fillId="0" borderId="0" xfId="5" applyNumberFormat="1" applyFont="1"/>
    <xf numFmtId="164" fontId="6" fillId="0" borderId="0" xfId="5" applyNumberFormat="1" applyFont="1" applyFill="1"/>
    <xf numFmtId="10" fontId="6" fillId="0" borderId="0" xfId="4" applyNumberFormat="1" applyFont="1" applyAlignment="1">
      <alignment horizontal="left"/>
    </xf>
    <xf numFmtId="4" fontId="6" fillId="0" borderId="0" xfId="4" applyNumberFormat="1" applyFont="1" applyAlignment="1">
      <alignment horizontal="left"/>
    </xf>
    <xf numFmtId="3" fontId="16" fillId="0" borderId="0" xfId="4" applyNumberFormat="1" applyFont="1" applyAlignment="1">
      <alignment horizontal="center"/>
    </xf>
    <xf numFmtId="3" fontId="17" fillId="0" borderId="0" xfId="4" applyNumberFormat="1" applyFont="1"/>
    <xf numFmtId="41" fontId="17" fillId="0" borderId="0" xfId="4" applyNumberFormat="1" applyFont="1"/>
    <xf numFmtId="0" fontId="6" fillId="0" borderId="0" xfId="4" applyFont="1" applyAlignment="1">
      <alignment horizontal="center"/>
    </xf>
    <xf numFmtId="41" fontId="6" fillId="0" borderId="19" xfId="6" applyNumberFormat="1" applyFont="1" applyFill="1" applyBorder="1"/>
    <xf numFmtId="10" fontId="8" fillId="0" borderId="19" xfId="4" applyNumberFormat="1" applyFont="1" applyBorder="1" applyAlignment="1">
      <alignment horizontal="left"/>
    </xf>
    <xf numFmtId="41" fontId="6" fillId="0" borderId="0" xfId="6" applyNumberFormat="1" applyFont="1" applyFill="1" applyBorder="1"/>
    <xf numFmtId="10" fontId="8" fillId="0" borderId="0" xfId="4" applyNumberFormat="1" applyFont="1" applyAlignment="1">
      <alignment horizontal="left"/>
    </xf>
    <xf numFmtId="164" fontId="6" fillId="0" borderId="0" xfId="5" applyNumberFormat="1" applyFont="1" applyFill="1" applyBorder="1"/>
    <xf numFmtId="0" fontId="8" fillId="0" borderId="0" xfId="4" applyFont="1" applyAlignment="1">
      <alignment horizontal="left"/>
    </xf>
    <xf numFmtId="166" fontId="6" fillId="0" borderId="0" xfId="6" applyNumberFormat="1" applyFont="1" applyBorder="1"/>
    <xf numFmtId="41" fontId="6" fillId="0" borderId="0" xfId="6" applyNumberFormat="1" applyFont="1" applyBorder="1"/>
    <xf numFmtId="0" fontId="2" fillId="0" borderId="0" xfId="0" applyFont="1"/>
    <xf numFmtId="37" fontId="21" fillId="0" borderId="0" xfId="0" applyNumberFormat="1" applyFont="1"/>
    <xf numFmtId="0" fontId="22" fillId="0" borderId="0" xfId="0" applyFont="1"/>
    <xf numFmtId="164" fontId="22" fillId="0" borderId="0" xfId="1" applyNumberFormat="1" applyFont="1" applyFill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/>
    <xf numFmtId="0" fontId="24" fillId="0" borderId="0" xfId="0" applyFont="1"/>
    <xf numFmtId="164" fontId="23" fillId="0" borderId="0" xfId="1" applyNumberFormat="1" applyFont="1" applyFill="1" applyAlignment="1">
      <alignment horizontal="center" wrapText="1"/>
    </xf>
    <xf numFmtId="37" fontId="23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 indent="1"/>
    </xf>
    <xf numFmtId="41" fontId="22" fillId="0" borderId="0" xfId="0" applyNumberFormat="1" applyFont="1"/>
    <xf numFmtId="0" fontId="21" fillId="0" borderId="0" xfId="0" applyFont="1"/>
    <xf numFmtId="167" fontId="22" fillId="0" borderId="0" xfId="7" applyNumberFormat="1" applyFont="1" applyFill="1" applyBorder="1"/>
    <xf numFmtId="164" fontId="24" fillId="0" borderId="0" xfId="1" applyNumberFormat="1" applyFont="1" applyFill="1" applyBorder="1"/>
    <xf numFmtId="0" fontId="21" fillId="0" borderId="0" xfId="0" applyFont="1" applyAlignment="1">
      <alignment horizontal="left"/>
    </xf>
    <xf numFmtId="167" fontId="21" fillId="0" borderId="0" xfId="7" applyNumberFormat="1" applyFont="1" applyFill="1" applyBorder="1"/>
    <xf numFmtId="41" fontId="21" fillId="0" borderId="0" xfId="0" applyNumberFormat="1" applyFont="1"/>
    <xf numFmtId="164" fontId="21" fillId="0" borderId="0" xfId="1" applyNumberFormat="1" applyFont="1" applyFill="1"/>
    <xf numFmtId="0" fontId="25" fillId="0" borderId="0" xfId="0" applyFont="1" applyAlignment="1">
      <alignment horizontal="left"/>
    </xf>
    <xf numFmtId="41" fontId="26" fillId="0" borderId="0" xfId="0" applyNumberFormat="1" applyFont="1"/>
    <xf numFmtId="41" fontId="23" fillId="0" borderId="0" xfId="0" applyNumberFormat="1" applyFont="1"/>
    <xf numFmtId="41" fontId="24" fillId="0" borderId="0" xfId="0" applyNumberFormat="1" applyFont="1"/>
    <xf numFmtId="167" fontId="21" fillId="0" borderId="0" xfId="7" applyNumberFormat="1" applyFont="1" applyFill="1"/>
    <xf numFmtId="167" fontId="22" fillId="0" borderId="0" xfId="7" applyNumberFormat="1" applyFont="1" applyFill="1"/>
    <xf numFmtId="164" fontId="24" fillId="0" borderId="0" xfId="1" applyNumberFormat="1" applyFont="1" applyFill="1"/>
    <xf numFmtId="167" fontId="21" fillId="10" borderId="0" xfId="7" applyNumberFormat="1" applyFont="1" applyFill="1" applyBorder="1"/>
    <xf numFmtId="10" fontId="22" fillId="0" borderId="0" xfId="2" applyNumberFormat="1" applyFont="1" applyFill="1" applyBorder="1"/>
    <xf numFmtId="10" fontId="21" fillId="0" borderId="0" xfId="2" applyNumberFormat="1" applyFont="1" applyFill="1" applyBorder="1"/>
    <xf numFmtId="10" fontId="21" fillId="0" borderId="0" xfId="1" applyNumberFormat="1" applyFont="1" applyFill="1"/>
    <xf numFmtId="10" fontId="21" fillId="0" borderId="0" xfId="0" applyNumberFormat="1" applyFont="1"/>
    <xf numFmtId="43" fontId="21" fillId="0" borderId="0" xfId="1" applyFont="1" applyFill="1" applyBorder="1"/>
    <xf numFmtId="10" fontId="22" fillId="0" borderId="0" xfId="0" applyNumberFormat="1" applyFont="1"/>
    <xf numFmtId="164" fontId="22" fillId="0" borderId="0" xfId="1" applyNumberFormat="1" applyFont="1" applyFill="1" applyBorder="1"/>
    <xf numFmtId="9" fontId="22" fillId="0" borderId="0" xfId="2" applyFont="1" applyFill="1"/>
    <xf numFmtId="9" fontId="21" fillId="0" borderId="0" xfId="2" applyFont="1" applyFill="1"/>
    <xf numFmtId="164" fontId="21" fillId="0" borderId="0" xfId="1" applyNumberFormat="1" applyFont="1" applyFill="1" applyBorder="1"/>
    <xf numFmtId="0" fontId="21" fillId="0" borderId="0" xfId="0" applyFont="1" applyAlignment="1">
      <alignment horizontal="left" indent="1"/>
    </xf>
    <xf numFmtId="16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9" applyFont="1" applyFill="1" applyAlignment="1">
      <alignment horizontal="left" wrapText="1" indent="1"/>
    </xf>
    <xf numFmtId="0" fontId="26" fillId="0" borderId="0" xfId="0" applyFont="1"/>
    <xf numFmtId="167" fontId="26" fillId="0" borderId="0" xfId="7" applyNumberFormat="1" applyFont="1" applyFill="1"/>
    <xf numFmtId="167" fontId="27" fillId="0" borderId="0" xfId="7" applyNumberFormat="1" applyFont="1" applyFill="1" applyBorder="1"/>
    <xf numFmtId="167" fontId="28" fillId="0" borderId="0" xfId="7" applyNumberFormat="1" applyFont="1" applyFill="1" applyBorder="1"/>
    <xf numFmtId="168" fontId="21" fillId="0" borderId="0" xfId="1" applyNumberFormat="1" applyFont="1" applyFill="1" applyBorder="1"/>
    <xf numFmtId="167" fontId="22" fillId="0" borderId="0" xfId="0" applyNumberFormat="1" applyFont="1"/>
    <xf numFmtId="44" fontId="22" fillId="0" borderId="0" xfId="0" applyNumberFormat="1" applyFont="1"/>
    <xf numFmtId="43" fontId="22" fillId="0" borderId="0" xfId="1" applyFont="1" applyFill="1"/>
    <xf numFmtId="0" fontId="19" fillId="0" borderId="0" xfId="11" applyFont="1"/>
    <xf numFmtId="0" fontId="11" fillId="0" borderId="0" xfId="11"/>
    <xf numFmtId="0" fontId="11" fillId="0" borderId="0" xfId="11" applyAlignment="1">
      <alignment horizontal="right"/>
    </xf>
    <xf numFmtId="0" fontId="11" fillId="6" borderId="3" xfId="11" applyFill="1" applyBorder="1"/>
    <xf numFmtId="0" fontId="11" fillId="6" borderId="4" xfId="11" applyFill="1" applyBorder="1"/>
    <xf numFmtId="0" fontId="11" fillId="6" borderId="4" xfId="11" applyFill="1" applyBorder="1" applyAlignment="1">
      <alignment horizontal="right"/>
    </xf>
    <xf numFmtId="0" fontId="11" fillId="6" borderId="7" xfId="11" applyFill="1" applyBorder="1"/>
    <xf numFmtId="0" fontId="20" fillId="9" borderId="11" xfId="11" applyFont="1" applyFill="1" applyBorder="1"/>
    <xf numFmtId="0" fontId="20" fillId="9" borderId="9" xfId="11" applyFont="1" applyFill="1" applyBorder="1"/>
    <xf numFmtId="0" fontId="20" fillId="9" borderId="9" xfId="11" applyFont="1" applyFill="1" applyBorder="1" applyAlignment="1">
      <alignment horizontal="right"/>
    </xf>
    <xf numFmtId="0" fontId="20" fillId="9" borderId="10" xfId="11" applyFont="1" applyFill="1" applyBorder="1"/>
    <xf numFmtId="0" fontId="20" fillId="9" borderId="12" xfId="11" applyFont="1" applyFill="1" applyBorder="1"/>
    <xf numFmtId="0" fontId="20" fillId="9" borderId="0" xfId="11" applyFont="1" applyFill="1"/>
    <xf numFmtId="0" fontId="20" fillId="9" borderId="0" xfId="11" applyFont="1" applyFill="1" applyAlignment="1">
      <alignment horizontal="right"/>
    </xf>
    <xf numFmtId="0" fontId="20" fillId="9" borderId="6" xfId="11" applyFont="1" applyFill="1" applyBorder="1"/>
    <xf numFmtId="0" fontId="20" fillId="9" borderId="13" xfId="11" applyFont="1" applyFill="1" applyBorder="1"/>
    <xf numFmtId="0" fontId="20" fillId="9" borderId="16" xfId="11" applyFont="1" applyFill="1" applyBorder="1"/>
    <xf numFmtId="0" fontId="20" fillId="9" borderId="16" xfId="11" applyFont="1" applyFill="1" applyBorder="1" applyAlignment="1">
      <alignment horizontal="right"/>
    </xf>
    <xf numFmtId="0" fontId="20" fillId="9" borderId="15" xfId="11" applyFont="1" applyFill="1" applyBorder="1"/>
    <xf numFmtId="0" fontId="11" fillId="6" borderId="12" xfId="11" applyFill="1" applyBorder="1"/>
    <xf numFmtId="0" fontId="11" fillId="6" borderId="0" xfId="11" applyFill="1"/>
    <xf numFmtId="0" fontId="11" fillId="6" borderId="0" xfId="11" applyFill="1" applyAlignment="1">
      <alignment horizontal="right"/>
    </xf>
    <xf numFmtId="0" fontId="11" fillId="6" borderId="6" xfId="11" applyFill="1" applyBorder="1"/>
    <xf numFmtId="0" fontId="19" fillId="6" borderId="0" xfId="11" applyFont="1" applyFill="1"/>
    <xf numFmtId="44" fontId="19" fillId="6" borderId="0" xfId="11" applyNumberFormat="1" applyFont="1" applyFill="1" applyAlignment="1">
      <alignment horizontal="right"/>
    </xf>
    <xf numFmtId="42" fontId="11" fillId="6" borderId="0" xfId="11" applyNumberFormat="1" applyFill="1" applyAlignment="1">
      <alignment horizontal="right"/>
    </xf>
    <xf numFmtId="41" fontId="11" fillId="6" borderId="0" xfId="11" applyNumberFormat="1" applyFill="1" applyAlignment="1">
      <alignment horizontal="right"/>
    </xf>
    <xf numFmtId="1" fontId="11" fillId="0" borderId="0" xfId="11" quotePrefix="1" applyNumberFormat="1" applyAlignment="1">
      <alignment horizontal="right"/>
    </xf>
    <xf numFmtId="0" fontId="11" fillId="6" borderId="16" xfId="11" applyFill="1" applyBorder="1"/>
    <xf numFmtId="41" fontId="11" fillId="6" borderId="16" xfId="11" applyNumberFormat="1" applyFill="1" applyBorder="1" applyAlignment="1">
      <alignment horizontal="right"/>
    </xf>
    <xf numFmtId="10" fontId="11" fillId="6" borderId="16" xfId="11" applyNumberFormat="1" applyFill="1" applyBorder="1" applyAlignment="1">
      <alignment horizontal="right"/>
    </xf>
    <xf numFmtId="0" fontId="11" fillId="6" borderId="16" xfId="11" applyFill="1" applyBorder="1" applyAlignment="1">
      <alignment horizontal="right"/>
    </xf>
    <xf numFmtId="42" fontId="19" fillId="6" borderId="0" xfId="11" applyNumberFormat="1" applyFont="1" applyFill="1" applyAlignment="1">
      <alignment horizontal="right"/>
    </xf>
    <xf numFmtId="3" fontId="11" fillId="6" borderId="16" xfId="11" applyNumberFormat="1" applyFill="1" applyBorder="1" applyAlignment="1">
      <alignment horizontal="right"/>
    </xf>
    <xf numFmtId="0" fontId="19" fillId="12" borderId="9" xfId="11" applyFont="1" applyFill="1" applyBorder="1"/>
    <xf numFmtId="0" fontId="11" fillId="12" borderId="9" xfId="11" applyFill="1" applyBorder="1"/>
    <xf numFmtId="0" fontId="11" fillId="12" borderId="9" xfId="11" applyFill="1" applyBorder="1" applyAlignment="1">
      <alignment horizontal="right"/>
    </xf>
    <xf numFmtId="0" fontId="19" fillId="12" borderId="20" xfId="11" applyFont="1" applyFill="1" applyBorder="1" applyAlignment="1">
      <alignment wrapText="1"/>
    </xf>
    <xf numFmtId="0" fontId="19" fillId="12" borderId="20" xfId="11" applyFont="1" applyFill="1" applyBorder="1"/>
    <xf numFmtId="10" fontId="19" fillId="12" borderId="20" xfId="11" applyNumberFormat="1" applyFont="1" applyFill="1" applyBorder="1" applyAlignment="1">
      <alignment horizontal="right"/>
    </xf>
    <xf numFmtId="0" fontId="11" fillId="6" borderId="13" xfId="11" applyFill="1" applyBorder="1"/>
    <xf numFmtId="0" fontId="11" fillId="6" borderId="15" xfId="11" applyFill="1" applyBorder="1"/>
    <xf numFmtId="0" fontId="30" fillId="0" borderId="0" xfId="12" applyFont="1" applyFill="1" applyAlignment="1">
      <alignment vertical="center"/>
    </xf>
    <xf numFmtId="0" fontId="30" fillId="0" borderId="0" xfId="12" applyFont="1" applyFill="1"/>
    <xf numFmtId="37" fontId="21" fillId="0" borderId="0" xfId="0" applyNumberFormat="1" applyFont="1" applyAlignment="1">
      <alignment horizontal="center" textRotation="90" wrapText="1"/>
    </xf>
    <xf numFmtId="37" fontId="22" fillId="0" borderId="0" xfId="0" applyNumberFormat="1" applyFont="1" applyAlignment="1" applyProtection="1">
      <alignment horizontal="left" indent="1"/>
      <protection locked="0"/>
    </xf>
    <xf numFmtId="37" fontId="22" fillId="0" borderId="0" xfId="0" applyNumberFormat="1" applyFont="1" applyAlignment="1">
      <alignment horizontal="center"/>
    </xf>
    <xf numFmtId="41" fontId="22" fillId="0" borderId="9" xfId="0" applyNumberFormat="1" applyFont="1" applyBorder="1"/>
    <xf numFmtId="164" fontId="22" fillId="0" borderId="20" xfId="1" applyNumberFormat="1" applyFont="1" applyFill="1" applyBorder="1"/>
    <xf numFmtId="37" fontId="26" fillId="0" borderId="0" xfId="0" applyNumberFormat="1" applyFont="1" applyAlignment="1" applyProtection="1">
      <alignment horizontal="left" indent="1"/>
      <protection locked="0"/>
    </xf>
    <xf numFmtId="41" fontId="22" fillId="0" borderId="19" xfId="0" applyNumberFormat="1" applyFont="1" applyBorder="1"/>
    <xf numFmtId="37" fontId="22" fillId="0" borderId="21" xfId="0" applyNumberFormat="1" applyFont="1" applyBorder="1" applyProtection="1">
      <protection locked="0"/>
    </xf>
    <xf numFmtId="9" fontId="22" fillId="0" borderId="0" xfId="2" applyFont="1" applyFill="1" applyAlignment="1">
      <alignment horizontal="center"/>
    </xf>
    <xf numFmtId="9" fontId="22" fillId="0" borderId="21" xfId="2" applyFont="1" applyFill="1" applyBorder="1" applyProtection="1">
      <protection locked="0"/>
    </xf>
    <xf numFmtId="37" fontId="22" fillId="0" borderId="0" xfId="0" applyNumberFormat="1" applyFont="1" applyProtection="1">
      <protection locked="0"/>
    </xf>
    <xf numFmtId="41" fontId="22" fillId="13" borderId="0" xfId="0" applyNumberFormat="1" applyFont="1" applyFill="1"/>
    <xf numFmtId="0" fontId="31" fillId="0" borderId="0" xfId="11" applyFont="1" applyAlignment="1">
      <alignment horizontal="right"/>
    </xf>
    <xf numFmtId="169" fontId="11" fillId="6" borderId="16" xfId="11" applyNumberFormat="1" applyFill="1" applyBorder="1" applyAlignment="1">
      <alignment horizontal="right"/>
    </xf>
    <xf numFmtId="44" fontId="31" fillId="0" borderId="0" xfId="11" applyNumberFormat="1" applyFont="1" applyAlignment="1">
      <alignment horizontal="left"/>
    </xf>
    <xf numFmtId="9" fontId="11" fillId="0" borderId="0" xfId="2" applyFont="1" applyAlignment="1">
      <alignment horizontal="right"/>
    </xf>
    <xf numFmtId="0" fontId="5" fillId="4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right"/>
    </xf>
    <xf numFmtId="0" fontId="8" fillId="7" borderId="16" xfId="0" applyFont="1" applyFill="1" applyBorder="1" applyAlignment="1">
      <alignment horizontal="right"/>
    </xf>
    <xf numFmtId="0" fontId="8" fillId="7" borderId="15" xfId="0" applyFont="1" applyFill="1" applyBorder="1" applyAlignment="1">
      <alignment horizontal="right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8" fillId="7" borderId="0" xfId="0" applyFont="1" applyFill="1" applyAlignment="1">
      <alignment horizontal="right"/>
    </xf>
    <xf numFmtId="0" fontId="8" fillId="7" borderId="6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/>
    </xf>
    <xf numFmtId="0" fontId="8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6" xfId="0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5" fillId="4" borderId="6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right"/>
    </xf>
    <xf numFmtId="0" fontId="2" fillId="2" borderId="7" xfId="0" quotePrefix="1" applyFont="1" applyFill="1" applyBorder="1" applyAlignment="1">
      <alignment horizontal="right"/>
    </xf>
    <xf numFmtId="0" fontId="2" fillId="2" borderId="4" xfId="0" quotePrefix="1" applyFont="1" applyFill="1" applyBorder="1" applyAlignment="1">
      <alignment horizontal="right"/>
    </xf>
    <xf numFmtId="0" fontId="8" fillId="5" borderId="14" xfId="0" applyFont="1" applyFill="1" applyBorder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/>
    </xf>
    <xf numFmtId="0" fontId="2" fillId="0" borderId="4" xfId="0" quotePrefix="1" applyFont="1" applyBorder="1" applyAlignment="1">
      <alignment horizontal="right"/>
    </xf>
    <xf numFmtId="0" fontId="8" fillId="0" borderId="7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2" fillId="2" borderId="13" xfId="0" quotePrefix="1" applyFont="1" applyFill="1" applyBorder="1" applyAlignment="1">
      <alignment horizontal="right"/>
    </xf>
    <xf numFmtId="0" fontId="2" fillId="2" borderId="16" xfId="0" quotePrefix="1" applyFont="1" applyFill="1" applyBorder="1" applyAlignment="1">
      <alignment horizontal="right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5" borderId="8" xfId="0" applyFont="1" applyFill="1" applyBorder="1" applyAlignment="1">
      <alignment horizontal="right"/>
    </xf>
    <xf numFmtId="41" fontId="6" fillId="0" borderId="16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</cellXfs>
  <cellStyles count="13">
    <cellStyle name="Comma" xfId="1" builtinId="3"/>
    <cellStyle name="Comma 10 2 2" xfId="5" xr:uid="{13CBE336-AA0F-44C9-9AB3-54B8BEF94890}"/>
    <cellStyle name="Currency" xfId="7" builtinId="4"/>
    <cellStyle name="Currency 2 11" xfId="6" xr:uid="{BFC45251-1BAF-4BAD-BE9B-ED19FD8DFF6C}"/>
    <cellStyle name="Hyperlink" xfId="12" builtinId="8"/>
    <cellStyle name="Normal" xfId="0" builtinId="0"/>
    <cellStyle name="Normal 2" xfId="3" xr:uid="{B56602E8-6093-43A3-A175-15E682EDD72B}"/>
    <cellStyle name="Normal 2 10 2 2" xfId="4" xr:uid="{1D34B5E5-71CB-4A46-8E0B-0FB73316B4E9}"/>
    <cellStyle name="Normal 3" xfId="10" xr:uid="{6AF385FC-D115-4151-BC13-B19293C7736D}"/>
    <cellStyle name="Normal 3 2" xfId="11" xr:uid="{1E4C0798-A7E8-4564-91F7-A452E7E82CEA}"/>
    <cellStyle name="Normal 31 5" xfId="8" xr:uid="{750BD2A4-E991-4B01-8A0C-1E4207F26457}"/>
    <cellStyle name="Percent" xfId="2" builtinId="5"/>
    <cellStyle name="Title: Minor" xfId="9" xr:uid="{C1FF22C3-310E-4A10-B44A-0D4D53CC89A8}"/>
  </cellStyles>
  <dxfs count="16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_);\(#,##0\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1209935</xdr:colOff>
      <xdr:row>3</xdr:row>
      <xdr:rowOff>178683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915A1-F6DC-4307-B0E0-24D359A31E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9934" cy="77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155448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5F7B7F-ED7D-48C1-8FC8-AFA281D6E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cadianconsulting-my.sharepoint.com/personal/brandonlombardino_acadianconsulting_com/Documents/Documents/WA-CNG-RTC/Exhibit%20DED-## Analysis of Customer Charges to Customer-Related Costs.xlsx" TargetMode="External"/><Relationship Id="rId2" Type="http://schemas.microsoft.com/office/2019/04/relationships/externalLinkLongPath" Target="Exhibit%20DED-## Analysis of Customer Charges to Customer-Related Costs.xlsx?1BAEAC79" TargetMode="External"/><Relationship Id="rId1" Type="http://schemas.openxmlformats.org/officeDocument/2006/relationships/externalLinkPath" Target="file:///\\1BAEAC79\Exhibit%20DED-%23%23%20Analysis%20of%20Customer%20Charges%20to%20Customer-Related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D-6"/>
      <sheetName val="Data &gt;"/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B - COS Results"/>
      <sheetName val="C-COS Allocation Factors"/>
      <sheetName val="E-Summary of Results"/>
      <sheetName val="COS Transfer File"/>
      <sheetName val="ErrorCheck"/>
      <sheetName val="Required Sheets"/>
      <sheetName val="Index To External Links"/>
    </sheetNames>
    <sheetDataSet>
      <sheetData sheetId="0" refreshError="1"/>
      <sheetData sheetId="1" refreshError="1"/>
      <sheetData sheetId="2"/>
      <sheetData sheetId="3">
        <row r="19">
          <cell r="D19">
            <v>7.8940000164946539E-2</v>
          </cell>
        </row>
        <row r="32">
          <cell r="D32">
            <v>1</v>
          </cell>
        </row>
      </sheetData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D095A-497C-4680-9E10-82507518A7FB}" name="Table13" displayName="Table13" ref="B1:O45" totalsRowShown="0" headerRowDxfId="15" dataDxfId="14">
  <tableColumns count="14">
    <tableColumn id="1" xr3:uid="{7F79FB27-B63C-4C32-AAB6-BD4C8F9F2AA6}" name="Costs" dataDxfId="13"/>
    <tableColumn id="13" xr3:uid="{59B3CAED-2FB1-4258-8578-677A0BE7DE0D}" name="Description" dataDxfId="12"/>
    <tableColumn id="11" xr3:uid="{77623E05-3188-400C-879C-02A3999B512D}" name="Acronym" dataDxfId="11"/>
    <tableColumn id="6" xr3:uid="{F4B1477F-4F8A-47EC-BF2B-371AEEDE89BF}" name="Functionalization" dataDxfId="10"/>
    <tableColumn id="7" xr3:uid="{9E6111A5-A58B-4F48-972A-6C836FEF105B}" name="Classification" dataDxfId="9"/>
    <tableColumn id="8" xr3:uid="{BAEB11C9-F526-4B5D-8774-F2227F121F83}" name="Allocation" dataDxfId="8"/>
    <tableColumn id="2" xr3:uid="{0EEAFF8B-BCA8-4C8D-8DEA-FBDA20640549}" name="Customer Class 503" dataDxfId="7"/>
    <tableColumn id="3" xr3:uid="{43C7CC01-6FBD-4421-90AA-640091630FFD}" name="Customer Class 504" dataDxfId="6"/>
    <tableColumn id="4" xr3:uid="{C14E9907-AABB-45FA-B59E-64C7D8D89541}" name="Customer Class 505" dataDxfId="5"/>
    <tableColumn id="5" xr3:uid="{766D0E32-A404-4D72-91F6-08DB1CD68F77}" name="Customer Class 511" dataDxfId="4"/>
    <tableColumn id="9" xr3:uid="{E906727B-235F-428A-8915-3E4D76A989B0}" name="Customer Class 570" dataDxfId="3"/>
    <tableColumn id="10" xr3:uid="{9F5CC7DF-57FF-43EB-BAA0-A4429345A73F}" name="Customer Class 663" dataDxfId="2"/>
    <tableColumn id="14" xr3:uid="{B10663C3-53A2-41DE-917E-6E91D9FF84A8}" name="Customer Class 900" dataDxfId="1"/>
    <tableColumn id="12" xr3:uid="{65936087-7263-4FC0-81AD-623AD067CA30}" name="TOTAL" dataDxfId="0" dataCellStyle="Comma">
      <calculatedColumnFormula>SUM(Table13[[#This Row],[Customer Class 503]:[Customer Class 900]])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BF3F-78B6-45C3-8111-554251E5D8FA}">
  <dimension ref="A1:M65"/>
  <sheetViews>
    <sheetView tabSelected="1" zoomScale="130" zoomScaleNormal="130" workbookViewId="0"/>
  </sheetViews>
  <sheetFormatPr defaultColWidth="8.7265625" defaultRowHeight="12.5" x14ac:dyDescent="0.25"/>
  <cols>
    <col min="1" max="1" width="5.54296875" style="194" bestFit="1" customWidth="1"/>
    <col min="2" max="2" width="8.7265625" style="193"/>
    <col min="3" max="3" width="0.81640625" style="193" customWidth="1"/>
    <col min="4" max="4" width="65.453125" style="193" bestFit="1" customWidth="1"/>
    <col min="5" max="5" width="1.7265625" style="193" customWidth="1"/>
    <col min="6" max="6" width="14.81640625" style="194" bestFit="1" customWidth="1"/>
    <col min="7" max="10" width="14.81640625" style="194" customWidth="1"/>
    <col min="11" max="11" width="14.7265625" style="194" bestFit="1" customWidth="1"/>
    <col min="12" max="12" width="12.7265625" style="194" bestFit="1" customWidth="1"/>
    <col min="13" max="13" width="0.81640625" style="193" customWidth="1"/>
    <col min="14" max="16384" width="8.7265625" style="193"/>
  </cols>
  <sheetData>
    <row r="1" spans="1:13" ht="13" x14ac:dyDescent="0.3">
      <c r="A1" s="192" t="s">
        <v>835</v>
      </c>
      <c r="M1" s="194" t="s">
        <v>562</v>
      </c>
    </row>
    <row r="2" spans="1:13" x14ac:dyDescent="0.25">
      <c r="M2" s="194" t="s">
        <v>828</v>
      </c>
    </row>
    <row r="3" spans="1:13" x14ac:dyDescent="0.25">
      <c r="M3" s="194" t="s">
        <v>836</v>
      </c>
    </row>
    <row r="4" spans="1:13" x14ac:dyDescent="0.25">
      <c r="M4" s="194"/>
    </row>
    <row r="5" spans="1:13" x14ac:dyDescent="0.25">
      <c r="M5" s="194"/>
    </row>
    <row r="6" spans="1:13" x14ac:dyDescent="0.25">
      <c r="M6" s="194"/>
    </row>
    <row r="8" spans="1:13" ht="2.15" customHeight="1" x14ac:dyDescent="0.25">
      <c r="C8" s="195"/>
      <c r="D8" s="196"/>
      <c r="E8" s="196"/>
      <c r="F8" s="197"/>
      <c r="G8" s="197"/>
      <c r="H8" s="197"/>
      <c r="I8" s="197"/>
      <c r="J8" s="197"/>
      <c r="K8" s="197"/>
      <c r="L8" s="197"/>
      <c r="M8" s="198"/>
    </row>
    <row r="9" spans="1:13" ht="6" customHeight="1" x14ac:dyDescent="0.3">
      <c r="C9" s="199"/>
      <c r="D9" s="200"/>
      <c r="E9" s="200"/>
      <c r="F9" s="201"/>
      <c r="G9" s="201"/>
      <c r="H9" s="201"/>
      <c r="I9" s="201"/>
      <c r="J9" s="201"/>
      <c r="K9" s="201"/>
      <c r="L9" s="201"/>
      <c r="M9" s="202"/>
    </row>
    <row r="10" spans="1:13" ht="13" x14ac:dyDescent="0.3">
      <c r="C10" s="203"/>
      <c r="D10" s="204"/>
      <c r="E10" s="204"/>
      <c r="F10" s="205"/>
      <c r="G10" s="205"/>
      <c r="H10" s="205"/>
      <c r="I10" s="205"/>
      <c r="J10" s="205"/>
      <c r="K10" s="205" t="s">
        <v>335</v>
      </c>
      <c r="L10" s="205"/>
      <c r="M10" s="206"/>
    </row>
    <row r="11" spans="1:13" ht="13" x14ac:dyDescent="0.3">
      <c r="C11" s="203"/>
      <c r="D11" s="204"/>
      <c r="E11" s="204"/>
      <c r="F11" s="205" t="s">
        <v>628</v>
      </c>
      <c r="G11" s="205" t="s">
        <v>650</v>
      </c>
      <c r="H11" s="205" t="s">
        <v>650</v>
      </c>
      <c r="I11" s="205" t="s">
        <v>654</v>
      </c>
      <c r="J11" s="205"/>
      <c r="K11" s="205" t="s">
        <v>658</v>
      </c>
      <c r="L11" s="205" t="s">
        <v>661</v>
      </c>
      <c r="M11" s="206"/>
    </row>
    <row r="12" spans="1:13" ht="13" x14ac:dyDescent="0.3">
      <c r="C12" s="203"/>
      <c r="D12" s="204"/>
      <c r="E12" s="204"/>
      <c r="F12" s="205" t="s">
        <v>629</v>
      </c>
      <c r="G12" s="205" t="s">
        <v>627</v>
      </c>
      <c r="H12" s="205" t="s">
        <v>652</v>
      </c>
      <c r="I12" s="205" t="s">
        <v>650</v>
      </c>
      <c r="J12" s="205" t="s">
        <v>656</v>
      </c>
      <c r="K12" s="205" t="s">
        <v>659</v>
      </c>
      <c r="L12" s="205" t="s">
        <v>662</v>
      </c>
      <c r="M12" s="206"/>
    </row>
    <row r="13" spans="1:13" ht="13" x14ac:dyDescent="0.3">
      <c r="C13" s="203"/>
      <c r="D13" s="204" t="s">
        <v>322</v>
      </c>
      <c r="E13" s="204"/>
      <c r="F13" s="205" t="s">
        <v>649</v>
      </c>
      <c r="G13" s="205" t="s">
        <v>651</v>
      </c>
      <c r="H13" s="205" t="s">
        <v>653</v>
      </c>
      <c r="I13" s="205" t="s">
        <v>655</v>
      </c>
      <c r="J13" s="205" t="s">
        <v>657</v>
      </c>
      <c r="K13" s="205" t="s">
        <v>660</v>
      </c>
      <c r="L13" s="205" t="s">
        <v>663</v>
      </c>
      <c r="M13" s="206"/>
    </row>
    <row r="14" spans="1:13" ht="8.15" customHeight="1" x14ac:dyDescent="0.3">
      <c r="C14" s="207"/>
      <c r="D14" s="208"/>
      <c r="E14" s="208"/>
      <c r="F14" s="209"/>
      <c r="G14" s="209"/>
      <c r="H14" s="209"/>
      <c r="I14" s="209"/>
      <c r="J14" s="209"/>
      <c r="K14" s="209"/>
      <c r="L14" s="209"/>
      <c r="M14" s="210"/>
    </row>
    <row r="15" spans="1:13" ht="1.5" customHeight="1" x14ac:dyDescent="0.25">
      <c r="C15" s="195"/>
      <c r="D15" s="196"/>
      <c r="E15" s="196"/>
      <c r="F15" s="197"/>
      <c r="G15" s="197"/>
      <c r="H15" s="197"/>
      <c r="I15" s="197"/>
      <c r="J15" s="197"/>
      <c r="K15" s="197"/>
      <c r="L15" s="197"/>
      <c r="M15" s="198"/>
    </row>
    <row r="16" spans="1:13" ht="6" customHeight="1" x14ac:dyDescent="0.25">
      <c r="C16" s="211"/>
      <c r="D16" s="212"/>
      <c r="E16" s="212"/>
      <c r="F16" s="213"/>
      <c r="G16" s="213"/>
      <c r="H16" s="213"/>
      <c r="I16" s="213"/>
      <c r="J16" s="213"/>
      <c r="K16" s="213"/>
      <c r="L16" s="213"/>
      <c r="M16" s="214"/>
    </row>
    <row r="17" spans="1:13" ht="13" x14ac:dyDescent="0.3">
      <c r="C17" s="211"/>
      <c r="D17" s="215" t="s">
        <v>630</v>
      </c>
      <c r="E17" s="215"/>
      <c r="F17" s="216">
        <v>5</v>
      </c>
      <c r="G17" s="216">
        <v>13</v>
      </c>
      <c r="H17" s="216">
        <v>60</v>
      </c>
      <c r="I17" s="216">
        <v>125</v>
      </c>
      <c r="J17" s="216">
        <v>163</v>
      </c>
      <c r="K17" s="216">
        <v>625</v>
      </c>
      <c r="L17" s="216" t="s">
        <v>314</v>
      </c>
      <c r="M17" s="214"/>
    </row>
    <row r="18" spans="1:13" ht="6" customHeight="1" x14ac:dyDescent="0.25">
      <c r="C18" s="211"/>
      <c r="D18" s="212"/>
      <c r="E18" s="212"/>
      <c r="F18" s="213"/>
      <c r="G18" s="213"/>
      <c r="H18" s="213"/>
      <c r="I18" s="213"/>
      <c r="J18" s="213"/>
      <c r="K18" s="213"/>
      <c r="L18" s="213"/>
      <c r="M18" s="214"/>
    </row>
    <row r="19" spans="1:13" ht="13" x14ac:dyDescent="0.3">
      <c r="C19" s="211"/>
      <c r="D19" s="215" t="s">
        <v>413</v>
      </c>
      <c r="E19" s="212"/>
      <c r="F19" s="213"/>
      <c r="G19" s="213"/>
      <c r="H19" s="213"/>
      <c r="I19" s="213"/>
      <c r="J19" s="213"/>
      <c r="K19" s="213"/>
      <c r="L19" s="213"/>
      <c r="M19" s="214"/>
    </row>
    <row r="20" spans="1:13" x14ac:dyDescent="0.25">
      <c r="C20" s="211"/>
      <c r="D20" s="212" t="s">
        <v>631</v>
      </c>
      <c r="E20" s="212"/>
      <c r="F20" s="217">
        <f>'B - COS Results'!E262</f>
        <v>215300429.62274444</v>
      </c>
      <c r="G20" s="217">
        <f>'B - COS Results'!F262</f>
        <v>29114341.575459227</v>
      </c>
      <c r="H20" s="217">
        <f>'B - COS Results'!G262</f>
        <v>805402.87634577614</v>
      </c>
      <c r="I20" s="217">
        <f>'B - COS Results'!H262</f>
        <v>161080.57526915523</v>
      </c>
      <c r="J20" s="217">
        <f>'B - COS Results'!I262</f>
        <v>7869.6455208385751</v>
      </c>
      <c r="K20" s="217">
        <f>'B - COS Results'!J262</f>
        <v>298204.27466059296</v>
      </c>
      <c r="L20" s="217">
        <f>'B - COS Results'!K262</f>
        <v>22241.79</v>
      </c>
      <c r="M20" s="214"/>
    </row>
    <row r="21" spans="1:13" x14ac:dyDescent="0.25">
      <c r="C21" s="211"/>
      <c r="D21" s="212" t="s">
        <v>831</v>
      </c>
      <c r="E21" s="212"/>
      <c r="F21" s="218">
        <f>Classification!$D88*(F20/SUM($F20:$L20))</f>
        <v>-152882328.8263129</v>
      </c>
      <c r="G21" s="218">
        <f>Classification!$D88*(G20/SUM($F20:$L20))</f>
        <v>-20673755.041270651</v>
      </c>
      <c r="H21" s="218">
        <f>Classification!$D88*(H20/SUM($F20:$L20))</f>
        <v>-571907.20703580731</v>
      </c>
      <c r="I21" s="218">
        <f>Classification!$D88*(I20/SUM($F20:$L20))</f>
        <v>-114381.44140716147</v>
      </c>
      <c r="J21" s="218">
        <f>Classification!$D88*(J20/SUM($F20:$L20))</f>
        <v>-5588.1436761251316</v>
      </c>
      <c r="K21" s="218">
        <f>Classification!$D88*(K20/SUM($F20:$L20))</f>
        <v>-211751.3841284817</v>
      </c>
      <c r="L21" s="218">
        <f>Classification!$D88*(L20/SUM($F20:$L20))</f>
        <v>-15793.636168882871</v>
      </c>
      <c r="M21" s="214"/>
    </row>
    <row r="22" spans="1:13" x14ac:dyDescent="0.25">
      <c r="A22" s="219"/>
      <c r="C22" s="211"/>
      <c r="D22" s="212" t="s">
        <v>632</v>
      </c>
      <c r="E22" s="212"/>
      <c r="F22" s="218">
        <f>'B - COS Results'!E263</f>
        <v>57020906.95379547</v>
      </c>
      <c r="G22" s="218">
        <f>'B - COS Results'!F263</f>
        <v>20200165.619091861</v>
      </c>
      <c r="H22" s="218">
        <f>'B - COS Results'!G263</f>
        <v>2071727.3171965454</v>
      </c>
      <c r="I22" s="218">
        <f>'B - COS Results'!H263</f>
        <v>1372814.7247115427</v>
      </c>
      <c r="J22" s="218">
        <f>'B - COS Results'!I263</f>
        <v>141865.38312957808</v>
      </c>
      <c r="K22" s="218">
        <f>'B - COS Results'!J263</f>
        <v>3707163.0246747229</v>
      </c>
      <c r="L22" s="218">
        <f>'B - COS Results'!K263</f>
        <v>230524.89740029347</v>
      </c>
      <c r="M22" s="214"/>
    </row>
    <row r="23" spans="1:13" x14ac:dyDescent="0.25">
      <c r="A23" s="219"/>
      <c r="C23" s="211"/>
      <c r="D23" s="212" t="s">
        <v>633</v>
      </c>
      <c r="E23" s="212"/>
      <c r="F23" s="218">
        <f>Classification!$D89*(F22/SUM($F22:$L22))</f>
        <v>-11774594.009983348</v>
      </c>
      <c r="G23" s="218">
        <f>Classification!$D89*(G22/SUM($F22:$L22))</f>
        <v>-4171255.1028337986</v>
      </c>
      <c r="H23" s="218">
        <f>Classification!$D89*(H22/SUM($F22:$L22))</f>
        <v>-427803.57876713143</v>
      </c>
      <c r="I23" s="218">
        <f>Classification!$D89*(I22/SUM($F22:$L22))</f>
        <v>-283480.86514133436</v>
      </c>
      <c r="J23" s="218">
        <f>Classification!$D89*(J22/SUM($F22:$L22))</f>
        <v>-29294.646115942494</v>
      </c>
      <c r="K23" s="218">
        <f>Classification!$D89*(K22/SUM($F22:$L22))</f>
        <v>-765514.64850843197</v>
      </c>
      <c r="L23" s="218">
        <f>Classification!$D89*(L22/SUM($F22:$L22))</f>
        <v>-47602.488650013438</v>
      </c>
      <c r="M23" s="214"/>
    </row>
    <row r="24" spans="1:13" x14ac:dyDescent="0.25">
      <c r="C24" s="211"/>
      <c r="D24" s="212" t="s">
        <v>634</v>
      </c>
      <c r="E24" s="212"/>
      <c r="F24" s="218">
        <f>'B - COS Results'!E265</f>
        <v>4695035.4287869567</v>
      </c>
      <c r="G24" s="218">
        <f>'B - COS Results'!F265</f>
        <v>4017478.0166669977</v>
      </c>
      <c r="H24" s="218">
        <f>'B - COS Results'!G265</f>
        <v>472415.32701826171</v>
      </c>
      <c r="I24" s="218">
        <f>'B - COS Results'!H265</f>
        <v>247224.09371477581</v>
      </c>
      <c r="J24" s="218">
        <f>'B - COS Results'!I265</f>
        <v>23188.183561548129</v>
      </c>
      <c r="K24" s="218">
        <f>'B - COS Results'!J265</f>
        <v>658731.83556482184</v>
      </c>
      <c r="L24" s="218">
        <f>'B - COS Results'!K265</f>
        <v>63710.914686639539</v>
      </c>
      <c r="M24" s="214"/>
    </row>
    <row r="25" spans="1:13" x14ac:dyDescent="0.25">
      <c r="C25" s="211"/>
      <c r="D25" s="212" t="s">
        <v>635</v>
      </c>
      <c r="E25" s="212"/>
      <c r="F25" s="218">
        <f>Classification!$D90*(F24/SUM($F24:$L24))</f>
        <v>-1460207.8586787703</v>
      </c>
      <c r="G25" s="218">
        <f>Classification!$D90*(G24/SUM($F24:$L24))</f>
        <v>-1249480.0222459713</v>
      </c>
      <c r="H25" s="218">
        <f>Classification!$D90*(H24/SUM($F24:$L24))</f>
        <v>-146926.38288580393</v>
      </c>
      <c r="I25" s="218">
        <f>Classification!$D90*(I24/SUM($F24:$L24))</f>
        <v>-76889.422874988319</v>
      </c>
      <c r="J25" s="218">
        <f>Classification!$D90*(J24/SUM($F24:$L24))</f>
        <v>-7211.781120426318</v>
      </c>
      <c r="K25" s="218">
        <f>Classification!$D90*(K24/SUM($F24:$L24))</f>
        <v>-204872.87426117764</v>
      </c>
      <c r="L25" s="218">
        <f>Classification!$D90*(L24/SUM($F24:$L24))</f>
        <v>-19814.797932862446</v>
      </c>
      <c r="M25" s="214"/>
    </row>
    <row r="26" spans="1:13" x14ac:dyDescent="0.25">
      <c r="C26" s="211"/>
      <c r="D26" s="212" t="s">
        <v>826</v>
      </c>
      <c r="E26" s="212"/>
      <c r="F26" s="218">
        <f>'B - COS Results'!E267</f>
        <v>0</v>
      </c>
      <c r="G26" s="218">
        <f>'B - COS Results'!F267</f>
        <v>4083899.4637441305</v>
      </c>
      <c r="H26" s="218">
        <f>'B - COS Results'!G267</f>
        <v>793667.37110685883</v>
      </c>
      <c r="I26" s="218">
        <f>'B - COS Results'!H267</f>
        <v>240381.38696167755</v>
      </c>
      <c r="J26" s="218">
        <f>'B - COS Results'!I267</f>
        <v>15719.587339078775</v>
      </c>
      <c r="K26" s="218">
        <f>'B - COS Results'!J267</f>
        <v>3065788.1540254829</v>
      </c>
      <c r="L26" s="218">
        <f>'B - COS Results'!K267</f>
        <v>2405416.5868227715</v>
      </c>
      <c r="M26" s="214"/>
    </row>
    <row r="27" spans="1:13" x14ac:dyDescent="0.25">
      <c r="C27" s="211"/>
      <c r="D27" s="220" t="s">
        <v>825</v>
      </c>
      <c r="E27" s="220"/>
      <c r="F27" s="221">
        <f>Classification!$D91*(F26/SUM($F26:$L26))</f>
        <v>0</v>
      </c>
      <c r="G27" s="221">
        <f>Classification!$D91*(G26/SUM($F26:$L26))</f>
        <v>-1801017.4455160466</v>
      </c>
      <c r="H27" s="221">
        <f>Classification!$D91*(H26/SUM($F26:$L26))</f>
        <v>-350010.76642318349</v>
      </c>
      <c r="I27" s="221">
        <f>Classification!$D91*(I26/SUM($F26:$L26))</f>
        <v>-106009.23831225082</v>
      </c>
      <c r="J27" s="221">
        <f>Classification!$D91*(J26/SUM($F26:$L26))</f>
        <v>-6932.4064623369086</v>
      </c>
      <c r="K27" s="221">
        <f>Classification!$D91*(K26/SUM($F26:$L26))</f>
        <v>-1352025.924897321</v>
      </c>
      <c r="L27" s="221">
        <f>Classification!$D91*(L26/SUM($F26:$L26))</f>
        <v>-1060799.1883888603</v>
      </c>
      <c r="M27" s="214"/>
    </row>
    <row r="28" spans="1:13" x14ac:dyDescent="0.25">
      <c r="C28" s="211"/>
      <c r="D28" s="212" t="s">
        <v>391</v>
      </c>
      <c r="E28" s="212"/>
      <c r="F28" s="217">
        <f t="shared" ref="F28:L28" si="0">SUM(F20:F27)</f>
        <v>110899241.31035185</v>
      </c>
      <c r="G28" s="217">
        <f t="shared" si="0"/>
        <v>29520377.063095748</v>
      </c>
      <c r="H28" s="217">
        <f t="shared" si="0"/>
        <v>2646564.956555516</v>
      </c>
      <c r="I28" s="217">
        <f t="shared" si="0"/>
        <v>1440739.812921416</v>
      </c>
      <c r="J28" s="217">
        <f t="shared" si="0"/>
        <v>139615.82217621271</v>
      </c>
      <c r="K28" s="217">
        <f t="shared" si="0"/>
        <v>5195722.4571302086</v>
      </c>
      <c r="L28" s="217">
        <f t="shared" si="0"/>
        <v>1577884.0777690853</v>
      </c>
      <c r="M28" s="214"/>
    </row>
    <row r="29" spans="1:13" x14ac:dyDescent="0.25">
      <c r="C29" s="211"/>
      <c r="D29" s="220" t="s">
        <v>636</v>
      </c>
      <c r="E29" s="220"/>
      <c r="F29" s="222">
        <f>Summary!G46</f>
        <v>7.8940000164946539E-2</v>
      </c>
      <c r="G29" s="222">
        <f>Summary!H46</f>
        <v>7.8940000164946539E-2</v>
      </c>
      <c r="H29" s="222">
        <f>Summary!I46</f>
        <v>7.8940000164946539E-2</v>
      </c>
      <c r="I29" s="222">
        <f>Summary!J46</f>
        <v>7.8940000164946539E-2</v>
      </c>
      <c r="J29" s="222">
        <f>Summary!K46</f>
        <v>7.8940000164946539E-2</v>
      </c>
      <c r="K29" s="222">
        <f>Summary!L46</f>
        <v>7.8940000164946539E-2</v>
      </c>
      <c r="L29" s="222">
        <f>Summary!M46</f>
        <v>7.8940000164946539E-2</v>
      </c>
      <c r="M29" s="214"/>
    </row>
    <row r="30" spans="1:13" x14ac:dyDescent="0.25">
      <c r="C30" s="211"/>
      <c r="D30" s="212" t="s">
        <v>837</v>
      </c>
      <c r="E30" s="212"/>
      <c r="F30" s="217">
        <f t="shared" ref="F30:L30" si="1">F28*F29</f>
        <v>8754386.1273316201</v>
      </c>
      <c r="G30" s="217">
        <f t="shared" si="1"/>
        <v>2330338.5702300626</v>
      </c>
      <c r="H30" s="217">
        <f t="shared" si="1"/>
        <v>208919.83810703416</v>
      </c>
      <c r="I30" s="217">
        <f t="shared" si="1"/>
        <v>113732.00106966162</v>
      </c>
      <c r="J30" s="217">
        <f t="shared" si="1"/>
        <v>11021.273025619377</v>
      </c>
      <c r="K30" s="217">
        <f t="shared" si="1"/>
        <v>410150.33162287512</v>
      </c>
      <c r="L30" s="217">
        <f t="shared" si="1"/>
        <v>124558.16935935811</v>
      </c>
      <c r="M30" s="214"/>
    </row>
    <row r="31" spans="1:13" x14ac:dyDescent="0.25">
      <c r="C31" s="211"/>
      <c r="D31" s="220" t="s">
        <v>637</v>
      </c>
      <c r="E31" s="220"/>
      <c r="F31" s="249">
        <v>0.75110130289694599</v>
      </c>
      <c r="G31" s="249">
        <v>0.75110130289694599</v>
      </c>
      <c r="H31" s="249">
        <v>0.75110130289694599</v>
      </c>
      <c r="I31" s="249">
        <v>0.75110130289694599</v>
      </c>
      <c r="J31" s="249">
        <v>0.75110130289694599</v>
      </c>
      <c r="K31" s="249">
        <v>0.75110130289694599</v>
      </c>
      <c r="L31" s="249">
        <v>0.75110130289694599</v>
      </c>
      <c r="M31" s="214"/>
    </row>
    <row r="32" spans="1:13" ht="13" x14ac:dyDescent="0.3">
      <c r="C32" s="211"/>
      <c r="D32" s="215" t="s">
        <v>638</v>
      </c>
      <c r="E32" s="215"/>
      <c r="F32" s="224">
        <f>F30/F31</f>
        <v>11655400.002059052</v>
      </c>
      <c r="G32" s="224">
        <f t="shared" ref="G32:L32" si="2">G30/G31</f>
        <v>3102562.2792053577</v>
      </c>
      <c r="H32" s="224">
        <f t="shared" si="2"/>
        <v>278151.34563239967</v>
      </c>
      <c r="I32" s="224">
        <f t="shared" si="2"/>
        <v>151420.32190731814</v>
      </c>
      <c r="J32" s="224">
        <f t="shared" si="2"/>
        <v>14673.484100095535</v>
      </c>
      <c r="K32" s="224">
        <f t="shared" si="2"/>
        <v>546065.26448689878</v>
      </c>
      <c r="L32" s="224">
        <f t="shared" si="2"/>
        <v>165834.04778948703</v>
      </c>
      <c r="M32" s="214"/>
    </row>
    <row r="33" spans="3:13" ht="6" customHeight="1" x14ac:dyDescent="0.25">
      <c r="C33" s="211"/>
      <c r="D33" s="212"/>
      <c r="E33" s="212"/>
      <c r="F33" s="213"/>
      <c r="G33" s="213"/>
      <c r="H33" s="213"/>
      <c r="I33" s="213"/>
      <c r="J33" s="213"/>
      <c r="K33" s="213"/>
      <c r="L33" s="213"/>
      <c r="M33" s="214"/>
    </row>
    <row r="34" spans="3:13" ht="13" x14ac:dyDescent="0.3">
      <c r="C34" s="211"/>
      <c r="D34" s="215" t="s">
        <v>563</v>
      </c>
      <c r="E34" s="212"/>
      <c r="F34" s="213"/>
      <c r="G34" s="213"/>
      <c r="H34" s="213"/>
      <c r="I34" s="213"/>
      <c r="J34" s="213"/>
      <c r="K34" s="213"/>
      <c r="L34" s="213"/>
      <c r="M34" s="214"/>
    </row>
    <row r="35" spans="3:13" x14ac:dyDescent="0.25">
      <c r="C35" s="211"/>
      <c r="D35" s="212" t="s">
        <v>639</v>
      </c>
      <c r="E35" s="212"/>
      <c r="F35" s="217">
        <f>'B - COS Results'!E151</f>
        <v>-122438.75213016965</v>
      </c>
      <c r="G35" s="217">
        <f>'B - COS Results'!F151</f>
        <v>-48045.577071708081</v>
      </c>
      <c r="H35" s="217">
        <f>'B - COS Results'!G151</f>
        <v>-5047.3449577709707</v>
      </c>
      <c r="I35" s="217">
        <f>'B - COS Results'!H151</f>
        <v>-3214.0079803194112</v>
      </c>
      <c r="J35" s="217">
        <f>'B - COS Results'!I151</f>
        <v>-327.45109221565792</v>
      </c>
      <c r="K35" s="217">
        <f>'B - COS Results'!J151</f>
        <v>-8661.5337623057057</v>
      </c>
      <c r="L35" s="217">
        <f>'B - COS Results'!K151</f>
        <v>-583.73678296288062</v>
      </c>
      <c r="M35" s="214"/>
    </row>
    <row r="36" spans="3:13" x14ac:dyDescent="0.25">
      <c r="C36" s="211"/>
      <c r="D36" s="212" t="s">
        <v>640</v>
      </c>
      <c r="E36" s="212"/>
      <c r="F36" s="218">
        <f>'B - COS Results'!E152</f>
        <v>279156.14086074353</v>
      </c>
      <c r="G36" s="218">
        <f>'B - COS Results'!F152</f>
        <v>98893.556420329944</v>
      </c>
      <c r="H36" s="218">
        <f>'B - COS Results'!G152</f>
        <v>10142.514977059192</v>
      </c>
      <c r="I36" s="218">
        <f>'B - COS Results'!H152</f>
        <v>6720.8622440504605</v>
      </c>
      <c r="J36" s="218">
        <f>'B - COS Results'!I152</f>
        <v>694.52758631626421</v>
      </c>
      <c r="K36" s="218">
        <f>'B - COS Results'!J152</f>
        <v>18149.085638858869</v>
      </c>
      <c r="L36" s="218">
        <f>'B - COS Results'!K152</f>
        <v>1128.5762392858837</v>
      </c>
      <c r="M36" s="214"/>
    </row>
    <row r="37" spans="3:13" x14ac:dyDescent="0.25">
      <c r="C37" s="211"/>
      <c r="D37" s="212" t="s">
        <v>641</v>
      </c>
      <c r="E37" s="212"/>
      <c r="F37" s="218">
        <f>'B - COS Results'!E164</f>
        <v>963217.12797237257</v>
      </c>
      <c r="G37" s="218">
        <f>'B - COS Results'!F164</f>
        <v>377971.20563255617</v>
      </c>
      <c r="H37" s="218">
        <f>'B - COS Results'!G164</f>
        <v>39707.110939364436</v>
      </c>
      <c r="I37" s="218">
        <f>'B - COS Results'!H164</f>
        <v>25284.376737132134</v>
      </c>
      <c r="J37" s="218">
        <f>'B - COS Results'!I164</f>
        <v>2576.0349162988932</v>
      </c>
      <c r="K37" s="218">
        <f>'B - COS Results'!J164</f>
        <v>68139.682324548034</v>
      </c>
      <c r="L37" s="218">
        <f>'B - COS Results'!K164</f>
        <v>4592.2165800870853</v>
      </c>
      <c r="M37" s="214"/>
    </row>
    <row r="38" spans="3:13" x14ac:dyDescent="0.25">
      <c r="C38" s="211"/>
      <c r="D38" s="212" t="s">
        <v>642</v>
      </c>
      <c r="E38" s="212"/>
      <c r="F38" s="218">
        <f>'B - COS Results'!E169</f>
        <v>103888.37021590956</v>
      </c>
      <c r="G38" s="218">
        <f>'B - COS Results'!F169</f>
        <v>14048.469394527541</v>
      </c>
      <c r="H38" s="218">
        <f>'B - COS Results'!G169</f>
        <v>251.44606415573955</v>
      </c>
      <c r="I38" s="218">
        <f>'B - COS Results'!H169</f>
        <v>50.289212831147914</v>
      </c>
      <c r="J38" s="218">
        <f>'B - COS Results'!I169</f>
        <v>3.555802927454903</v>
      </c>
      <c r="K38" s="218">
        <f>'B - COS Results'!J169</f>
        <v>98.038566428399477</v>
      </c>
      <c r="L38" s="218">
        <f>'B - COS Results'!K169</f>
        <v>3.555802927454903</v>
      </c>
      <c r="M38" s="214"/>
    </row>
    <row r="39" spans="3:13" x14ac:dyDescent="0.25">
      <c r="C39" s="211"/>
      <c r="D39" s="212" t="s">
        <v>643</v>
      </c>
      <c r="E39" s="212"/>
      <c r="F39" s="218">
        <f>'B - COS Results'!E170</f>
        <v>377606.66893298557</v>
      </c>
      <c r="G39" s="218">
        <f>'B - COS Results'!F170</f>
        <v>51107.880866234518</v>
      </c>
      <c r="H39" s="218">
        <f>'B - COS Results'!G170</f>
        <v>66571.707186494838</v>
      </c>
      <c r="I39" s="218">
        <f>'B - COS Results'!H170</f>
        <v>13447.46228881577</v>
      </c>
      <c r="J39" s="218">
        <f>'B - COS Results'!I170</f>
        <v>947.63995995010453</v>
      </c>
      <c r="K39" s="218">
        <f>'B - COS Results'!J170</f>
        <v>26229.32032004754</v>
      </c>
      <c r="L39" s="218">
        <f>'B - COS Results'!K170</f>
        <v>947.63995995010453</v>
      </c>
      <c r="M39" s="214"/>
    </row>
    <row r="40" spans="3:13" x14ac:dyDescent="0.25">
      <c r="C40" s="211"/>
      <c r="D40" s="212" t="s">
        <v>644</v>
      </c>
      <c r="E40" s="212"/>
      <c r="F40" s="218">
        <f>'B - COS Results'!E171</f>
        <v>4128293.6702787159</v>
      </c>
      <c r="G40" s="218">
        <f>'B - COS Results'!F171</f>
        <v>558255.04970382829</v>
      </c>
      <c r="H40" s="218">
        <f>'B - COS Results'!G171</f>
        <v>9991.9095170449455</v>
      </c>
      <c r="I40" s="218">
        <f>'B - COS Results'!H171</f>
        <v>1998.3819034089893</v>
      </c>
      <c r="J40" s="218">
        <f>'B - COS Results'!I171</f>
        <v>141.29973054406994</v>
      </c>
      <c r="K40" s="218">
        <f>'B - COS Results'!J171</f>
        <v>3895.8354278579286</v>
      </c>
      <c r="L40" s="218">
        <f>'B - COS Results'!K171</f>
        <v>141.29973054406994</v>
      </c>
      <c r="M40" s="214"/>
    </row>
    <row r="41" spans="3:13" x14ac:dyDescent="0.25">
      <c r="C41" s="211"/>
      <c r="D41" s="212" t="s">
        <v>832</v>
      </c>
      <c r="E41" s="212"/>
      <c r="F41" s="218">
        <f>'B - COS Results'!E173</f>
        <v>376.13260766466635</v>
      </c>
      <c r="G41" s="218">
        <f>'B - COS Results'!F173</f>
        <v>50.863127567398209</v>
      </c>
      <c r="H41" s="218">
        <f>'B - COS Results'!G173</f>
        <v>0.91037200411708541</v>
      </c>
      <c r="I41" s="218">
        <f>'B - COS Results'!H173</f>
        <v>0.18207440082341708</v>
      </c>
      <c r="J41" s="218">
        <f>'B - COS Results'!I173</f>
        <v>1.2873947532968884E-2</v>
      </c>
      <c r="K41" s="218">
        <f>'B - COS Results'!J173</f>
        <v>0.35495312483757074</v>
      </c>
      <c r="L41" s="218">
        <f>'B - COS Results'!K173</f>
        <v>1.2873947532968884E-2</v>
      </c>
      <c r="M41" s="214"/>
    </row>
    <row r="42" spans="3:13" x14ac:dyDescent="0.25">
      <c r="C42" s="211"/>
      <c r="D42" s="212" t="s">
        <v>833</v>
      </c>
      <c r="E42" s="212"/>
      <c r="F42" s="218">
        <f>'B - COS Results'!E176</f>
        <v>-119253.53253418861</v>
      </c>
      <c r="G42" s="218">
        <f>'B - COS Results'!F176</f>
        <v>-16126.247803426235</v>
      </c>
      <c r="H42" s="218">
        <f>'B - COS Results'!G176</f>
        <v>-288.63511218889158</v>
      </c>
      <c r="I42" s="218">
        <f>'B - COS Results'!H176</f>
        <v>-57.727022437778324</v>
      </c>
      <c r="J42" s="218">
        <f>'B - COS Results'!I176</f>
        <v>-4.081708657216649</v>
      </c>
      <c r="K42" s="218">
        <f>'B - COS Results'!J176</f>
        <v>-112.53853869183048</v>
      </c>
      <c r="L42" s="218">
        <f>'B - COS Results'!K176</f>
        <v>-4.081708657216649</v>
      </c>
      <c r="M42" s="214"/>
    </row>
    <row r="43" spans="3:13" x14ac:dyDescent="0.25">
      <c r="C43" s="211"/>
      <c r="D43" s="220" t="s">
        <v>834</v>
      </c>
      <c r="E43" s="220"/>
      <c r="F43" s="221">
        <f>'B - COS Results'!E178</f>
        <v>154101.23678204376</v>
      </c>
      <c r="G43" s="221">
        <f>'B - COS Results'!F178</f>
        <v>20838.583800016637</v>
      </c>
      <c r="H43" s="221">
        <f>'B - COS Results'!G178</f>
        <v>372.97870194562603</v>
      </c>
      <c r="I43" s="221">
        <f>'B - COS Results'!H178</f>
        <v>74.595740389125211</v>
      </c>
      <c r="J43" s="221">
        <f>'B - COS Results'!I178</f>
        <v>5.2744462901401663</v>
      </c>
      <c r="K43" s="221">
        <f>'B - COS Results'!J178</f>
        <v>145.42401914243604</v>
      </c>
      <c r="L43" s="221">
        <f>'B - COS Results'!K178</f>
        <v>5.2744462901401663</v>
      </c>
      <c r="M43" s="214"/>
    </row>
    <row r="44" spans="3:13" ht="13" x14ac:dyDescent="0.3">
      <c r="C44" s="211"/>
      <c r="D44" s="215" t="s">
        <v>564</v>
      </c>
      <c r="E44" s="215"/>
      <c r="F44" s="224">
        <f t="shared" ref="F44:L44" si="3">SUM(F35:F40)</f>
        <v>5729723.2261305572</v>
      </c>
      <c r="G44" s="224">
        <f t="shared" si="3"/>
        <v>1052230.5849457684</v>
      </c>
      <c r="H44" s="224">
        <f t="shared" si="3"/>
        <v>121617.34372634818</v>
      </c>
      <c r="I44" s="224">
        <f t="shared" si="3"/>
        <v>44287.364405919092</v>
      </c>
      <c r="J44" s="224">
        <f t="shared" si="3"/>
        <v>4035.606903821129</v>
      </c>
      <c r="K44" s="224">
        <f t="shared" si="3"/>
        <v>107850.42851543507</v>
      </c>
      <c r="L44" s="224">
        <f t="shared" si="3"/>
        <v>6229.5515298317187</v>
      </c>
      <c r="M44" s="214"/>
    </row>
    <row r="45" spans="3:13" ht="6" customHeight="1" x14ac:dyDescent="0.25">
      <c r="C45" s="211"/>
      <c r="D45" s="212"/>
      <c r="E45" s="212"/>
      <c r="F45" s="213"/>
      <c r="G45" s="213"/>
      <c r="H45" s="213"/>
      <c r="I45" s="213"/>
      <c r="J45" s="213"/>
      <c r="K45" s="213"/>
      <c r="L45" s="213"/>
      <c r="M45" s="214"/>
    </row>
    <row r="46" spans="3:13" x14ac:dyDescent="0.25">
      <c r="C46" s="211"/>
      <c r="D46" s="212" t="s">
        <v>645</v>
      </c>
      <c r="E46" s="212"/>
      <c r="F46" s="217">
        <f t="shared" ref="F46:L46" si="4">F32+F44</f>
        <v>17385123.22818961</v>
      </c>
      <c r="G46" s="217">
        <f t="shared" si="4"/>
        <v>4154792.8641511258</v>
      </c>
      <c r="H46" s="217">
        <f t="shared" si="4"/>
        <v>399768.68935874786</v>
      </c>
      <c r="I46" s="217">
        <f t="shared" si="4"/>
        <v>195707.68631323724</v>
      </c>
      <c r="J46" s="217">
        <f t="shared" si="4"/>
        <v>18709.091003916663</v>
      </c>
      <c r="K46" s="217">
        <f t="shared" si="4"/>
        <v>653915.69300233386</v>
      </c>
      <c r="L46" s="217">
        <f t="shared" si="4"/>
        <v>172063.59931931875</v>
      </c>
      <c r="M46" s="214"/>
    </row>
    <row r="47" spans="3:13" x14ac:dyDescent="0.25">
      <c r="C47" s="211"/>
      <c r="D47" s="220" t="s">
        <v>646</v>
      </c>
      <c r="E47" s="220"/>
      <c r="F47" s="225">
        <v>2497104</v>
      </c>
      <c r="G47" s="225">
        <v>337224</v>
      </c>
      <c r="H47" s="225">
        <v>6024</v>
      </c>
      <c r="I47" s="225">
        <v>1188</v>
      </c>
      <c r="J47" s="225">
        <v>84</v>
      </c>
      <c r="K47" s="225">
        <v>2316</v>
      </c>
      <c r="L47" s="225" t="s">
        <v>314</v>
      </c>
      <c r="M47" s="214"/>
    </row>
    <row r="48" spans="3:13" ht="13" x14ac:dyDescent="0.3">
      <c r="C48" s="211"/>
      <c r="D48" s="215" t="s">
        <v>647</v>
      </c>
      <c r="E48" s="215"/>
      <c r="F48" s="216">
        <f>F46/F47</f>
        <v>6.9621142043701862</v>
      </c>
      <c r="G48" s="216">
        <f t="shared" ref="G48:K48" si="5">G46/G47</f>
        <v>12.32057286596187</v>
      </c>
      <c r="H48" s="216">
        <f t="shared" si="5"/>
        <v>66.362664236179924</v>
      </c>
      <c r="I48" s="216">
        <f t="shared" si="5"/>
        <v>164.73710969127714</v>
      </c>
      <c r="J48" s="216">
        <f t="shared" si="5"/>
        <v>222.72727385615076</v>
      </c>
      <c r="K48" s="216">
        <f t="shared" si="5"/>
        <v>282.34701770394383</v>
      </c>
      <c r="L48" s="216" t="s">
        <v>314</v>
      </c>
      <c r="M48" s="214"/>
    </row>
    <row r="49" spans="2:13" ht="6" customHeight="1" x14ac:dyDescent="0.25">
      <c r="C49" s="211"/>
      <c r="D49" s="212"/>
      <c r="E49" s="212"/>
      <c r="F49" s="213"/>
      <c r="G49" s="213"/>
      <c r="H49" s="213"/>
      <c r="I49" s="213"/>
      <c r="J49" s="213"/>
      <c r="K49" s="213"/>
      <c r="L49" s="213"/>
      <c r="M49" s="214"/>
    </row>
    <row r="50" spans="2:13" ht="12.75" customHeight="1" x14ac:dyDescent="0.3">
      <c r="C50" s="211"/>
      <c r="D50" s="226" t="s">
        <v>648</v>
      </c>
      <c r="E50" s="227"/>
      <c r="F50" s="228"/>
      <c r="G50" s="228"/>
      <c r="H50" s="228"/>
      <c r="I50" s="228"/>
      <c r="J50" s="228"/>
      <c r="K50" s="228"/>
      <c r="L50" s="228"/>
      <c r="M50" s="214"/>
    </row>
    <row r="51" spans="2:13" ht="13.5" thickBot="1" x14ac:dyDescent="0.35">
      <c r="C51" s="211"/>
      <c r="D51" s="229" t="s">
        <v>647</v>
      </c>
      <c r="E51" s="230"/>
      <c r="F51" s="231">
        <f t="shared" ref="F51:K51" si="6">F17/F48</f>
        <v>0.71817264888608867</v>
      </c>
      <c r="G51" s="231">
        <f t="shared" si="6"/>
        <v>1.0551457421200916</v>
      </c>
      <c r="H51" s="231">
        <f t="shared" si="6"/>
        <v>0.9041228330807265</v>
      </c>
      <c r="I51" s="231">
        <f t="shared" si="6"/>
        <v>0.75878470997976222</v>
      </c>
      <c r="J51" s="231">
        <f t="shared" si="6"/>
        <v>0.73183673098461288</v>
      </c>
      <c r="K51" s="231">
        <f t="shared" si="6"/>
        <v>2.2135881054544959</v>
      </c>
      <c r="L51" s="231" t="s">
        <v>314</v>
      </c>
      <c r="M51" s="214"/>
    </row>
    <row r="52" spans="2:13" ht="6" customHeight="1" thickTop="1" x14ac:dyDescent="0.25">
      <c r="C52" s="232"/>
      <c r="D52" s="220"/>
      <c r="E52" s="220"/>
      <c r="F52" s="223"/>
      <c r="G52" s="223"/>
      <c r="H52" s="223"/>
      <c r="I52" s="223"/>
      <c r="J52" s="223"/>
      <c r="K52" s="223"/>
      <c r="L52" s="223"/>
      <c r="M52" s="233"/>
    </row>
    <row r="53" spans="2:13" ht="2.15" customHeight="1" x14ac:dyDescent="0.25">
      <c r="C53" s="195"/>
      <c r="D53" s="196"/>
      <c r="E53" s="196"/>
      <c r="F53" s="197"/>
      <c r="G53" s="197"/>
      <c r="H53" s="197"/>
      <c r="I53" s="197"/>
      <c r="J53" s="197"/>
      <c r="K53" s="197"/>
      <c r="L53" s="197"/>
      <c r="M53" s="198"/>
    </row>
    <row r="55" spans="2:13" x14ac:dyDescent="0.25">
      <c r="C55" s="193" t="s">
        <v>829</v>
      </c>
      <c r="E55" s="194"/>
    </row>
    <row r="56" spans="2:13" x14ac:dyDescent="0.25">
      <c r="E56" s="194"/>
    </row>
    <row r="57" spans="2:13" s="194" customFormat="1" x14ac:dyDescent="0.25">
      <c r="B57" s="193"/>
      <c r="C57" s="193" t="s">
        <v>827</v>
      </c>
      <c r="D57" s="193"/>
      <c r="F57" s="194">
        <v>10</v>
      </c>
      <c r="G57" s="194">
        <v>20</v>
      </c>
      <c r="H57" s="194">
        <v>100</v>
      </c>
      <c r="I57" s="194">
        <v>250</v>
      </c>
      <c r="J57" s="194">
        <v>300</v>
      </c>
      <c r="K57" s="194">
        <v>1000</v>
      </c>
      <c r="M57" s="193"/>
    </row>
    <row r="58" spans="2:13" s="194" customFormat="1" x14ac:dyDescent="0.25">
      <c r="B58" s="193"/>
      <c r="C58" s="193" t="s">
        <v>830</v>
      </c>
      <c r="D58" s="193"/>
      <c r="E58" s="193"/>
      <c r="F58" s="250"/>
      <c r="G58" s="250"/>
      <c r="H58" s="250"/>
      <c r="I58" s="250"/>
      <c r="J58" s="250"/>
      <c r="K58" s="250"/>
      <c r="M58" s="193"/>
    </row>
    <row r="59" spans="2:13" x14ac:dyDescent="0.25">
      <c r="F59" s="251">
        <f>(F57-F48)/F48</f>
        <v>0.43634529777217723</v>
      </c>
      <c r="G59" s="251">
        <f t="shared" ref="G59:K59" si="7">(G57-G48)/G48</f>
        <v>0.62330114172321771</v>
      </c>
      <c r="H59" s="251">
        <f t="shared" si="7"/>
        <v>0.50687138846787749</v>
      </c>
      <c r="I59" s="251">
        <f t="shared" si="7"/>
        <v>0.51756941995952443</v>
      </c>
      <c r="J59" s="251">
        <f t="shared" si="7"/>
        <v>0.34693876868333656</v>
      </c>
      <c r="K59" s="251">
        <f t="shared" si="7"/>
        <v>2.541740968727193</v>
      </c>
    </row>
    <row r="60" spans="2:13" x14ac:dyDescent="0.25">
      <c r="F60" s="248"/>
      <c r="G60" s="248"/>
      <c r="H60" s="248"/>
    </row>
    <row r="61" spans="2:13" x14ac:dyDescent="0.25">
      <c r="F61" s="248"/>
      <c r="G61" s="248"/>
      <c r="H61" s="248"/>
    </row>
    <row r="62" spans="2:13" x14ac:dyDescent="0.25">
      <c r="F62" s="248"/>
      <c r="G62" s="248"/>
      <c r="H62" s="248"/>
    </row>
    <row r="63" spans="2:13" x14ac:dyDescent="0.25">
      <c r="F63" s="248"/>
      <c r="G63" s="248"/>
      <c r="H63" s="248"/>
    </row>
    <row r="64" spans="2:13" x14ac:dyDescent="0.25">
      <c r="F64" s="248"/>
      <c r="G64" s="248"/>
      <c r="H64" s="248"/>
    </row>
    <row r="65" spans="6:8" x14ac:dyDescent="0.25">
      <c r="F65" s="248"/>
      <c r="G65" s="248"/>
      <c r="H65" s="2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4ED5-A6AB-43E2-B8EF-EAAF82E0A75B}">
  <sheetPr>
    <tabColor rgb="FF92D05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0EE-FB2D-4F00-B3E1-AAD26C607A0A}">
  <dimension ref="A3:J19"/>
  <sheetViews>
    <sheetView workbookViewId="0">
      <selection activeCell="A25" sqref="A25"/>
    </sheetView>
  </sheetViews>
  <sheetFormatPr defaultColWidth="8.7265625" defaultRowHeight="15.5" x14ac:dyDescent="0.35"/>
  <cols>
    <col min="1" max="1" width="107.453125" style="13" customWidth="1"/>
    <col min="2" max="16384" width="8.7265625" style="13"/>
  </cols>
  <sheetData>
    <row r="3" spans="1:10" x14ac:dyDescent="0.35">
      <c r="A3" s="73" t="s">
        <v>549</v>
      </c>
    </row>
    <row r="4" spans="1:10" x14ac:dyDescent="0.35">
      <c r="A4" s="73" t="s">
        <v>550</v>
      </c>
    </row>
    <row r="8" spans="1:10" x14ac:dyDescent="0.35">
      <c r="A8" s="78" t="s">
        <v>551</v>
      </c>
      <c r="B8" s="78"/>
      <c r="C8" s="78"/>
      <c r="D8" s="78"/>
      <c r="E8" s="78"/>
      <c r="F8" s="78"/>
      <c r="G8" s="78"/>
      <c r="H8" s="78"/>
      <c r="I8" s="78"/>
      <c r="J8" s="78"/>
    </row>
    <row r="9" spans="1:10" ht="14.5" customHeight="1" x14ac:dyDescent="0.35">
      <c r="A9" s="78" t="s">
        <v>552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ht="14.5" customHeight="1" x14ac:dyDescent="0.35">
      <c r="A10" s="78" t="s">
        <v>553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4.5" customHeight="1" x14ac:dyDescent="0.35">
      <c r="A11" s="78" t="s">
        <v>554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14.5" customHeight="1" x14ac:dyDescent="0.35">
      <c r="A12" s="78" t="s">
        <v>555</v>
      </c>
      <c r="B12" s="78"/>
      <c r="C12" s="78"/>
      <c r="D12" s="78"/>
      <c r="E12" s="78"/>
      <c r="F12" s="78"/>
      <c r="G12" s="78"/>
      <c r="H12" s="78"/>
      <c r="I12" s="78"/>
      <c r="J12" s="78"/>
    </row>
    <row r="15" spans="1:10" x14ac:dyDescent="0.35">
      <c r="A15" s="143" t="s">
        <v>556</v>
      </c>
    </row>
    <row r="16" spans="1:10" x14ac:dyDescent="0.35">
      <c r="A16" s="13" t="s">
        <v>557</v>
      </c>
    </row>
    <row r="17" spans="1:1" x14ac:dyDescent="0.35">
      <c r="A17" s="13" t="s">
        <v>558</v>
      </c>
    </row>
    <row r="18" spans="1:1" x14ac:dyDescent="0.35">
      <c r="A18" s="13" t="s">
        <v>559</v>
      </c>
    </row>
    <row r="19" spans="1:1" x14ac:dyDescent="0.35">
      <c r="A19" s="13" t="s">
        <v>560</v>
      </c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A379-3C5C-4421-A89E-FBF77D943958}">
  <dimension ref="A1:AE363"/>
  <sheetViews>
    <sheetView zoomScale="55" zoomScaleNormal="55" workbookViewId="0">
      <selection activeCell="E5" sqref="E5"/>
    </sheetView>
  </sheetViews>
  <sheetFormatPr defaultColWidth="8.7265625" defaultRowHeight="15.5" outlineLevelRow="2" x14ac:dyDescent="0.35"/>
  <cols>
    <col min="1" max="1" width="8.7265625" style="13"/>
    <col min="2" max="2" width="38.1796875" style="13" customWidth="1"/>
    <col min="3" max="3" width="70.81640625" style="13" customWidth="1"/>
    <col min="4" max="4" width="18" style="13" bestFit="1" customWidth="1"/>
    <col min="5" max="5" width="30.54296875" style="13" bestFit="1" customWidth="1"/>
    <col min="6" max="16" width="28.81640625" style="13" customWidth="1"/>
    <col min="17" max="17" width="33.54296875" style="13" customWidth="1"/>
    <col min="18" max="26" width="28.81640625" style="13" customWidth="1"/>
    <col min="27" max="27" width="33.54296875" style="13" customWidth="1"/>
    <col min="28" max="28" width="19.7265625" style="13" customWidth="1"/>
    <col min="29" max="29" width="15.81640625" style="13" customWidth="1"/>
    <col min="30" max="30" width="42.453125" style="13" bestFit="1" customWidth="1"/>
    <col min="31" max="31" width="16.453125" style="13" bestFit="1" customWidth="1"/>
    <col min="32" max="16384" width="8.7265625" style="13"/>
  </cols>
  <sheetData>
    <row r="1" spans="1:31" s="1" customFormat="1" x14ac:dyDescent="0.35">
      <c r="A1" s="1" t="s">
        <v>0</v>
      </c>
      <c r="B1" s="1" t="s">
        <v>1</v>
      </c>
      <c r="E1" s="1" t="s">
        <v>463</v>
      </c>
      <c r="Q1" s="1" t="s">
        <v>464</v>
      </c>
      <c r="AA1" s="1" t="s">
        <v>465</v>
      </c>
      <c r="AB1" s="1" t="s">
        <v>466</v>
      </c>
      <c r="AC1" s="1" t="s">
        <v>467</v>
      </c>
      <c r="AD1" s="1" t="s">
        <v>468</v>
      </c>
      <c r="AE1" s="1" t="s">
        <v>469</v>
      </c>
    </row>
    <row r="2" spans="1:31" s="3" customFormat="1" ht="46.5" x14ac:dyDescent="0.35">
      <c r="A2" s="3" t="s">
        <v>2</v>
      </c>
      <c r="B2" s="96"/>
      <c r="C2" s="97"/>
      <c r="D2" s="98" t="s">
        <v>3</v>
      </c>
      <c r="E2" s="99" t="s">
        <v>470</v>
      </c>
      <c r="F2" s="100" t="s">
        <v>529</v>
      </c>
      <c r="G2" s="100" t="s">
        <v>530</v>
      </c>
      <c r="H2" s="100" t="s">
        <v>531</v>
      </c>
      <c r="I2" s="100" t="s">
        <v>532</v>
      </c>
      <c r="J2" s="100" t="s">
        <v>533</v>
      </c>
      <c r="K2" s="100" t="s">
        <v>534</v>
      </c>
      <c r="L2" s="100" t="s">
        <v>535</v>
      </c>
      <c r="M2" s="100" t="s">
        <v>536</v>
      </c>
      <c r="N2" s="100" t="s">
        <v>537</v>
      </c>
      <c r="O2" s="100" t="s">
        <v>538</v>
      </c>
      <c r="P2" s="100" t="s">
        <v>539</v>
      </c>
      <c r="Q2" s="99" t="s">
        <v>471</v>
      </c>
      <c r="R2" s="100" t="s">
        <v>540</v>
      </c>
      <c r="S2" s="100" t="s">
        <v>541</v>
      </c>
      <c r="T2" s="100" t="s">
        <v>542</v>
      </c>
      <c r="U2" s="100" t="s">
        <v>543</v>
      </c>
      <c r="V2" s="100" t="s">
        <v>544</v>
      </c>
      <c r="W2" s="100" t="s">
        <v>545</v>
      </c>
      <c r="X2" s="100" t="s">
        <v>546</v>
      </c>
      <c r="Y2" s="100" t="s">
        <v>547</v>
      </c>
      <c r="Z2" s="100" t="s">
        <v>548</v>
      </c>
      <c r="AA2" s="99" t="s">
        <v>472</v>
      </c>
      <c r="AB2" s="99" t="s">
        <v>473</v>
      </c>
      <c r="AC2" s="99" t="s">
        <v>474</v>
      </c>
      <c r="AD2" s="99" t="s">
        <v>475</v>
      </c>
      <c r="AE2" s="101" t="s">
        <v>476</v>
      </c>
    </row>
    <row r="3" spans="1:31" s="3" customFormat="1" ht="15.65" customHeight="1" x14ac:dyDescent="0.35">
      <c r="A3" s="3">
        <v>1</v>
      </c>
      <c r="B3" s="304" t="s">
        <v>477</v>
      </c>
      <c r="C3" s="305"/>
      <c r="D3" s="305"/>
      <c r="E3" s="102"/>
      <c r="F3" s="103">
        <v>1.01</v>
      </c>
      <c r="G3" s="103">
        <v>1.02</v>
      </c>
      <c r="H3" s="103">
        <v>1.03</v>
      </c>
      <c r="I3" s="103">
        <v>1.04</v>
      </c>
      <c r="J3" s="103">
        <v>1.05</v>
      </c>
      <c r="K3" s="103">
        <v>1.06</v>
      </c>
      <c r="L3" s="103">
        <v>1.07</v>
      </c>
      <c r="M3" s="103">
        <v>1.08</v>
      </c>
      <c r="N3" s="103">
        <v>1.0900000000000001</v>
      </c>
      <c r="O3" s="103">
        <v>1.1000000000000001</v>
      </c>
      <c r="P3" s="103">
        <v>1.1100000000000001</v>
      </c>
      <c r="Q3" s="102" t="s">
        <v>478</v>
      </c>
      <c r="R3" s="103">
        <v>2.0099999999999998</v>
      </c>
      <c r="S3" s="103">
        <v>2.02</v>
      </c>
      <c r="T3" s="103">
        <v>2.0299999999999998</v>
      </c>
      <c r="U3" s="103">
        <v>2.04</v>
      </c>
      <c r="V3" s="103">
        <v>2.0499999999999998</v>
      </c>
      <c r="W3" s="103">
        <v>2.06</v>
      </c>
      <c r="X3" s="103">
        <v>2.0699999999999998</v>
      </c>
      <c r="Y3" s="103">
        <v>2.08</v>
      </c>
      <c r="Z3" s="103">
        <v>2.09</v>
      </c>
      <c r="AA3" s="102" t="s">
        <v>479</v>
      </c>
      <c r="AB3" s="102" t="s">
        <v>480</v>
      </c>
      <c r="AC3" s="102" t="s">
        <v>481</v>
      </c>
      <c r="AD3" s="102" t="s">
        <v>482</v>
      </c>
      <c r="AE3" s="102" t="s">
        <v>483</v>
      </c>
    </row>
    <row r="4" spans="1:31" outlineLevel="1" x14ac:dyDescent="0.35">
      <c r="A4" s="3">
        <v>2</v>
      </c>
      <c r="B4" s="276" t="s">
        <v>13</v>
      </c>
      <c r="C4" s="104" t="s">
        <v>14</v>
      </c>
      <c r="D4" s="105">
        <v>480</v>
      </c>
      <c r="E4" s="12">
        <v>184788541.16999999</v>
      </c>
      <c r="F4" s="12">
        <v>-116632080.3452</v>
      </c>
      <c r="G4" s="12">
        <v>-1607680.8659822065</v>
      </c>
      <c r="H4" s="12">
        <v>299472.23647885129</v>
      </c>
      <c r="I4" s="12">
        <v>924919.66538781719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f>SUM(F4:P4)</f>
        <v>-117015369.30931553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06">
        <f>SUM(R4:Z4)</f>
        <v>0</v>
      </c>
      <c r="AB4" s="106">
        <f>Q4+AA4</f>
        <v>-117015369.30931553</v>
      </c>
      <c r="AC4" s="106">
        <f>E4+AB4</f>
        <v>67773171.860684454</v>
      </c>
      <c r="AD4" s="12">
        <v>30458350</v>
      </c>
      <c r="AE4" s="106">
        <f>AC4+AD4</f>
        <v>98231521.860684454</v>
      </c>
    </row>
    <row r="5" spans="1:31" outlineLevel="1" x14ac:dyDescent="0.35">
      <c r="A5" s="3">
        <v>3</v>
      </c>
      <c r="B5" s="277"/>
      <c r="C5" s="10" t="s">
        <v>15</v>
      </c>
      <c r="D5" s="15">
        <v>481</v>
      </c>
      <c r="E5" s="12">
        <v>158423482.77000001</v>
      </c>
      <c r="F5" s="12">
        <v>-113380355.92844389</v>
      </c>
      <c r="G5" s="12">
        <v>-52252.886246555194</v>
      </c>
      <c r="H5" s="12">
        <v>112614.6161110813</v>
      </c>
      <c r="I5" s="12">
        <v>450451.19560709898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f>SUM(F5:P5)</f>
        <v>-112869543.00297228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06">
        <f t="shared" ref="AA5:AA8" si="0">SUM(R5:Z5)</f>
        <v>0</v>
      </c>
      <c r="AB5" s="106">
        <f t="shared" ref="AB5:AB8" si="1">Q5+AA5</f>
        <v>-112869543.00297228</v>
      </c>
      <c r="AC5" s="106">
        <f t="shared" ref="AC5:AC8" si="2">E5+AB5</f>
        <v>45553939.767027736</v>
      </c>
      <c r="AE5" s="106">
        <f t="shared" ref="AE5:AE8" si="3">AC5+AD5</f>
        <v>45553939.767027736</v>
      </c>
    </row>
    <row r="6" spans="1:31" outlineLevel="1" x14ac:dyDescent="0.35">
      <c r="A6" s="3">
        <v>4</v>
      </c>
      <c r="B6" s="277"/>
      <c r="C6" s="10" t="s">
        <v>16</v>
      </c>
      <c r="D6" s="15">
        <v>482</v>
      </c>
      <c r="E6" s="12"/>
      <c r="Q6" s="12">
        <f>SUM(F6:P6)</f>
        <v>0</v>
      </c>
      <c r="AA6" s="106">
        <f t="shared" si="0"/>
        <v>0</v>
      </c>
      <c r="AB6" s="106">
        <f t="shared" si="1"/>
        <v>0</v>
      </c>
      <c r="AC6" s="106">
        <f t="shared" si="2"/>
        <v>0</v>
      </c>
      <c r="AE6" s="106">
        <f t="shared" si="3"/>
        <v>0</v>
      </c>
    </row>
    <row r="7" spans="1:31" outlineLevel="1" x14ac:dyDescent="0.35">
      <c r="A7" s="3">
        <v>5</v>
      </c>
      <c r="B7" s="277"/>
      <c r="C7" s="10" t="s">
        <v>17</v>
      </c>
      <c r="D7" s="11">
        <v>484</v>
      </c>
      <c r="E7" s="12"/>
      <c r="Q7" s="12">
        <f>SUM(F7:P7)</f>
        <v>0</v>
      </c>
      <c r="AA7" s="106">
        <f t="shared" si="0"/>
        <v>0</v>
      </c>
      <c r="AB7" s="106">
        <f t="shared" si="1"/>
        <v>0</v>
      </c>
      <c r="AC7" s="106">
        <f t="shared" si="2"/>
        <v>0</v>
      </c>
      <c r="AE7" s="106">
        <f t="shared" si="3"/>
        <v>0</v>
      </c>
    </row>
    <row r="8" spans="1:31" outlineLevel="1" x14ac:dyDescent="0.35">
      <c r="A8" s="3">
        <v>6</v>
      </c>
      <c r="B8" s="277"/>
      <c r="C8" s="10" t="s">
        <v>18</v>
      </c>
      <c r="D8" s="11">
        <v>485</v>
      </c>
      <c r="E8" s="12"/>
      <c r="Q8" s="12">
        <f>SUM(F8:P8)</f>
        <v>0</v>
      </c>
      <c r="AA8" s="106">
        <f t="shared" si="0"/>
        <v>0</v>
      </c>
      <c r="AB8" s="106">
        <f t="shared" si="1"/>
        <v>0</v>
      </c>
      <c r="AC8" s="106">
        <f t="shared" si="2"/>
        <v>0</v>
      </c>
      <c r="AE8" s="106">
        <f t="shared" si="3"/>
        <v>0</v>
      </c>
    </row>
    <row r="9" spans="1:31" x14ac:dyDescent="0.35">
      <c r="A9" s="3">
        <v>7</v>
      </c>
      <c r="B9" s="277"/>
      <c r="C9" s="301" t="s">
        <v>19</v>
      </c>
      <c r="D9" s="300"/>
      <c r="E9" s="12">
        <f>SUM(E4:E8)</f>
        <v>343212023.94</v>
      </c>
      <c r="F9" s="12">
        <f t="shared" ref="F9:AE9" si="4">SUM(F4:F8)</f>
        <v>-230012436.27364391</v>
      </c>
      <c r="G9" s="12">
        <f t="shared" si="4"/>
        <v>-1659933.7522287618</v>
      </c>
      <c r="H9" s="12">
        <f t="shared" si="4"/>
        <v>412086.85258993262</v>
      </c>
      <c r="I9" s="12">
        <f t="shared" si="4"/>
        <v>1375370.8609949162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12">
        <f t="shared" si="4"/>
        <v>0</v>
      </c>
      <c r="Q9" s="12">
        <f t="shared" si="4"/>
        <v>-229884912.31228781</v>
      </c>
      <c r="R9" s="12">
        <f t="shared" si="4"/>
        <v>0</v>
      </c>
      <c r="S9" s="12">
        <f t="shared" si="4"/>
        <v>0</v>
      </c>
      <c r="T9" s="12">
        <f t="shared" si="4"/>
        <v>0</v>
      </c>
      <c r="U9" s="12">
        <f t="shared" si="4"/>
        <v>0</v>
      </c>
      <c r="V9" s="12">
        <f t="shared" si="4"/>
        <v>0</v>
      </c>
      <c r="W9" s="12">
        <f t="shared" si="4"/>
        <v>0</v>
      </c>
      <c r="X9" s="12">
        <f t="shared" si="4"/>
        <v>0</v>
      </c>
      <c r="Y9" s="12">
        <f t="shared" si="4"/>
        <v>0</v>
      </c>
      <c r="Z9" s="12">
        <f t="shared" si="4"/>
        <v>0</v>
      </c>
      <c r="AA9" s="12">
        <f t="shared" si="4"/>
        <v>0</v>
      </c>
      <c r="AB9" s="12">
        <f t="shared" si="4"/>
        <v>-229884912.31228781</v>
      </c>
      <c r="AC9" s="12">
        <f t="shared" si="4"/>
        <v>113327111.62771219</v>
      </c>
      <c r="AD9" s="12">
        <f t="shared" si="4"/>
        <v>30458350</v>
      </c>
      <c r="AE9" s="12">
        <f t="shared" si="4"/>
        <v>143785461.62771219</v>
      </c>
    </row>
    <row r="10" spans="1:31" outlineLevel="1" x14ac:dyDescent="0.35">
      <c r="A10" s="3">
        <v>8</v>
      </c>
      <c r="B10" s="277"/>
      <c r="C10" s="18" t="s">
        <v>20</v>
      </c>
      <c r="D10" s="11">
        <v>483</v>
      </c>
      <c r="E10" s="12"/>
    </row>
    <row r="11" spans="1:31" x14ac:dyDescent="0.35">
      <c r="A11" s="3">
        <v>9</v>
      </c>
      <c r="B11" s="277"/>
      <c r="C11" s="306" t="s">
        <v>21</v>
      </c>
      <c r="D11" s="302"/>
      <c r="E11" s="12">
        <f>E9+E10</f>
        <v>343212023.94</v>
      </c>
      <c r="F11" s="12">
        <f t="shared" ref="F11:AE11" si="5">F9+F10</f>
        <v>-230012436.27364391</v>
      </c>
      <c r="G11" s="12">
        <f t="shared" si="5"/>
        <v>-1659933.7522287618</v>
      </c>
      <c r="H11" s="12">
        <f t="shared" si="5"/>
        <v>412086.85258993262</v>
      </c>
      <c r="I11" s="12">
        <f t="shared" si="5"/>
        <v>1375370.8609949162</v>
      </c>
      <c r="J11" s="12">
        <f t="shared" si="5"/>
        <v>0</v>
      </c>
      <c r="K11" s="12">
        <f t="shared" si="5"/>
        <v>0</v>
      </c>
      <c r="L11" s="12">
        <f t="shared" si="5"/>
        <v>0</v>
      </c>
      <c r="M11" s="12">
        <f t="shared" si="5"/>
        <v>0</v>
      </c>
      <c r="N11" s="12">
        <f t="shared" si="5"/>
        <v>0</v>
      </c>
      <c r="O11" s="12">
        <f t="shared" si="5"/>
        <v>0</v>
      </c>
      <c r="P11" s="12">
        <f t="shared" si="5"/>
        <v>0</v>
      </c>
      <c r="Q11" s="12">
        <f t="shared" si="5"/>
        <v>-229884912.31228781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  <c r="V11" s="12">
        <f t="shared" si="5"/>
        <v>0</v>
      </c>
      <c r="W11" s="12">
        <f t="shared" si="5"/>
        <v>0</v>
      </c>
      <c r="X11" s="12">
        <f t="shared" si="5"/>
        <v>0</v>
      </c>
      <c r="Y11" s="12">
        <f t="shared" si="5"/>
        <v>0</v>
      </c>
      <c r="Z11" s="12">
        <f t="shared" si="5"/>
        <v>0</v>
      </c>
      <c r="AA11" s="12">
        <f t="shared" si="5"/>
        <v>0</v>
      </c>
      <c r="AB11" s="12">
        <f t="shared" si="5"/>
        <v>-229884912.31228781</v>
      </c>
      <c r="AC11" s="12">
        <f t="shared" si="5"/>
        <v>113327111.62771219</v>
      </c>
      <c r="AD11" s="12">
        <f t="shared" si="5"/>
        <v>30458350</v>
      </c>
      <c r="AE11" s="12">
        <f t="shared" si="5"/>
        <v>143785461.62771219</v>
      </c>
    </row>
    <row r="12" spans="1:31" outlineLevel="1" x14ac:dyDescent="0.35">
      <c r="A12" s="3">
        <v>10</v>
      </c>
      <c r="B12" s="277"/>
      <c r="C12" s="19" t="s">
        <v>22</v>
      </c>
      <c r="D12" s="11">
        <v>496</v>
      </c>
      <c r="E12" s="12">
        <v>1214363.21</v>
      </c>
      <c r="F12" s="106">
        <v>-1384432.9500000002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2">
        <f>SUM(F12:P12)</f>
        <v>-1384432.9500000002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f t="shared" ref="AA12" si="6">SUM(R12:Z12)</f>
        <v>0</v>
      </c>
      <c r="AB12" s="106">
        <f t="shared" ref="AB12" si="7">Q12+AA12</f>
        <v>-1384432.9500000002</v>
      </c>
      <c r="AC12" s="106">
        <f t="shared" ref="AC12" si="8">E12+AB12</f>
        <v>-170069.74000000022</v>
      </c>
      <c r="AE12" s="106">
        <f t="shared" ref="AE12" si="9">AC12+AD12</f>
        <v>-170069.74000000022</v>
      </c>
    </row>
    <row r="13" spans="1:31" x14ac:dyDescent="0.35">
      <c r="A13" s="3">
        <v>11</v>
      </c>
      <c r="B13" s="277"/>
      <c r="C13" s="306" t="s">
        <v>23</v>
      </c>
      <c r="D13" s="302"/>
      <c r="E13" s="12">
        <f>E11+E12</f>
        <v>344426387.14999998</v>
      </c>
      <c r="F13" s="12">
        <f t="shared" ref="F13:AE13" si="10">F11+F12</f>
        <v>-231396869.2236439</v>
      </c>
      <c r="G13" s="12">
        <f t="shared" si="10"/>
        <v>-1659933.7522287618</v>
      </c>
      <c r="H13" s="12">
        <f t="shared" si="10"/>
        <v>412086.85258993262</v>
      </c>
      <c r="I13" s="12">
        <f t="shared" si="10"/>
        <v>1375370.8609949162</v>
      </c>
      <c r="J13" s="12">
        <f t="shared" si="10"/>
        <v>0</v>
      </c>
      <c r="K13" s="12">
        <f t="shared" si="10"/>
        <v>0</v>
      </c>
      <c r="L13" s="12">
        <f t="shared" si="10"/>
        <v>0</v>
      </c>
      <c r="M13" s="12">
        <f t="shared" si="10"/>
        <v>0</v>
      </c>
      <c r="N13" s="12">
        <f t="shared" si="10"/>
        <v>0</v>
      </c>
      <c r="O13" s="12">
        <f t="shared" si="10"/>
        <v>0</v>
      </c>
      <c r="P13" s="12">
        <f t="shared" si="10"/>
        <v>0</v>
      </c>
      <c r="Q13" s="12">
        <f t="shared" si="10"/>
        <v>-231269345.2622878</v>
      </c>
      <c r="R13" s="12">
        <f t="shared" si="10"/>
        <v>0</v>
      </c>
      <c r="S13" s="12">
        <f t="shared" si="10"/>
        <v>0</v>
      </c>
      <c r="T13" s="12">
        <f t="shared" si="10"/>
        <v>0</v>
      </c>
      <c r="U13" s="12">
        <f t="shared" si="10"/>
        <v>0</v>
      </c>
      <c r="V13" s="12">
        <f t="shared" si="10"/>
        <v>0</v>
      </c>
      <c r="W13" s="12">
        <f t="shared" si="10"/>
        <v>0</v>
      </c>
      <c r="X13" s="12">
        <f t="shared" si="10"/>
        <v>0</v>
      </c>
      <c r="Y13" s="12">
        <f t="shared" si="10"/>
        <v>0</v>
      </c>
      <c r="Z13" s="12">
        <f t="shared" si="10"/>
        <v>0</v>
      </c>
      <c r="AA13" s="12">
        <f t="shared" si="10"/>
        <v>0</v>
      </c>
      <c r="AB13" s="12">
        <f t="shared" si="10"/>
        <v>-231269345.2622878</v>
      </c>
      <c r="AC13" s="12">
        <f t="shared" si="10"/>
        <v>113157041.8877122</v>
      </c>
      <c r="AD13" s="12">
        <f t="shared" si="10"/>
        <v>30458350</v>
      </c>
      <c r="AE13" s="12">
        <f t="shared" si="10"/>
        <v>143615391.88771218</v>
      </c>
    </row>
    <row r="14" spans="1:31" outlineLevel="1" x14ac:dyDescent="0.35">
      <c r="A14" s="3">
        <v>12</v>
      </c>
      <c r="B14" s="277"/>
      <c r="C14" s="13" t="s">
        <v>24</v>
      </c>
      <c r="D14" s="22">
        <v>489.1</v>
      </c>
      <c r="E14" s="12"/>
    </row>
    <row r="15" spans="1:31" outlineLevel="1" x14ac:dyDescent="0.35">
      <c r="A15" s="3">
        <v>13</v>
      </c>
      <c r="B15" s="277"/>
      <c r="C15" s="13" t="s">
        <v>25</v>
      </c>
      <c r="D15" s="22">
        <v>489.2</v>
      </c>
      <c r="E15" s="12"/>
    </row>
    <row r="16" spans="1:31" outlineLevel="1" x14ac:dyDescent="0.35">
      <c r="A16" s="3">
        <v>14</v>
      </c>
      <c r="B16" s="277"/>
      <c r="C16" s="13" t="s">
        <v>26</v>
      </c>
      <c r="D16" s="22">
        <v>489.3</v>
      </c>
      <c r="E16" s="12">
        <v>30892186.289999999</v>
      </c>
      <c r="F16" s="12">
        <v>282531.02000000008</v>
      </c>
      <c r="G16" s="12">
        <v>-114550.24414999811</v>
      </c>
      <c r="H16" s="12">
        <v>24160.173712721902</v>
      </c>
      <c r="I16" s="12">
        <v>456593.97759346548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f>SUM(F16:P16)</f>
        <v>648734.92715618934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06">
        <f t="shared" ref="AA16" si="11">SUM(R16:Z16)</f>
        <v>0</v>
      </c>
      <c r="AB16" s="106">
        <f t="shared" ref="AB16" si="12">Q16+AA16</f>
        <v>648734.92715618934</v>
      </c>
      <c r="AC16" s="106">
        <f t="shared" ref="AC16" si="13">E16+AB16</f>
        <v>31540921.217156187</v>
      </c>
      <c r="AE16" s="106">
        <f t="shared" ref="AE16" si="14">AC16+AD16</f>
        <v>31540921.217156187</v>
      </c>
    </row>
    <row r="17" spans="1:31" outlineLevel="1" x14ac:dyDescent="0.35">
      <c r="A17" s="3">
        <v>15</v>
      </c>
      <c r="B17" s="277"/>
      <c r="C17" s="306" t="s">
        <v>27</v>
      </c>
      <c r="D17" s="302"/>
      <c r="E17" s="12">
        <f>SUM(E14:E16)</f>
        <v>30892186.289999999</v>
      </c>
      <c r="F17" s="12">
        <f t="shared" ref="F17:AE17" si="15">SUM(F14:F16)</f>
        <v>282531.02000000008</v>
      </c>
      <c r="G17" s="12">
        <f t="shared" si="15"/>
        <v>-114550.24414999811</v>
      </c>
      <c r="H17" s="12">
        <f t="shared" si="15"/>
        <v>24160.173712721902</v>
      </c>
      <c r="I17" s="12">
        <f t="shared" si="15"/>
        <v>456593.97759346548</v>
      </c>
      <c r="J17" s="12">
        <f t="shared" si="15"/>
        <v>0</v>
      </c>
      <c r="K17" s="12">
        <f t="shared" si="15"/>
        <v>0</v>
      </c>
      <c r="L17" s="12">
        <f t="shared" si="15"/>
        <v>0</v>
      </c>
      <c r="M17" s="12">
        <f t="shared" si="15"/>
        <v>0</v>
      </c>
      <c r="N17" s="12">
        <f t="shared" si="15"/>
        <v>0</v>
      </c>
      <c r="O17" s="12">
        <f t="shared" si="15"/>
        <v>0</v>
      </c>
      <c r="P17" s="12">
        <f t="shared" si="15"/>
        <v>0</v>
      </c>
      <c r="Q17" s="12">
        <f t="shared" si="15"/>
        <v>648734.92715618934</v>
      </c>
      <c r="R17" s="12">
        <f t="shared" si="15"/>
        <v>0</v>
      </c>
      <c r="S17" s="12">
        <f t="shared" si="15"/>
        <v>0</v>
      </c>
      <c r="T17" s="12">
        <f t="shared" si="15"/>
        <v>0</v>
      </c>
      <c r="U17" s="12">
        <f t="shared" si="15"/>
        <v>0</v>
      </c>
      <c r="V17" s="12">
        <f t="shared" si="15"/>
        <v>0</v>
      </c>
      <c r="W17" s="12">
        <f t="shared" si="15"/>
        <v>0</v>
      </c>
      <c r="X17" s="12">
        <f t="shared" si="15"/>
        <v>0</v>
      </c>
      <c r="Y17" s="12">
        <f t="shared" si="15"/>
        <v>0</v>
      </c>
      <c r="Z17" s="12">
        <f t="shared" si="15"/>
        <v>0</v>
      </c>
      <c r="AA17" s="12">
        <f t="shared" si="15"/>
        <v>0</v>
      </c>
      <c r="AB17" s="12">
        <f t="shared" si="15"/>
        <v>648734.92715618934</v>
      </c>
      <c r="AC17" s="12">
        <f t="shared" si="15"/>
        <v>31540921.217156187</v>
      </c>
      <c r="AD17" s="12">
        <f t="shared" si="15"/>
        <v>0</v>
      </c>
      <c r="AE17" s="12">
        <f t="shared" si="15"/>
        <v>31540921.217156187</v>
      </c>
    </row>
    <row r="18" spans="1:31" outlineLevel="1" x14ac:dyDescent="0.35">
      <c r="A18" s="3">
        <v>16</v>
      </c>
      <c r="B18" s="277"/>
      <c r="C18" s="13" t="s">
        <v>28</v>
      </c>
      <c r="D18" s="22">
        <v>489.4</v>
      </c>
      <c r="E18" s="12"/>
    </row>
    <row r="19" spans="1:31" outlineLevel="1" x14ac:dyDescent="0.35">
      <c r="A19" s="3">
        <v>17</v>
      </c>
      <c r="B19" s="277"/>
      <c r="C19" s="13" t="s">
        <v>29</v>
      </c>
      <c r="D19" s="22">
        <v>487</v>
      </c>
      <c r="E19" s="12"/>
    </row>
    <row r="20" spans="1:31" outlineLevel="1" x14ac:dyDescent="0.35">
      <c r="A20" s="3">
        <v>18</v>
      </c>
      <c r="B20" s="277"/>
      <c r="C20" s="13" t="s">
        <v>30</v>
      </c>
      <c r="D20" s="22">
        <v>488</v>
      </c>
      <c r="E20" s="12">
        <v>363239.85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f>SUM(F20:P20)</f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06">
        <f t="shared" ref="AA20" si="16">SUM(R20:Z20)</f>
        <v>0</v>
      </c>
      <c r="AB20" s="106">
        <f t="shared" ref="AB20" si="17">Q20+AA20</f>
        <v>0</v>
      </c>
      <c r="AC20" s="106">
        <f t="shared" ref="AC20" si="18">E20+AB20</f>
        <v>363239.85</v>
      </c>
      <c r="AE20" s="106">
        <f t="shared" ref="AE20" si="19">AC20+AD20</f>
        <v>363239.85</v>
      </c>
    </row>
    <row r="21" spans="1:31" outlineLevel="1" x14ac:dyDescent="0.35">
      <c r="A21" s="3">
        <v>19</v>
      </c>
      <c r="B21" s="277"/>
      <c r="C21" s="13" t="s">
        <v>31</v>
      </c>
      <c r="D21" s="22">
        <v>490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R21" s="12"/>
      <c r="S21" s="12"/>
      <c r="T21" s="12"/>
      <c r="U21" s="12"/>
      <c r="V21" s="12"/>
      <c r="W21" s="12"/>
      <c r="X21" s="12"/>
      <c r="Y21" s="12"/>
      <c r="Z21" s="12"/>
      <c r="AC21" s="106"/>
    </row>
    <row r="22" spans="1:31" outlineLevel="1" x14ac:dyDescent="0.35">
      <c r="A22" s="3">
        <v>20</v>
      </c>
      <c r="B22" s="277"/>
      <c r="C22" s="13" t="s">
        <v>32</v>
      </c>
      <c r="D22" s="22">
        <v>491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R22" s="12"/>
      <c r="S22" s="12"/>
      <c r="T22" s="12"/>
      <c r="U22" s="12"/>
      <c r="V22" s="12"/>
      <c r="W22" s="12"/>
      <c r="X22" s="12"/>
      <c r="Y22" s="12"/>
      <c r="Z22" s="12"/>
      <c r="AC22" s="106"/>
    </row>
    <row r="23" spans="1:31" outlineLevel="1" x14ac:dyDescent="0.35">
      <c r="A23" s="3">
        <v>21</v>
      </c>
      <c r="B23" s="277"/>
      <c r="C23" s="13" t="s">
        <v>33</v>
      </c>
      <c r="D23" s="22">
        <v>492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R23" s="12"/>
      <c r="S23" s="12"/>
      <c r="T23" s="12"/>
      <c r="U23" s="12"/>
      <c r="V23" s="12"/>
      <c r="W23" s="12"/>
      <c r="X23" s="12"/>
      <c r="Y23" s="12"/>
      <c r="Z23" s="12"/>
      <c r="AC23" s="106"/>
    </row>
    <row r="24" spans="1:31" outlineLevel="1" x14ac:dyDescent="0.35">
      <c r="A24" s="3">
        <v>22</v>
      </c>
      <c r="B24" s="277"/>
      <c r="C24" s="13" t="s">
        <v>34</v>
      </c>
      <c r="D24" s="22">
        <v>493</v>
      </c>
      <c r="E24" s="12">
        <v>330510.09999999998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f>SUM(F24:P24)</f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06">
        <f t="shared" ref="AA24:AA26" si="20">SUM(R24:Z24)</f>
        <v>0</v>
      </c>
      <c r="AB24" s="106">
        <f t="shared" ref="AB24:AB26" si="21">Q24+AA24</f>
        <v>0</v>
      </c>
      <c r="AC24" s="106">
        <f t="shared" ref="AC24:AC26" si="22">E24+AB24</f>
        <v>330510.09999999998</v>
      </c>
      <c r="AE24" s="106">
        <f t="shared" ref="AE24:AE26" si="23">AC24+AD24</f>
        <v>330510.09999999998</v>
      </c>
    </row>
    <row r="25" spans="1:31" outlineLevel="1" x14ac:dyDescent="0.35">
      <c r="A25" s="3">
        <v>23</v>
      </c>
      <c r="B25" s="277"/>
      <c r="C25" s="13" t="s">
        <v>35</v>
      </c>
      <c r="D25" s="22">
        <v>494</v>
      </c>
      <c r="E25" s="12">
        <v>96651.1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f>SUM(F25:P25)</f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06">
        <f t="shared" si="20"/>
        <v>0</v>
      </c>
      <c r="AB25" s="106">
        <f t="shared" si="21"/>
        <v>0</v>
      </c>
      <c r="AC25" s="106">
        <f t="shared" si="22"/>
        <v>96651.1</v>
      </c>
      <c r="AE25" s="106">
        <f t="shared" si="23"/>
        <v>96651.1</v>
      </c>
    </row>
    <row r="26" spans="1:31" outlineLevel="1" x14ac:dyDescent="0.35">
      <c r="A26" s="3">
        <v>24</v>
      </c>
      <c r="B26" s="277"/>
      <c r="C26" s="13" t="s">
        <v>36</v>
      </c>
      <c r="D26" s="22">
        <v>495</v>
      </c>
      <c r="E26" s="12">
        <v>140885.44999999998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f>SUM(F26:P26)</f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06">
        <f t="shared" si="20"/>
        <v>0</v>
      </c>
      <c r="AB26" s="106">
        <f t="shared" si="21"/>
        <v>0</v>
      </c>
      <c r="AC26" s="106">
        <f t="shared" si="22"/>
        <v>140885.44999999998</v>
      </c>
      <c r="AE26" s="106">
        <f t="shared" si="23"/>
        <v>140885.44999999998</v>
      </c>
    </row>
    <row r="27" spans="1:31" x14ac:dyDescent="0.35">
      <c r="A27" s="3">
        <v>25</v>
      </c>
      <c r="B27" s="290"/>
      <c r="C27" s="307" t="s">
        <v>484</v>
      </c>
      <c r="D27" s="302"/>
      <c r="E27" s="12">
        <f>SUM(E18:E26)</f>
        <v>931286.49999999988</v>
      </c>
      <c r="F27" s="12">
        <f t="shared" ref="F27:AE27" si="24">SUM(F18:F26)</f>
        <v>0</v>
      </c>
      <c r="G27" s="12">
        <f t="shared" si="24"/>
        <v>0</v>
      </c>
      <c r="H27" s="12">
        <f t="shared" si="24"/>
        <v>0</v>
      </c>
      <c r="I27" s="12">
        <f t="shared" si="24"/>
        <v>0</v>
      </c>
      <c r="J27" s="12">
        <f t="shared" si="24"/>
        <v>0</v>
      </c>
      <c r="K27" s="12">
        <f t="shared" si="24"/>
        <v>0</v>
      </c>
      <c r="L27" s="12">
        <f t="shared" si="24"/>
        <v>0</v>
      </c>
      <c r="M27" s="12">
        <f t="shared" si="24"/>
        <v>0</v>
      </c>
      <c r="N27" s="12">
        <f t="shared" si="24"/>
        <v>0</v>
      </c>
      <c r="O27" s="12">
        <f t="shared" si="24"/>
        <v>0</v>
      </c>
      <c r="P27" s="12">
        <f t="shared" si="24"/>
        <v>0</v>
      </c>
      <c r="Q27" s="12">
        <f t="shared" si="24"/>
        <v>0</v>
      </c>
      <c r="R27" s="12">
        <f t="shared" si="24"/>
        <v>0</v>
      </c>
      <c r="S27" s="12">
        <f t="shared" si="24"/>
        <v>0</v>
      </c>
      <c r="T27" s="12">
        <f t="shared" si="24"/>
        <v>0</v>
      </c>
      <c r="U27" s="12">
        <f t="shared" si="24"/>
        <v>0</v>
      </c>
      <c r="V27" s="12">
        <f t="shared" si="24"/>
        <v>0</v>
      </c>
      <c r="W27" s="12">
        <f t="shared" si="24"/>
        <v>0</v>
      </c>
      <c r="X27" s="12">
        <f t="shared" si="24"/>
        <v>0</v>
      </c>
      <c r="Y27" s="12">
        <f t="shared" si="24"/>
        <v>0</v>
      </c>
      <c r="Z27" s="12">
        <f t="shared" si="24"/>
        <v>0</v>
      </c>
      <c r="AA27" s="12">
        <f t="shared" si="24"/>
        <v>0</v>
      </c>
      <c r="AB27" s="12">
        <f t="shared" si="24"/>
        <v>0</v>
      </c>
      <c r="AC27" s="12">
        <f t="shared" si="24"/>
        <v>931286.49999999988</v>
      </c>
      <c r="AD27" s="12">
        <f t="shared" si="24"/>
        <v>0</v>
      </c>
      <c r="AE27" s="12">
        <f t="shared" si="24"/>
        <v>931286.49999999988</v>
      </c>
    </row>
    <row r="28" spans="1:31" x14ac:dyDescent="0.35">
      <c r="A28" s="3">
        <v>26</v>
      </c>
      <c r="B28" s="252" t="s">
        <v>38</v>
      </c>
      <c r="C28" s="252"/>
      <c r="D28" s="253"/>
      <c r="E28" s="12">
        <f>E13+E17+E27</f>
        <v>376249859.94</v>
      </c>
      <c r="F28" s="12">
        <f t="shared" ref="F28:AE28" si="25">F13+F17+F27</f>
        <v>-231114338.20364389</v>
      </c>
      <c r="G28" s="12">
        <f t="shared" si="25"/>
        <v>-1774483.9963787599</v>
      </c>
      <c r="H28" s="12">
        <f t="shared" si="25"/>
        <v>436247.02630265453</v>
      </c>
      <c r="I28" s="12">
        <f t="shared" si="25"/>
        <v>1831964.8385883817</v>
      </c>
      <c r="J28" s="12">
        <f t="shared" si="25"/>
        <v>0</v>
      </c>
      <c r="K28" s="12">
        <f t="shared" si="25"/>
        <v>0</v>
      </c>
      <c r="L28" s="12">
        <f t="shared" si="25"/>
        <v>0</v>
      </c>
      <c r="M28" s="12">
        <f t="shared" si="25"/>
        <v>0</v>
      </c>
      <c r="N28" s="12">
        <f t="shared" si="25"/>
        <v>0</v>
      </c>
      <c r="O28" s="12">
        <f t="shared" si="25"/>
        <v>0</v>
      </c>
      <c r="P28" s="12">
        <f t="shared" si="25"/>
        <v>0</v>
      </c>
      <c r="Q28" s="12">
        <f t="shared" si="25"/>
        <v>-230620610.33513162</v>
      </c>
      <c r="R28" s="12">
        <f t="shared" si="25"/>
        <v>0</v>
      </c>
      <c r="S28" s="12">
        <f t="shared" si="25"/>
        <v>0</v>
      </c>
      <c r="T28" s="12">
        <f t="shared" si="25"/>
        <v>0</v>
      </c>
      <c r="U28" s="12">
        <f t="shared" si="25"/>
        <v>0</v>
      </c>
      <c r="V28" s="12">
        <f t="shared" si="25"/>
        <v>0</v>
      </c>
      <c r="W28" s="12">
        <f t="shared" si="25"/>
        <v>0</v>
      </c>
      <c r="X28" s="12">
        <f t="shared" si="25"/>
        <v>0</v>
      </c>
      <c r="Y28" s="12">
        <f t="shared" si="25"/>
        <v>0</v>
      </c>
      <c r="Z28" s="12">
        <f t="shared" si="25"/>
        <v>0</v>
      </c>
      <c r="AA28" s="12">
        <f t="shared" si="25"/>
        <v>0</v>
      </c>
      <c r="AB28" s="12">
        <f t="shared" si="25"/>
        <v>-230620610.33513162</v>
      </c>
      <c r="AC28" s="12">
        <f t="shared" si="25"/>
        <v>145629249.60486838</v>
      </c>
      <c r="AD28" s="12">
        <f t="shared" si="25"/>
        <v>30458350</v>
      </c>
      <c r="AE28" s="12">
        <f t="shared" si="25"/>
        <v>176087599.60486835</v>
      </c>
    </row>
    <row r="29" spans="1:31" ht="15" customHeight="1" outlineLevel="1" x14ac:dyDescent="0.35">
      <c r="A29" s="3">
        <v>27</v>
      </c>
      <c r="B29" s="276" t="s">
        <v>39</v>
      </c>
      <c r="C29" s="48" t="s">
        <v>40</v>
      </c>
      <c r="D29" s="22">
        <v>710</v>
      </c>
      <c r="E29" s="12"/>
    </row>
    <row r="30" spans="1:31" ht="15" customHeight="1" outlineLevel="1" x14ac:dyDescent="0.35">
      <c r="A30" s="3">
        <v>28</v>
      </c>
      <c r="B30" s="277"/>
      <c r="C30" s="13" t="s">
        <v>41</v>
      </c>
      <c r="D30" s="22">
        <v>711</v>
      </c>
      <c r="E30" s="12"/>
    </row>
    <row r="31" spans="1:31" ht="15" customHeight="1" outlineLevel="1" x14ac:dyDescent="0.35">
      <c r="A31" s="3">
        <v>29</v>
      </c>
      <c r="B31" s="277"/>
      <c r="C31" s="13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f>SUM(F31:P31)</f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06">
        <f t="shared" ref="AA31" si="26">SUM(R31:Z31)</f>
        <v>0</v>
      </c>
      <c r="AB31" s="106">
        <f t="shared" ref="AB31" si="27">Q31+AA31</f>
        <v>0</v>
      </c>
      <c r="AC31" s="106">
        <f t="shared" ref="AC31" si="28">E31+AB31</f>
        <v>0</v>
      </c>
      <c r="AE31" s="106">
        <f t="shared" ref="AE31" si="29">AC31+AD31</f>
        <v>0</v>
      </c>
    </row>
    <row r="32" spans="1:31" ht="15" customHeight="1" outlineLevel="1" x14ac:dyDescent="0.35">
      <c r="A32" s="3">
        <v>30</v>
      </c>
      <c r="B32" s="277"/>
      <c r="C32" s="13" t="s">
        <v>43</v>
      </c>
      <c r="D32" s="22">
        <v>713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31" ht="15" customHeight="1" outlineLevel="1" x14ac:dyDescent="0.35">
      <c r="A33" s="3">
        <v>31</v>
      </c>
      <c r="B33" s="277"/>
      <c r="C33" s="13" t="s">
        <v>44</v>
      </c>
      <c r="D33" s="22">
        <v>714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31" ht="15" customHeight="1" outlineLevel="1" x14ac:dyDescent="0.35">
      <c r="A34" s="3">
        <v>32</v>
      </c>
      <c r="B34" s="277"/>
      <c r="C34" s="13" t="s">
        <v>45</v>
      </c>
      <c r="D34" s="22">
        <v>715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31" ht="15" customHeight="1" outlineLevel="1" x14ac:dyDescent="0.35">
      <c r="A35" s="3">
        <v>33</v>
      </c>
      <c r="B35" s="277"/>
      <c r="C35" s="13" t="s">
        <v>46</v>
      </c>
      <c r="D35" s="22">
        <v>716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31" ht="15" customHeight="1" outlineLevel="1" x14ac:dyDescent="0.35">
      <c r="A36" s="3">
        <v>34</v>
      </c>
      <c r="B36" s="277"/>
      <c r="C36" s="13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f t="shared" ref="Q36:Q37" si="30">SUM(F36:P36)</f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06">
        <f t="shared" ref="AA36:AA37" si="31">SUM(R36:Z36)</f>
        <v>0</v>
      </c>
      <c r="AB36" s="106">
        <f t="shared" ref="AB36:AB37" si="32">Q36+AA36</f>
        <v>0</v>
      </c>
      <c r="AC36" s="106">
        <f t="shared" ref="AC36:AC37" si="33">E36+AB36</f>
        <v>0</v>
      </c>
      <c r="AE36" s="106">
        <f t="shared" ref="AE36:AE37" si="34">AC36+AD36</f>
        <v>0</v>
      </c>
    </row>
    <row r="37" spans="1:31" ht="15" customHeight="1" outlineLevel="1" x14ac:dyDescent="0.35">
      <c r="A37" s="3">
        <v>35</v>
      </c>
      <c r="B37" s="277"/>
      <c r="C37" s="13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f t="shared" si="30"/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06">
        <f t="shared" si="31"/>
        <v>0</v>
      </c>
      <c r="AB37" s="106">
        <f t="shared" si="32"/>
        <v>0</v>
      </c>
      <c r="AC37" s="106">
        <f t="shared" si="33"/>
        <v>0</v>
      </c>
      <c r="AE37" s="106">
        <f t="shared" si="34"/>
        <v>0</v>
      </c>
    </row>
    <row r="38" spans="1:31" ht="15" customHeight="1" outlineLevel="1" x14ac:dyDescent="0.35">
      <c r="A38" s="3">
        <v>36</v>
      </c>
      <c r="B38" s="277"/>
      <c r="C38" s="13" t="s">
        <v>49</v>
      </c>
      <c r="D38" s="22">
        <v>719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31" ht="15" customHeight="1" outlineLevel="1" x14ac:dyDescent="0.35">
      <c r="A39" s="3">
        <v>37</v>
      </c>
      <c r="B39" s="277"/>
      <c r="C39" s="13" t="s">
        <v>50</v>
      </c>
      <c r="D39" s="22">
        <v>720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31" ht="15" customHeight="1" outlineLevel="1" x14ac:dyDescent="0.35">
      <c r="A40" s="3">
        <v>38</v>
      </c>
      <c r="B40" s="277"/>
      <c r="C40" s="13" t="s">
        <v>51</v>
      </c>
      <c r="D40" s="22">
        <v>721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31" ht="15" customHeight="1" outlineLevel="1" x14ac:dyDescent="0.35">
      <c r="A41" s="3">
        <v>39</v>
      </c>
      <c r="B41" s="277"/>
      <c r="C41" s="13" t="s">
        <v>52</v>
      </c>
      <c r="D41" s="22">
        <v>722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31" ht="15" customHeight="1" outlineLevel="1" x14ac:dyDescent="0.35">
      <c r="A42" s="3">
        <v>40</v>
      </c>
      <c r="B42" s="277"/>
      <c r="C42" s="13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f>SUM(F42:P42)</f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06">
        <f t="shared" ref="AA42" si="35">SUM(R42:Z42)</f>
        <v>0</v>
      </c>
      <c r="AB42" s="106">
        <f t="shared" ref="AB42" si="36">Q42+AA42</f>
        <v>0</v>
      </c>
      <c r="AC42" s="106">
        <f t="shared" ref="AC42" si="37">E42+AB42</f>
        <v>0</v>
      </c>
      <c r="AE42" s="106">
        <f t="shared" ref="AE42" si="38">AC42+AD42</f>
        <v>0</v>
      </c>
    </row>
    <row r="43" spans="1:31" ht="15" customHeight="1" outlineLevel="1" x14ac:dyDescent="0.35">
      <c r="A43" s="3">
        <v>41</v>
      </c>
      <c r="B43" s="277"/>
      <c r="C43" s="13" t="s">
        <v>54</v>
      </c>
      <c r="D43" s="22">
        <v>724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31" ht="15" customHeight="1" outlineLevel="1" x14ac:dyDescent="0.35">
      <c r="A44" s="3">
        <v>42</v>
      </c>
      <c r="B44" s="277"/>
      <c r="C44" s="13" t="s">
        <v>55</v>
      </c>
      <c r="D44" s="22">
        <v>725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31" ht="15" customHeight="1" outlineLevel="1" x14ac:dyDescent="0.35">
      <c r="A45" s="3">
        <v>43</v>
      </c>
      <c r="B45" s="277"/>
      <c r="C45" s="13" t="s">
        <v>56</v>
      </c>
      <c r="D45" s="22">
        <v>726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31" ht="15" customHeight="1" outlineLevel="1" x14ac:dyDescent="0.35">
      <c r="A46" s="3">
        <v>44</v>
      </c>
      <c r="B46" s="277"/>
      <c r="C46" s="13" t="s">
        <v>57</v>
      </c>
      <c r="D46" s="22">
        <v>727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31" ht="15" customHeight="1" outlineLevel="1" x14ac:dyDescent="0.35">
      <c r="A47" s="3">
        <v>45</v>
      </c>
      <c r="B47" s="277"/>
      <c r="C47" s="13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SUM(F47:P47)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06">
        <f t="shared" ref="AA47" si="39">SUM(R47:Z47)</f>
        <v>0</v>
      </c>
      <c r="AB47" s="106">
        <f t="shared" ref="AB47" si="40">Q47+AA47</f>
        <v>0</v>
      </c>
      <c r="AC47" s="106">
        <f t="shared" ref="AC47" si="41">E47+AB47</f>
        <v>0</v>
      </c>
      <c r="AE47" s="106">
        <f t="shared" ref="AE47" si="42">AC47+AD47</f>
        <v>0</v>
      </c>
    </row>
    <row r="48" spans="1:31" ht="15" customHeight="1" outlineLevel="1" x14ac:dyDescent="0.35">
      <c r="A48" s="3">
        <v>46</v>
      </c>
      <c r="B48" s="277"/>
      <c r="C48" s="13" t="s">
        <v>59</v>
      </c>
      <c r="D48" s="22">
        <v>729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31" ht="15" customHeight="1" outlineLevel="1" x14ac:dyDescent="0.35">
      <c r="A49" s="3">
        <v>47</v>
      </c>
      <c r="B49" s="277"/>
      <c r="C49" s="13" t="s">
        <v>60</v>
      </c>
      <c r="D49" s="22">
        <v>730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31" ht="15" customHeight="1" outlineLevel="1" x14ac:dyDescent="0.35">
      <c r="A50" s="3">
        <v>48</v>
      </c>
      <c r="B50" s="277"/>
      <c r="C50" s="13" t="s">
        <v>61</v>
      </c>
      <c r="D50" s="22">
        <v>731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31" ht="15" customHeight="1" outlineLevel="1" x14ac:dyDescent="0.35">
      <c r="A51" s="3">
        <v>49</v>
      </c>
      <c r="B51" s="277"/>
      <c r="C51" s="13" t="s">
        <v>62</v>
      </c>
      <c r="D51" s="22">
        <v>732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31" ht="15" customHeight="1" outlineLevel="1" x14ac:dyDescent="0.35">
      <c r="A52" s="3">
        <v>50</v>
      </c>
      <c r="B52" s="277"/>
      <c r="C52" s="13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f>SUM(F52:P52)</f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06">
        <f t="shared" ref="AA52" si="43">SUM(R52:Z52)</f>
        <v>0</v>
      </c>
      <c r="AB52" s="106">
        <f t="shared" ref="AB52" si="44">Q52+AA52</f>
        <v>0</v>
      </c>
      <c r="AC52" s="106">
        <f t="shared" ref="AC52" si="45">E52+AB52</f>
        <v>0</v>
      </c>
      <c r="AE52" s="106">
        <f t="shared" ref="AE52" si="46">AC52+AD52</f>
        <v>0</v>
      </c>
    </row>
    <row r="53" spans="1:31" ht="15" customHeight="1" outlineLevel="1" x14ac:dyDescent="0.35">
      <c r="A53" s="3">
        <v>51</v>
      </c>
      <c r="B53" s="277"/>
      <c r="C53" s="13" t="s">
        <v>64</v>
      </c>
      <c r="D53" s="22">
        <v>734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31" ht="15" customHeight="1" outlineLevel="1" x14ac:dyDescent="0.35">
      <c r="A54" s="3">
        <v>52</v>
      </c>
      <c r="B54" s="277"/>
      <c r="C54" s="13" t="s">
        <v>65</v>
      </c>
      <c r="D54" s="22">
        <v>735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31" ht="15" customHeight="1" outlineLevel="1" x14ac:dyDescent="0.35">
      <c r="A55" s="3">
        <v>53</v>
      </c>
      <c r="B55" s="277"/>
      <c r="C55" s="13" t="s">
        <v>66</v>
      </c>
      <c r="D55" s="22">
        <v>736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31" ht="15" customHeight="1" outlineLevel="1" x14ac:dyDescent="0.35">
      <c r="A56" s="3">
        <v>54</v>
      </c>
      <c r="B56" s="277"/>
      <c r="C56" s="13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f t="shared" ref="Q56:Q58" si="47">SUM(F56:P56)</f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06">
        <f t="shared" ref="AA56:AA58" si="48">SUM(R56:Z56)</f>
        <v>0</v>
      </c>
      <c r="AB56" s="106">
        <f t="shared" ref="AB56:AB58" si="49">Q56+AA56</f>
        <v>0</v>
      </c>
      <c r="AC56" s="106">
        <f t="shared" ref="AC56:AC58" si="50">E56+AB56</f>
        <v>0</v>
      </c>
      <c r="AE56" s="106">
        <f t="shared" ref="AE56:AE58" si="51">AC56+AD56</f>
        <v>0</v>
      </c>
    </row>
    <row r="57" spans="1:31" ht="15" customHeight="1" outlineLevel="1" x14ac:dyDescent="0.35">
      <c r="A57" s="3">
        <v>55</v>
      </c>
      <c r="B57" s="277"/>
      <c r="C57" s="13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f t="shared" si="47"/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06">
        <f t="shared" si="48"/>
        <v>0</v>
      </c>
      <c r="AB57" s="106">
        <f t="shared" si="49"/>
        <v>0</v>
      </c>
      <c r="AC57" s="106">
        <f t="shared" si="50"/>
        <v>0</v>
      </c>
      <c r="AE57" s="106">
        <f t="shared" si="51"/>
        <v>0</v>
      </c>
    </row>
    <row r="58" spans="1:31" ht="15" customHeight="1" outlineLevel="1" x14ac:dyDescent="0.35">
      <c r="A58" s="3">
        <v>56</v>
      </c>
      <c r="B58" s="277"/>
      <c r="C58" s="13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f t="shared" si="47"/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06">
        <f t="shared" si="48"/>
        <v>0</v>
      </c>
      <c r="AB58" s="106">
        <f t="shared" si="49"/>
        <v>0</v>
      </c>
      <c r="AC58" s="106">
        <f t="shared" si="50"/>
        <v>0</v>
      </c>
      <c r="AE58" s="106">
        <f t="shared" si="51"/>
        <v>0</v>
      </c>
    </row>
    <row r="59" spans="1:31" ht="15" customHeight="1" x14ac:dyDescent="0.35">
      <c r="A59" s="3">
        <v>57</v>
      </c>
      <c r="B59" s="277"/>
      <c r="C59" s="302" t="s">
        <v>70</v>
      </c>
      <c r="D59" s="303"/>
      <c r="E59" s="12">
        <f>SUM(E29:E58)</f>
        <v>0</v>
      </c>
      <c r="F59" s="12">
        <f t="shared" ref="F59:AD59" si="52">SUM(F29:F58)</f>
        <v>0</v>
      </c>
      <c r="G59" s="12">
        <f t="shared" si="52"/>
        <v>0</v>
      </c>
      <c r="H59" s="12">
        <f t="shared" si="52"/>
        <v>0</v>
      </c>
      <c r="I59" s="12">
        <f t="shared" si="52"/>
        <v>0</v>
      </c>
      <c r="J59" s="12">
        <f t="shared" si="52"/>
        <v>0</v>
      </c>
      <c r="K59" s="12">
        <f t="shared" si="52"/>
        <v>0</v>
      </c>
      <c r="L59" s="12">
        <f t="shared" si="52"/>
        <v>0</v>
      </c>
      <c r="M59" s="12">
        <f t="shared" si="52"/>
        <v>0</v>
      </c>
      <c r="N59" s="12">
        <f t="shared" si="52"/>
        <v>0</v>
      </c>
      <c r="O59" s="12">
        <f t="shared" si="52"/>
        <v>0</v>
      </c>
      <c r="P59" s="12">
        <f t="shared" si="52"/>
        <v>0</v>
      </c>
      <c r="Q59" s="12">
        <f t="shared" si="52"/>
        <v>0</v>
      </c>
      <c r="R59" s="12">
        <f t="shared" si="52"/>
        <v>0</v>
      </c>
      <c r="S59" s="12">
        <f t="shared" si="52"/>
        <v>0</v>
      </c>
      <c r="T59" s="12">
        <f t="shared" si="52"/>
        <v>0</v>
      </c>
      <c r="U59" s="12">
        <f t="shared" si="52"/>
        <v>0</v>
      </c>
      <c r="V59" s="12">
        <f t="shared" si="52"/>
        <v>0</v>
      </c>
      <c r="W59" s="12">
        <f t="shared" si="52"/>
        <v>0</v>
      </c>
      <c r="X59" s="12">
        <f t="shared" si="52"/>
        <v>0</v>
      </c>
      <c r="Y59" s="12">
        <f t="shared" si="52"/>
        <v>0</v>
      </c>
      <c r="Z59" s="12">
        <f t="shared" si="52"/>
        <v>0</v>
      </c>
      <c r="AA59" s="12">
        <f t="shared" si="52"/>
        <v>0</v>
      </c>
      <c r="AB59" s="12">
        <f t="shared" si="52"/>
        <v>0</v>
      </c>
      <c r="AC59" s="12">
        <f t="shared" si="52"/>
        <v>0</v>
      </c>
      <c r="AD59" s="12">
        <f t="shared" si="52"/>
        <v>0</v>
      </c>
      <c r="AE59" s="12">
        <f>SUM(AE29:AE58)</f>
        <v>0</v>
      </c>
    </row>
    <row r="60" spans="1:31" ht="15" customHeight="1" outlineLevel="1" x14ac:dyDescent="0.35">
      <c r="A60" s="3">
        <v>58</v>
      </c>
      <c r="B60" s="277"/>
      <c r="C60" s="10" t="s">
        <v>71</v>
      </c>
      <c r="D60" s="28">
        <v>800</v>
      </c>
      <c r="E60" s="12"/>
    </row>
    <row r="61" spans="1:31" ht="15" customHeight="1" outlineLevel="1" x14ac:dyDescent="0.35">
      <c r="A61" s="3">
        <v>59</v>
      </c>
      <c r="B61" s="277"/>
      <c r="C61" s="13" t="s">
        <v>72</v>
      </c>
      <c r="D61" s="29">
        <v>800.1</v>
      </c>
      <c r="E61" s="12"/>
    </row>
    <row r="62" spans="1:31" ht="15" customHeight="1" outlineLevel="1" x14ac:dyDescent="0.35">
      <c r="A62" s="3">
        <v>60</v>
      </c>
      <c r="B62" s="277"/>
      <c r="C62" s="13" t="s">
        <v>73</v>
      </c>
      <c r="D62" s="28">
        <v>801</v>
      </c>
      <c r="E62" s="12"/>
    </row>
    <row r="63" spans="1:31" ht="15" customHeight="1" outlineLevel="1" x14ac:dyDescent="0.35">
      <c r="A63" s="3">
        <v>61</v>
      </c>
      <c r="B63" s="277"/>
      <c r="C63" s="13" t="s">
        <v>74</v>
      </c>
      <c r="D63" s="28">
        <v>802</v>
      </c>
      <c r="E63" s="12"/>
    </row>
    <row r="64" spans="1:31" ht="15" customHeight="1" outlineLevel="1" x14ac:dyDescent="0.35">
      <c r="A64" s="3">
        <v>62</v>
      </c>
      <c r="B64" s="277"/>
      <c r="C64" s="13" t="s">
        <v>75</v>
      </c>
      <c r="D64" s="28">
        <v>803</v>
      </c>
      <c r="E64" s="12"/>
    </row>
    <row r="65" spans="1:31" ht="15" customHeight="1" outlineLevel="1" x14ac:dyDescent="0.35">
      <c r="A65" s="3">
        <v>63</v>
      </c>
      <c r="B65" s="277"/>
      <c r="C65" s="13" t="s">
        <v>76</v>
      </c>
      <c r="D65" s="28">
        <v>804</v>
      </c>
      <c r="E65" s="12">
        <v>291587555.47000003</v>
      </c>
      <c r="F65" s="12">
        <v>-212859301.60000002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ref="Q65" si="53">SUM(F65:P65)</f>
        <v>-212859301.60000002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06">
        <f t="shared" ref="AA65" si="54">SUM(R65:Z65)</f>
        <v>0</v>
      </c>
      <c r="AB65" s="106">
        <f t="shared" ref="AB65" si="55">Q65+AA65</f>
        <v>-212859301.60000002</v>
      </c>
      <c r="AC65" s="106">
        <f t="shared" ref="AC65" si="56">E65+AB65</f>
        <v>78728253.870000005</v>
      </c>
      <c r="AE65" s="106">
        <f t="shared" ref="AE65" si="57">AC65+AD65</f>
        <v>78728253.870000005</v>
      </c>
    </row>
    <row r="66" spans="1:31" ht="15" customHeight="1" outlineLevel="1" x14ac:dyDescent="0.35">
      <c r="A66" s="3">
        <v>64</v>
      </c>
      <c r="B66" s="277"/>
      <c r="C66" s="13" t="s">
        <v>77</v>
      </c>
      <c r="D66" s="29">
        <v>804.1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31" ht="15" customHeight="1" outlineLevel="1" x14ac:dyDescent="0.35">
      <c r="A67" s="3">
        <v>65</v>
      </c>
      <c r="B67" s="277"/>
      <c r="C67" s="13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f t="shared" ref="Q67:Q68" si="58">SUM(F67:P67)</f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06">
        <f t="shared" ref="AA67:AA68" si="59">SUM(R67:Z67)</f>
        <v>0</v>
      </c>
      <c r="AB67" s="106">
        <f t="shared" ref="AB67:AB68" si="60">Q67+AA67</f>
        <v>0</v>
      </c>
      <c r="AC67" s="106">
        <f t="shared" ref="AC67:AC68" si="61">E67+AB67</f>
        <v>0</v>
      </c>
      <c r="AE67" s="106">
        <f t="shared" ref="AE67:AE68" si="62">AC67+AD67</f>
        <v>0</v>
      </c>
    </row>
    <row r="68" spans="1:31" ht="15" customHeight="1" outlineLevel="1" x14ac:dyDescent="0.35">
      <c r="A68" s="3">
        <v>66</v>
      </c>
      <c r="B68" s="277"/>
      <c r="C68" s="13" t="s">
        <v>79</v>
      </c>
      <c r="D68" s="29">
        <v>805.1</v>
      </c>
      <c r="E68" s="12">
        <v>-77022264.359999999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f t="shared" si="58"/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06">
        <f t="shared" si="59"/>
        <v>0</v>
      </c>
      <c r="AB68" s="106">
        <f t="shared" si="60"/>
        <v>0</v>
      </c>
      <c r="AC68" s="106">
        <f t="shared" si="61"/>
        <v>-77022264.359999999</v>
      </c>
      <c r="AE68" s="106">
        <f t="shared" si="62"/>
        <v>-77022264.359999999</v>
      </c>
    </row>
    <row r="69" spans="1:31" ht="15" customHeight="1" outlineLevel="1" x14ac:dyDescent="0.35">
      <c r="A69" s="3">
        <v>67</v>
      </c>
      <c r="B69" s="277"/>
      <c r="C69" s="13" t="s">
        <v>80</v>
      </c>
      <c r="D69" s="28">
        <v>806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31" ht="15" customHeight="1" outlineLevel="1" x14ac:dyDescent="0.35">
      <c r="A70" s="3">
        <v>68</v>
      </c>
      <c r="B70" s="277"/>
      <c r="C70" s="13" t="s">
        <v>81</v>
      </c>
      <c r="D70" s="28">
        <v>807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31" ht="15" customHeight="1" outlineLevel="1" x14ac:dyDescent="0.35">
      <c r="A71" s="3">
        <v>69</v>
      </c>
      <c r="B71" s="277"/>
      <c r="C71" s="13" t="s">
        <v>82</v>
      </c>
      <c r="D71" s="29">
        <v>808.1</v>
      </c>
      <c r="E71" s="12">
        <v>18052002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f t="shared" ref="Q71:Q72" si="63">SUM(F71:P71)</f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06">
        <f t="shared" ref="AA71:AA72" si="64">SUM(R71:Z71)</f>
        <v>0</v>
      </c>
      <c r="AB71" s="106">
        <f t="shared" ref="AB71:AB72" si="65">Q71+AA71</f>
        <v>0</v>
      </c>
      <c r="AC71" s="106">
        <f t="shared" ref="AC71:AC72" si="66">E71+AB71</f>
        <v>18052002</v>
      </c>
      <c r="AE71" s="106">
        <f t="shared" ref="AE71:AE72" si="67">AC71+AD71</f>
        <v>18052002</v>
      </c>
    </row>
    <row r="72" spans="1:31" ht="15" customHeight="1" outlineLevel="1" x14ac:dyDescent="0.35">
      <c r="A72" s="3">
        <v>70</v>
      </c>
      <c r="B72" s="277"/>
      <c r="C72" s="13" t="s">
        <v>83</v>
      </c>
      <c r="D72" s="29">
        <v>808.2</v>
      </c>
      <c r="E72" s="12">
        <v>-19336006.359999999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f t="shared" si="63"/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06">
        <f t="shared" si="64"/>
        <v>0</v>
      </c>
      <c r="AB72" s="106">
        <f t="shared" si="65"/>
        <v>0</v>
      </c>
      <c r="AC72" s="106">
        <f t="shared" si="66"/>
        <v>-19336006.359999999</v>
      </c>
      <c r="AE72" s="106">
        <f t="shared" si="67"/>
        <v>-19336006.359999999</v>
      </c>
    </row>
    <row r="73" spans="1:31" ht="15" customHeight="1" outlineLevel="1" x14ac:dyDescent="0.35">
      <c r="A73" s="3">
        <v>71</v>
      </c>
      <c r="B73" s="277"/>
      <c r="C73" s="13" t="s">
        <v>84</v>
      </c>
      <c r="D73" s="29">
        <v>809.1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31" ht="15" customHeight="1" outlineLevel="1" x14ac:dyDescent="0.35">
      <c r="A74" s="3">
        <v>72</v>
      </c>
      <c r="B74" s="277"/>
      <c r="C74" s="13" t="s">
        <v>85</v>
      </c>
      <c r="D74" s="29">
        <v>809.2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31" ht="15" customHeight="1" outlineLevel="1" x14ac:dyDescent="0.35">
      <c r="A75" s="3">
        <v>73</v>
      </c>
      <c r="B75" s="277"/>
      <c r="C75" s="13" t="s">
        <v>86</v>
      </c>
      <c r="D75" s="28">
        <v>810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31" ht="15" customHeight="1" outlineLevel="1" x14ac:dyDescent="0.35">
      <c r="A76" s="3">
        <v>74</v>
      </c>
      <c r="B76" s="277"/>
      <c r="C76" s="13" t="s">
        <v>87</v>
      </c>
      <c r="D76" s="28">
        <v>811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31" ht="15" customHeight="1" outlineLevel="1" x14ac:dyDescent="0.35">
      <c r="A77" s="3">
        <v>75</v>
      </c>
      <c r="B77" s="277"/>
      <c r="C77" s="13" t="s">
        <v>88</v>
      </c>
      <c r="D77" s="28">
        <v>812</v>
      </c>
      <c r="E77" s="12">
        <v>-421985.15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f t="shared" ref="Q77:Q78" si="68">SUM(F77:P77)</f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06">
        <f t="shared" ref="AA77:AA78" si="69">SUM(R77:Z77)</f>
        <v>0</v>
      </c>
      <c r="AB77" s="106">
        <f t="shared" ref="AB77:AB78" si="70">Q77+AA77</f>
        <v>0</v>
      </c>
      <c r="AC77" s="106">
        <f t="shared" ref="AC77:AC78" si="71">E77+AB77</f>
        <v>-421985.15</v>
      </c>
      <c r="AE77" s="106">
        <f t="shared" ref="AE77:AE78" si="72">AC77+AD77</f>
        <v>-421985.15</v>
      </c>
    </row>
    <row r="78" spans="1:31" ht="15" customHeight="1" outlineLevel="1" x14ac:dyDescent="0.35">
      <c r="A78" s="3">
        <v>76</v>
      </c>
      <c r="B78" s="277"/>
      <c r="C78" s="13" t="s">
        <v>89</v>
      </c>
      <c r="D78" s="28">
        <v>813</v>
      </c>
      <c r="E78" s="12">
        <v>585410.31000000006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-33688.839999999997</v>
      </c>
      <c r="M78" s="12">
        <v>0</v>
      </c>
      <c r="N78" s="12">
        <v>0</v>
      </c>
      <c r="O78" s="12">
        <v>0</v>
      </c>
      <c r="P78" s="12">
        <v>0</v>
      </c>
      <c r="Q78" s="12">
        <f t="shared" si="68"/>
        <v>-33688.839999999997</v>
      </c>
      <c r="R78" s="12">
        <v>0</v>
      </c>
      <c r="S78" s="12">
        <v>16334.516615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4038.8167840976989</v>
      </c>
      <c r="AA78" s="106">
        <f t="shared" si="69"/>
        <v>20373.333399097701</v>
      </c>
      <c r="AB78" s="106">
        <f t="shared" si="70"/>
        <v>-13315.506600902296</v>
      </c>
      <c r="AC78" s="106">
        <f t="shared" si="71"/>
        <v>572094.80339909776</v>
      </c>
      <c r="AE78" s="106">
        <f t="shared" si="72"/>
        <v>572094.80339909776</v>
      </c>
    </row>
    <row r="79" spans="1:31" ht="15" customHeight="1" x14ac:dyDescent="0.35">
      <c r="A79" s="3">
        <v>77</v>
      </c>
      <c r="B79" s="290"/>
      <c r="C79" s="302" t="s">
        <v>90</v>
      </c>
      <c r="D79" s="303"/>
      <c r="E79" s="12">
        <f>SUM(E60:E78)</f>
        <v>213444711.91</v>
      </c>
      <c r="F79" s="12">
        <f t="shared" ref="F79:AE79" si="73">SUM(F60:F78)</f>
        <v>-212859301.60000002</v>
      </c>
      <c r="G79" s="12">
        <f t="shared" si="73"/>
        <v>0</v>
      </c>
      <c r="H79" s="12">
        <f t="shared" si="73"/>
        <v>0</v>
      </c>
      <c r="I79" s="12">
        <f t="shared" si="73"/>
        <v>0</v>
      </c>
      <c r="J79" s="12">
        <f t="shared" si="73"/>
        <v>0</v>
      </c>
      <c r="K79" s="12">
        <f t="shared" si="73"/>
        <v>0</v>
      </c>
      <c r="L79" s="12">
        <f t="shared" si="73"/>
        <v>-33688.839999999997</v>
      </c>
      <c r="M79" s="12">
        <f t="shared" si="73"/>
        <v>0</v>
      </c>
      <c r="N79" s="12">
        <f t="shared" si="73"/>
        <v>0</v>
      </c>
      <c r="O79" s="12">
        <f t="shared" si="73"/>
        <v>0</v>
      </c>
      <c r="P79" s="12">
        <f t="shared" si="73"/>
        <v>0</v>
      </c>
      <c r="Q79" s="12">
        <f t="shared" si="73"/>
        <v>-212892990.44000003</v>
      </c>
      <c r="R79" s="12">
        <f t="shared" si="73"/>
        <v>0</v>
      </c>
      <c r="S79" s="12">
        <f t="shared" si="73"/>
        <v>16334.516615</v>
      </c>
      <c r="T79" s="12">
        <f t="shared" si="73"/>
        <v>0</v>
      </c>
      <c r="U79" s="12">
        <f t="shared" si="73"/>
        <v>0</v>
      </c>
      <c r="V79" s="12">
        <f t="shared" si="73"/>
        <v>0</v>
      </c>
      <c r="W79" s="12">
        <f t="shared" si="73"/>
        <v>0</v>
      </c>
      <c r="X79" s="12">
        <f t="shared" si="73"/>
        <v>0</v>
      </c>
      <c r="Y79" s="12">
        <f t="shared" si="73"/>
        <v>0</v>
      </c>
      <c r="Z79" s="12">
        <f t="shared" si="73"/>
        <v>4038.8167840976989</v>
      </c>
      <c r="AA79" s="12">
        <f t="shared" si="73"/>
        <v>20373.333399097701</v>
      </c>
      <c r="AB79" s="12">
        <f t="shared" si="73"/>
        <v>-212872617.10660094</v>
      </c>
      <c r="AC79" s="12">
        <f t="shared" si="73"/>
        <v>572094.80339910369</v>
      </c>
      <c r="AD79" s="12">
        <f t="shared" si="73"/>
        <v>0</v>
      </c>
      <c r="AE79" s="12">
        <f t="shared" si="73"/>
        <v>572094.80339910369</v>
      </c>
    </row>
    <row r="80" spans="1:31" ht="15" customHeight="1" x14ac:dyDescent="0.35">
      <c r="A80" s="3">
        <v>78</v>
      </c>
      <c r="B80" s="298" t="s">
        <v>39</v>
      </c>
      <c r="C80" s="298"/>
      <c r="D80" s="298"/>
      <c r="E80" s="12">
        <f>E59+E79</f>
        <v>213444711.91</v>
      </c>
      <c r="F80" s="12">
        <f t="shared" ref="F80:AE80" si="74">F59+F79</f>
        <v>-212859301.60000002</v>
      </c>
      <c r="G80" s="12">
        <f t="shared" si="74"/>
        <v>0</v>
      </c>
      <c r="H80" s="12">
        <f t="shared" si="74"/>
        <v>0</v>
      </c>
      <c r="I80" s="12">
        <f t="shared" si="74"/>
        <v>0</v>
      </c>
      <c r="J80" s="12">
        <f t="shared" si="74"/>
        <v>0</v>
      </c>
      <c r="K80" s="12">
        <f t="shared" si="74"/>
        <v>0</v>
      </c>
      <c r="L80" s="12">
        <f t="shared" si="74"/>
        <v>-33688.839999999997</v>
      </c>
      <c r="M80" s="12">
        <f t="shared" si="74"/>
        <v>0</v>
      </c>
      <c r="N80" s="12">
        <f t="shared" si="74"/>
        <v>0</v>
      </c>
      <c r="O80" s="12">
        <f t="shared" si="74"/>
        <v>0</v>
      </c>
      <c r="P80" s="12">
        <f t="shared" si="74"/>
        <v>0</v>
      </c>
      <c r="Q80" s="12">
        <f t="shared" si="74"/>
        <v>-212892990.44000003</v>
      </c>
      <c r="R80" s="12">
        <f t="shared" si="74"/>
        <v>0</v>
      </c>
      <c r="S80" s="12">
        <f t="shared" si="74"/>
        <v>16334.516615</v>
      </c>
      <c r="T80" s="12">
        <f t="shared" si="74"/>
        <v>0</v>
      </c>
      <c r="U80" s="12">
        <f t="shared" si="74"/>
        <v>0</v>
      </c>
      <c r="V80" s="12">
        <f t="shared" si="74"/>
        <v>0</v>
      </c>
      <c r="W80" s="12">
        <f t="shared" si="74"/>
        <v>0</v>
      </c>
      <c r="X80" s="12">
        <f t="shared" si="74"/>
        <v>0</v>
      </c>
      <c r="Y80" s="12">
        <f t="shared" si="74"/>
        <v>0</v>
      </c>
      <c r="Z80" s="12">
        <f t="shared" si="74"/>
        <v>4038.8167840976989</v>
      </c>
      <c r="AA80" s="12">
        <f t="shared" si="74"/>
        <v>20373.333399097701</v>
      </c>
      <c r="AB80" s="12">
        <f t="shared" si="74"/>
        <v>-212872617.10660094</v>
      </c>
      <c r="AC80" s="12">
        <f t="shared" si="74"/>
        <v>572094.80339910369</v>
      </c>
      <c r="AD80" s="12">
        <f t="shared" si="74"/>
        <v>0</v>
      </c>
      <c r="AE80" s="12">
        <f t="shared" si="74"/>
        <v>572094.80339910369</v>
      </c>
    </row>
    <row r="81" spans="1:31" ht="15" customHeight="1" outlineLevel="1" x14ac:dyDescent="0.35">
      <c r="A81" s="3">
        <v>79</v>
      </c>
      <c r="B81" s="297" t="s">
        <v>91</v>
      </c>
      <c r="C81" s="13" t="s">
        <v>92</v>
      </c>
      <c r="D81" s="22">
        <v>814</v>
      </c>
      <c r="E81" s="12"/>
    </row>
    <row r="82" spans="1:31" ht="15" customHeight="1" outlineLevel="1" x14ac:dyDescent="0.35">
      <c r="A82" s="3">
        <v>80</v>
      </c>
      <c r="B82" s="297"/>
      <c r="C82" s="13" t="s">
        <v>93</v>
      </c>
      <c r="D82" s="22">
        <v>815</v>
      </c>
      <c r="E82" s="12"/>
    </row>
    <row r="83" spans="1:31" ht="15" customHeight="1" outlineLevel="1" x14ac:dyDescent="0.35">
      <c r="A83" s="3">
        <v>81</v>
      </c>
      <c r="B83" s="297"/>
      <c r="C83" s="13" t="s">
        <v>94</v>
      </c>
      <c r="D83" s="22">
        <v>816</v>
      </c>
      <c r="E83" s="12"/>
    </row>
    <row r="84" spans="1:31" ht="15" customHeight="1" outlineLevel="1" x14ac:dyDescent="0.35">
      <c r="A84" s="3">
        <v>82</v>
      </c>
      <c r="B84" s="297"/>
      <c r="C84" s="13" t="s">
        <v>95</v>
      </c>
      <c r="D84" s="22">
        <v>817</v>
      </c>
      <c r="E84" s="12"/>
    </row>
    <row r="85" spans="1:31" ht="15" customHeight="1" outlineLevel="1" x14ac:dyDescent="0.35">
      <c r="A85" s="3">
        <v>83</v>
      </c>
      <c r="B85" s="297"/>
      <c r="C85" s="13" t="s">
        <v>96</v>
      </c>
      <c r="D85" s="22">
        <v>818</v>
      </c>
      <c r="E85" s="12"/>
    </row>
    <row r="86" spans="1:31" ht="15" customHeight="1" outlineLevel="1" x14ac:dyDescent="0.35">
      <c r="A86" s="3">
        <v>84</v>
      </c>
      <c r="B86" s="297"/>
      <c r="C86" s="13" t="s">
        <v>97</v>
      </c>
      <c r="D86" s="22">
        <v>819</v>
      </c>
      <c r="E86" s="12"/>
    </row>
    <row r="87" spans="1:31" ht="15" customHeight="1" outlineLevel="1" x14ac:dyDescent="0.35">
      <c r="A87" s="3">
        <v>85</v>
      </c>
      <c r="B87" s="297"/>
      <c r="C87" s="13" t="s">
        <v>98</v>
      </c>
      <c r="D87" s="22">
        <v>820</v>
      </c>
      <c r="E87" s="12"/>
    </row>
    <row r="88" spans="1:31" ht="15" customHeight="1" outlineLevel="1" x14ac:dyDescent="0.35">
      <c r="A88" s="3">
        <v>86</v>
      </c>
      <c r="B88" s="297"/>
      <c r="C88" s="13" t="s">
        <v>62</v>
      </c>
      <c r="D88" s="22">
        <v>821</v>
      </c>
      <c r="E88" s="12"/>
    </row>
    <row r="89" spans="1:31" ht="15" customHeight="1" outlineLevel="1" x14ac:dyDescent="0.35">
      <c r="A89" s="3">
        <v>87</v>
      </c>
      <c r="B89" s="297"/>
      <c r="C89" s="13" t="s">
        <v>99</v>
      </c>
      <c r="D89" s="22">
        <v>822</v>
      </c>
      <c r="E89" s="12"/>
    </row>
    <row r="90" spans="1:31" ht="15" customHeight="1" outlineLevel="1" x14ac:dyDescent="0.35">
      <c r="A90" s="3">
        <v>88</v>
      </c>
      <c r="B90" s="297"/>
      <c r="C90" s="13" t="s">
        <v>100</v>
      </c>
      <c r="D90" s="22">
        <v>823</v>
      </c>
      <c r="E90" s="12"/>
    </row>
    <row r="91" spans="1:31" ht="15" customHeight="1" outlineLevel="1" x14ac:dyDescent="0.35">
      <c r="A91" s="3">
        <v>89</v>
      </c>
      <c r="B91" s="297"/>
      <c r="C91" s="13" t="s">
        <v>101</v>
      </c>
      <c r="D91" s="22">
        <v>824</v>
      </c>
      <c r="E91" s="12"/>
    </row>
    <row r="92" spans="1:31" ht="15" customHeight="1" outlineLevel="1" x14ac:dyDescent="0.35">
      <c r="A92" s="3">
        <v>90</v>
      </c>
      <c r="B92" s="297"/>
      <c r="C92" s="13" t="s">
        <v>102</v>
      </c>
      <c r="D92" s="22">
        <v>825</v>
      </c>
      <c r="E92" s="12"/>
    </row>
    <row r="93" spans="1:31" ht="15" customHeight="1" outlineLevel="1" x14ac:dyDescent="0.35">
      <c r="A93" s="3">
        <v>91</v>
      </c>
      <c r="B93" s="297"/>
      <c r="C93" s="13" t="s">
        <v>66</v>
      </c>
      <c r="D93" s="22">
        <v>826</v>
      </c>
      <c r="E93" s="12"/>
    </row>
    <row r="94" spans="1:31" ht="15" customHeight="1" x14ac:dyDescent="0.35">
      <c r="A94" s="3">
        <v>92</v>
      </c>
      <c r="B94" s="297"/>
      <c r="C94" s="301" t="s">
        <v>103</v>
      </c>
      <c r="D94" s="300"/>
      <c r="E94" s="12">
        <f>SUM(E81:E93)</f>
        <v>0</v>
      </c>
      <c r="F94" s="12">
        <f t="shared" ref="F94:AE94" si="75">SUM(F81:F93)</f>
        <v>0</v>
      </c>
      <c r="G94" s="12">
        <f t="shared" si="75"/>
        <v>0</v>
      </c>
      <c r="H94" s="12">
        <f t="shared" si="75"/>
        <v>0</v>
      </c>
      <c r="I94" s="12">
        <f t="shared" si="75"/>
        <v>0</v>
      </c>
      <c r="J94" s="12">
        <f t="shared" si="75"/>
        <v>0</v>
      </c>
      <c r="K94" s="12">
        <f t="shared" si="75"/>
        <v>0</v>
      </c>
      <c r="L94" s="12">
        <f t="shared" si="75"/>
        <v>0</v>
      </c>
      <c r="M94" s="12">
        <f t="shared" si="75"/>
        <v>0</v>
      </c>
      <c r="N94" s="12">
        <f t="shared" si="75"/>
        <v>0</v>
      </c>
      <c r="O94" s="12">
        <f t="shared" si="75"/>
        <v>0</v>
      </c>
      <c r="P94" s="12">
        <f t="shared" si="75"/>
        <v>0</v>
      </c>
      <c r="Q94" s="12">
        <f t="shared" si="75"/>
        <v>0</v>
      </c>
      <c r="R94" s="12">
        <f t="shared" si="75"/>
        <v>0</v>
      </c>
      <c r="S94" s="12">
        <f t="shared" si="75"/>
        <v>0</v>
      </c>
      <c r="T94" s="12">
        <f t="shared" si="75"/>
        <v>0</v>
      </c>
      <c r="U94" s="12">
        <f t="shared" si="75"/>
        <v>0</v>
      </c>
      <c r="V94" s="12">
        <f t="shared" si="75"/>
        <v>0</v>
      </c>
      <c r="W94" s="12">
        <f t="shared" si="75"/>
        <v>0</v>
      </c>
      <c r="X94" s="12">
        <f t="shared" si="75"/>
        <v>0</v>
      </c>
      <c r="Y94" s="12">
        <f t="shared" si="75"/>
        <v>0</v>
      </c>
      <c r="Z94" s="12">
        <f t="shared" si="75"/>
        <v>0</v>
      </c>
      <c r="AA94" s="12">
        <f t="shared" si="75"/>
        <v>0</v>
      </c>
      <c r="AB94" s="12">
        <f t="shared" si="75"/>
        <v>0</v>
      </c>
      <c r="AC94" s="12">
        <f t="shared" si="75"/>
        <v>0</v>
      </c>
      <c r="AD94" s="12">
        <f t="shared" si="75"/>
        <v>0</v>
      </c>
      <c r="AE94" s="12">
        <f t="shared" si="75"/>
        <v>0</v>
      </c>
    </row>
    <row r="95" spans="1:31" ht="15" customHeight="1" outlineLevel="1" x14ac:dyDescent="0.35">
      <c r="A95" s="3">
        <v>93</v>
      </c>
      <c r="B95" s="297"/>
      <c r="C95" s="13" t="s">
        <v>67</v>
      </c>
      <c r="D95" s="22">
        <v>830</v>
      </c>
      <c r="E95" s="12"/>
    </row>
    <row r="96" spans="1:31" ht="15" customHeight="1" outlineLevel="1" x14ac:dyDescent="0.35">
      <c r="A96" s="3">
        <v>94</v>
      </c>
      <c r="B96" s="297"/>
      <c r="C96" s="13" t="s">
        <v>68</v>
      </c>
      <c r="D96" s="22">
        <v>831</v>
      </c>
      <c r="E96" s="12"/>
    </row>
    <row r="97" spans="1:31" ht="15" customHeight="1" outlineLevel="1" x14ac:dyDescent="0.35">
      <c r="A97" s="3">
        <v>95</v>
      </c>
      <c r="B97" s="297"/>
      <c r="C97" s="13" t="s">
        <v>104</v>
      </c>
      <c r="D97" s="22">
        <v>832</v>
      </c>
      <c r="E97" s="12"/>
    </row>
    <row r="98" spans="1:31" ht="15" customHeight="1" outlineLevel="1" x14ac:dyDescent="0.35">
      <c r="A98" s="3">
        <v>96</v>
      </c>
      <c r="B98" s="297"/>
      <c r="C98" s="13" t="s">
        <v>105</v>
      </c>
      <c r="D98" s="22">
        <v>833</v>
      </c>
      <c r="E98" s="12"/>
    </row>
    <row r="99" spans="1:31" ht="15" customHeight="1" outlineLevel="1" x14ac:dyDescent="0.35">
      <c r="A99" s="3">
        <v>97</v>
      </c>
      <c r="B99" s="297"/>
      <c r="C99" s="13" t="s">
        <v>106</v>
      </c>
      <c r="D99" s="22">
        <v>834</v>
      </c>
      <c r="E99" s="12"/>
    </row>
    <row r="100" spans="1:31" ht="15" customHeight="1" outlineLevel="1" x14ac:dyDescent="0.35">
      <c r="A100" s="3">
        <v>98</v>
      </c>
      <c r="B100" s="297"/>
      <c r="C100" s="13" t="s">
        <v>107</v>
      </c>
      <c r="D100" s="22">
        <v>835</v>
      </c>
      <c r="E100" s="12"/>
    </row>
    <row r="101" spans="1:31" ht="15" customHeight="1" outlineLevel="1" x14ac:dyDescent="0.35">
      <c r="A101" s="3">
        <v>99</v>
      </c>
      <c r="B101" s="297"/>
      <c r="C101" s="13" t="s">
        <v>108</v>
      </c>
      <c r="D101" s="22">
        <v>836</v>
      </c>
      <c r="E101" s="12"/>
    </row>
    <row r="102" spans="1:31" ht="15" customHeight="1" outlineLevel="1" x14ac:dyDescent="0.35">
      <c r="A102" s="3">
        <v>100</v>
      </c>
      <c r="B102" s="297"/>
      <c r="C102" s="13" t="s">
        <v>109</v>
      </c>
      <c r="D102" s="22">
        <v>837</v>
      </c>
      <c r="E102" s="12"/>
    </row>
    <row r="103" spans="1:31" ht="15" customHeight="1" x14ac:dyDescent="0.35">
      <c r="A103" s="3">
        <v>101</v>
      </c>
      <c r="B103" s="297"/>
      <c r="C103" s="299" t="s">
        <v>110</v>
      </c>
      <c r="D103" s="300"/>
      <c r="E103" s="12">
        <f>SUM(E95:E102)</f>
        <v>0</v>
      </c>
      <c r="F103" s="12">
        <f t="shared" ref="F103:AE103" si="76">SUM(F95:F102)</f>
        <v>0</v>
      </c>
      <c r="G103" s="12">
        <f t="shared" si="76"/>
        <v>0</v>
      </c>
      <c r="H103" s="12">
        <f t="shared" si="76"/>
        <v>0</v>
      </c>
      <c r="I103" s="12">
        <f t="shared" si="76"/>
        <v>0</v>
      </c>
      <c r="J103" s="12">
        <f t="shared" si="76"/>
        <v>0</v>
      </c>
      <c r="K103" s="12">
        <f t="shared" si="76"/>
        <v>0</v>
      </c>
      <c r="L103" s="12">
        <f t="shared" si="76"/>
        <v>0</v>
      </c>
      <c r="M103" s="12">
        <f t="shared" si="76"/>
        <v>0</v>
      </c>
      <c r="N103" s="12">
        <f t="shared" si="76"/>
        <v>0</v>
      </c>
      <c r="O103" s="12">
        <f t="shared" si="76"/>
        <v>0</v>
      </c>
      <c r="P103" s="12">
        <f t="shared" si="76"/>
        <v>0</v>
      </c>
      <c r="Q103" s="12">
        <f t="shared" si="76"/>
        <v>0</v>
      </c>
      <c r="R103" s="12">
        <f t="shared" si="76"/>
        <v>0</v>
      </c>
      <c r="S103" s="12">
        <f t="shared" si="76"/>
        <v>0</v>
      </c>
      <c r="T103" s="12">
        <f t="shared" si="76"/>
        <v>0</v>
      </c>
      <c r="U103" s="12">
        <f t="shared" si="76"/>
        <v>0</v>
      </c>
      <c r="V103" s="12">
        <f t="shared" si="76"/>
        <v>0</v>
      </c>
      <c r="W103" s="12">
        <f t="shared" si="76"/>
        <v>0</v>
      </c>
      <c r="X103" s="12">
        <f t="shared" si="76"/>
        <v>0</v>
      </c>
      <c r="Y103" s="12">
        <f t="shared" si="76"/>
        <v>0</v>
      </c>
      <c r="Z103" s="12">
        <f t="shared" si="76"/>
        <v>0</v>
      </c>
      <c r="AA103" s="12">
        <f t="shared" si="76"/>
        <v>0</v>
      </c>
      <c r="AB103" s="12">
        <f t="shared" si="76"/>
        <v>0</v>
      </c>
      <c r="AC103" s="12">
        <f t="shared" si="76"/>
        <v>0</v>
      </c>
      <c r="AD103" s="12">
        <f t="shared" si="76"/>
        <v>0</v>
      </c>
      <c r="AE103" s="12">
        <f t="shared" si="76"/>
        <v>0</v>
      </c>
    </row>
    <row r="104" spans="1:31" ht="15" customHeight="1" outlineLevel="1" x14ac:dyDescent="0.35">
      <c r="A104" s="3">
        <v>102</v>
      </c>
      <c r="B104" s="297"/>
      <c r="C104" s="24" t="s">
        <v>92</v>
      </c>
      <c r="D104" s="30">
        <v>840</v>
      </c>
      <c r="E104" s="12"/>
    </row>
    <row r="105" spans="1:31" ht="15" customHeight="1" outlineLevel="1" x14ac:dyDescent="0.35">
      <c r="A105" s="3">
        <v>103</v>
      </c>
      <c r="B105" s="297"/>
      <c r="C105" s="25" t="s">
        <v>111</v>
      </c>
      <c r="D105" s="30">
        <v>841</v>
      </c>
      <c r="E105" s="12"/>
    </row>
    <row r="106" spans="1:31" ht="15" customHeight="1" outlineLevel="1" x14ac:dyDescent="0.35">
      <c r="A106" s="3">
        <v>104</v>
      </c>
      <c r="B106" s="297"/>
      <c r="C106" s="25" t="s">
        <v>66</v>
      </c>
      <c r="D106" s="30">
        <v>842</v>
      </c>
      <c r="E106" s="12"/>
    </row>
    <row r="107" spans="1:31" ht="15" customHeight="1" outlineLevel="1" x14ac:dyDescent="0.35">
      <c r="A107" s="3">
        <v>105</v>
      </c>
      <c r="B107" s="297"/>
      <c r="C107" s="25" t="s">
        <v>112</v>
      </c>
      <c r="D107" s="30">
        <v>842.1</v>
      </c>
      <c r="E107" s="12"/>
    </row>
    <row r="108" spans="1:31" ht="15" customHeight="1" outlineLevel="1" x14ac:dyDescent="0.35">
      <c r="A108" s="3">
        <v>106</v>
      </c>
      <c r="B108" s="297"/>
      <c r="C108" s="31" t="s">
        <v>113</v>
      </c>
      <c r="D108" s="30">
        <v>842.2</v>
      </c>
      <c r="E108" s="12"/>
    </row>
    <row r="109" spans="1:31" ht="15" customHeight="1" outlineLevel="1" x14ac:dyDescent="0.35">
      <c r="A109" s="3">
        <v>107</v>
      </c>
      <c r="B109" s="297"/>
      <c r="C109" s="31" t="s">
        <v>100</v>
      </c>
      <c r="D109" s="30">
        <v>842.3</v>
      </c>
      <c r="E109" s="12"/>
    </row>
    <row r="110" spans="1:31" ht="15" customHeight="1" x14ac:dyDescent="0.35">
      <c r="A110" s="3">
        <v>108</v>
      </c>
      <c r="B110" s="297"/>
      <c r="C110" s="299" t="s">
        <v>114</v>
      </c>
      <c r="D110" s="300"/>
      <c r="E110" s="12">
        <f>SUM(E104:E109)</f>
        <v>0</v>
      </c>
      <c r="F110" s="12">
        <f t="shared" ref="F110:AE110" si="77">SUM(F104:F109)</f>
        <v>0</v>
      </c>
      <c r="G110" s="12">
        <f t="shared" si="77"/>
        <v>0</v>
      </c>
      <c r="H110" s="12">
        <f t="shared" si="77"/>
        <v>0</v>
      </c>
      <c r="I110" s="12">
        <f t="shared" si="77"/>
        <v>0</v>
      </c>
      <c r="J110" s="12">
        <f t="shared" si="77"/>
        <v>0</v>
      </c>
      <c r="K110" s="12">
        <f t="shared" si="77"/>
        <v>0</v>
      </c>
      <c r="L110" s="12">
        <f t="shared" si="77"/>
        <v>0</v>
      </c>
      <c r="M110" s="12">
        <f t="shared" si="77"/>
        <v>0</v>
      </c>
      <c r="N110" s="12">
        <f t="shared" si="77"/>
        <v>0</v>
      </c>
      <c r="O110" s="12">
        <f t="shared" si="77"/>
        <v>0</v>
      </c>
      <c r="P110" s="12">
        <f t="shared" si="77"/>
        <v>0</v>
      </c>
      <c r="Q110" s="12">
        <f t="shared" si="77"/>
        <v>0</v>
      </c>
      <c r="R110" s="12">
        <f t="shared" si="77"/>
        <v>0</v>
      </c>
      <c r="S110" s="12">
        <f t="shared" si="77"/>
        <v>0</v>
      </c>
      <c r="T110" s="12">
        <f t="shared" si="77"/>
        <v>0</v>
      </c>
      <c r="U110" s="12">
        <f t="shared" si="77"/>
        <v>0</v>
      </c>
      <c r="V110" s="12">
        <f t="shared" si="77"/>
        <v>0</v>
      </c>
      <c r="W110" s="12">
        <f t="shared" si="77"/>
        <v>0</v>
      </c>
      <c r="X110" s="12">
        <f t="shared" si="77"/>
        <v>0</v>
      </c>
      <c r="Y110" s="12">
        <f t="shared" si="77"/>
        <v>0</v>
      </c>
      <c r="Z110" s="12">
        <f t="shared" si="77"/>
        <v>0</v>
      </c>
      <c r="AA110" s="12">
        <f t="shared" si="77"/>
        <v>0</v>
      </c>
      <c r="AB110" s="12">
        <f t="shared" si="77"/>
        <v>0</v>
      </c>
      <c r="AC110" s="12">
        <f t="shared" si="77"/>
        <v>0</v>
      </c>
      <c r="AD110" s="12">
        <f t="shared" si="77"/>
        <v>0</v>
      </c>
      <c r="AE110" s="12">
        <f t="shared" si="77"/>
        <v>0</v>
      </c>
    </row>
    <row r="111" spans="1:31" ht="15" customHeight="1" outlineLevel="1" x14ac:dyDescent="0.35">
      <c r="A111" s="3">
        <v>109</v>
      </c>
      <c r="B111" s="297"/>
      <c r="C111" s="25" t="s">
        <v>67</v>
      </c>
      <c r="D111" s="30">
        <v>843.1</v>
      </c>
      <c r="E111" s="12"/>
    </row>
    <row r="112" spans="1:31" ht="15" customHeight="1" outlineLevel="1" x14ac:dyDescent="0.35">
      <c r="A112" s="3">
        <v>110</v>
      </c>
      <c r="B112" s="297"/>
      <c r="C112" s="25" t="s">
        <v>68</v>
      </c>
      <c r="D112" s="30">
        <v>843.2</v>
      </c>
      <c r="E112" s="12"/>
    </row>
    <row r="113" spans="1:31" ht="15" customHeight="1" outlineLevel="1" x14ac:dyDescent="0.35">
      <c r="A113" s="3">
        <v>111</v>
      </c>
      <c r="B113" s="297"/>
      <c r="C113" s="25" t="s">
        <v>115</v>
      </c>
      <c r="D113" s="30">
        <v>843.3</v>
      </c>
      <c r="E113" s="12"/>
    </row>
    <row r="114" spans="1:31" ht="15" customHeight="1" outlineLevel="1" x14ac:dyDescent="0.35">
      <c r="A114" s="3">
        <v>112</v>
      </c>
      <c r="B114" s="297"/>
      <c r="C114" s="25" t="s">
        <v>108</v>
      </c>
      <c r="D114" s="30">
        <v>843.4</v>
      </c>
      <c r="E114" s="12"/>
    </row>
    <row r="115" spans="1:31" ht="15" customHeight="1" outlineLevel="1" x14ac:dyDescent="0.35">
      <c r="A115" s="3">
        <v>113</v>
      </c>
      <c r="B115" s="297"/>
      <c r="C115" s="25" t="s">
        <v>116</v>
      </c>
      <c r="D115" s="30">
        <v>843.5</v>
      </c>
      <c r="E115" s="12"/>
    </row>
    <row r="116" spans="1:31" ht="15" customHeight="1" outlineLevel="1" x14ac:dyDescent="0.35">
      <c r="A116" s="3">
        <v>114</v>
      </c>
      <c r="B116" s="297"/>
      <c r="C116" s="25" t="s">
        <v>117</v>
      </c>
      <c r="D116" s="30">
        <v>843.6</v>
      </c>
      <c r="E116" s="12"/>
    </row>
    <row r="117" spans="1:31" ht="15" customHeight="1" outlineLevel="1" x14ac:dyDescent="0.35">
      <c r="A117" s="3">
        <v>115</v>
      </c>
      <c r="B117" s="297"/>
      <c r="C117" s="25" t="s">
        <v>118</v>
      </c>
      <c r="D117" s="30">
        <v>843.7</v>
      </c>
      <c r="E117" s="12"/>
    </row>
    <row r="118" spans="1:31" ht="15" customHeight="1" outlineLevel="1" x14ac:dyDescent="0.35">
      <c r="A118" s="3">
        <v>116</v>
      </c>
      <c r="B118" s="297"/>
      <c r="C118" s="25" t="s">
        <v>119</v>
      </c>
      <c r="D118" s="30">
        <v>843.8</v>
      </c>
      <c r="E118" s="12"/>
    </row>
    <row r="119" spans="1:31" ht="15" customHeight="1" outlineLevel="1" x14ac:dyDescent="0.35">
      <c r="A119" s="3">
        <v>117</v>
      </c>
      <c r="B119" s="297"/>
      <c r="C119" s="25" t="s">
        <v>109</v>
      </c>
      <c r="D119" s="30">
        <v>843.9</v>
      </c>
      <c r="E119" s="12"/>
    </row>
    <row r="120" spans="1:31" ht="15" customHeight="1" x14ac:dyDescent="0.35">
      <c r="A120" s="3">
        <v>118</v>
      </c>
      <c r="B120" s="297"/>
      <c r="C120" s="299" t="s">
        <v>120</v>
      </c>
      <c r="D120" s="300"/>
      <c r="E120" s="12">
        <f>SUM(E111:E119)</f>
        <v>0</v>
      </c>
      <c r="F120" s="12">
        <f t="shared" ref="F120:AE120" si="78">SUM(F111:F119)</f>
        <v>0</v>
      </c>
      <c r="G120" s="12">
        <f t="shared" si="78"/>
        <v>0</v>
      </c>
      <c r="H120" s="12">
        <f t="shared" si="78"/>
        <v>0</v>
      </c>
      <c r="I120" s="12">
        <f t="shared" si="78"/>
        <v>0</v>
      </c>
      <c r="J120" s="12">
        <f t="shared" si="78"/>
        <v>0</v>
      </c>
      <c r="K120" s="12">
        <f t="shared" si="78"/>
        <v>0</v>
      </c>
      <c r="L120" s="12">
        <f t="shared" si="78"/>
        <v>0</v>
      </c>
      <c r="M120" s="12">
        <f t="shared" si="78"/>
        <v>0</v>
      </c>
      <c r="N120" s="12">
        <f t="shared" si="78"/>
        <v>0</v>
      </c>
      <c r="O120" s="12">
        <f t="shared" si="78"/>
        <v>0</v>
      </c>
      <c r="P120" s="12">
        <f t="shared" si="78"/>
        <v>0</v>
      </c>
      <c r="Q120" s="12">
        <f t="shared" si="78"/>
        <v>0</v>
      </c>
      <c r="R120" s="12">
        <f t="shared" si="78"/>
        <v>0</v>
      </c>
      <c r="S120" s="12">
        <f t="shared" si="78"/>
        <v>0</v>
      </c>
      <c r="T120" s="12">
        <f t="shared" si="78"/>
        <v>0</v>
      </c>
      <c r="U120" s="12">
        <f t="shared" si="78"/>
        <v>0</v>
      </c>
      <c r="V120" s="12">
        <f t="shared" si="78"/>
        <v>0</v>
      </c>
      <c r="W120" s="12">
        <f t="shared" si="78"/>
        <v>0</v>
      </c>
      <c r="X120" s="12">
        <f t="shared" si="78"/>
        <v>0</v>
      </c>
      <c r="Y120" s="12">
        <f t="shared" si="78"/>
        <v>0</v>
      </c>
      <c r="Z120" s="12">
        <f t="shared" si="78"/>
        <v>0</v>
      </c>
      <c r="AA120" s="12">
        <f t="shared" si="78"/>
        <v>0</v>
      </c>
      <c r="AB120" s="12">
        <f t="shared" si="78"/>
        <v>0</v>
      </c>
      <c r="AC120" s="12">
        <f t="shared" si="78"/>
        <v>0</v>
      </c>
      <c r="AD120" s="12">
        <f t="shared" si="78"/>
        <v>0</v>
      </c>
      <c r="AE120" s="12">
        <f t="shared" si="78"/>
        <v>0</v>
      </c>
    </row>
    <row r="121" spans="1:31" ht="15" customHeight="1" x14ac:dyDescent="0.35">
      <c r="A121" s="3">
        <v>119</v>
      </c>
      <c r="B121" s="298" t="s">
        <v>121</v>
      </c>
      <c r="C121" s="298"/>
      <c r="D121" s="298"/>
      <c r="E121" s="12">
        <f>E94+E103+E110+E120</f>
        <v>0</v>
      </c>
      <c r="F121" s="12">
        <f t="shared" ref="F121:AE121" si="79">F94+F103+F110+F120</f>
        <v>0</v>
      </c>
      <c r="G121" s="12">
        <f t="shared" si="79"/>
        <v>0</v>
      </c>
      <c r="H121" s="12">
        <f t="shared" si="79"/>
        <v>0</v>
      </c>
      <c r="I121" s="12">
        <f t="shared" si="79"/>
        <v>0</v>
      </c>
      <c r="J121" s="12">
        <f t="shared" si="79"/>
        <v>0</v>
      </c>
      <c r="K121" s="12">
        <f t="shared" si="79"/>
        <v>0</v>
      </c>
      <c r="L121" s="12">
        <f t="shared" si="79"/>
        <v>0</v>
      </c>
      <c r="M121" s="12">
        <f t="shared" si="79"/>
        <v>0</v>
      </c>
      <c r="N121" s="12">
        <f t="shared" si="79"/>
        <v>0</v>
      </c>
      <c r="O121" s="12">
        <f t="shared" si="79"/>
        <v>0</v>
      </c>
      <c r="P121" s="12">
        <f t="shared" si="79"/>
        <v>0</v>
      </c>
      <c r="Q121" s="12">
        <f t="shared" si="79"/>
        <v>0</v>
      </c>
      <c r="R121" s="12">
        <f t="shared" si="79"/>
        <v>0</v>
      </c>
      <c r="S121" s="12">
        <f t="shared" si="79"/>
        <v>0</v>
      </c>
      <c r="T121" s="12">
        <f t="shared" si="79"/>
        <v>0</v>
      </c>
      <c r="U121" s="12">
        <f t="shared" si="79"/>
        <v>0</v>
      </c>
      <c r="V121" s="12">
        <f t="shared" si="79"/>
        <v>0</v>
      </c>
      <c r="W121" s="12">
        <f t="shared" si="79"/>
        <v>0</v>
      </c>
      <c r="X121" s="12">
        <f t="shared" si="79"/>
        <v>0</v>
      </c>
      <c r="Y121" s="12">
        <f t="shared" si="79"/>
        <v>0</v>
      </c>
      <c r="Z121" s="12">
        <f t="shared" si="79"/>
        <v>0</v>
      </c>
      <c r="AA121" s="12">
        <f t="shared" si="79"/>
        <v>0</v>
      </c>
      <c r="AB121" s="12">
        <f t="shared" si="79"/>
        <v>0</v>
      </c>
      <c r="AC121" s="12">
        <f t="shared" si="79"/>
        <v>0</v>
      </c>
      <c r="AD121" s="12">
        <f t="shared" si="79"/>
        <v>0</v>
      </c>
      <c r="AE121" s="12">
        <f t="shared" si="79"/>
        <v>0</v>
      </c>
    </row>
    <row r="122" spans="1:31" ht="15" customHeight="1" outlineLevel="1" x14ac:dyDescent="0.35">
      <c r="A122" s="3">
        <v>120</v>
      </c>
      <c r="B122" s="276" t="s">
        <v>122</v>
      </c>
      <c r="C122" s="24" t="s">
        <v>92</v>
      </c>
      <c r="D122" s="32">
        <v>850</v>
      </c>
      <c r="E122" s="12"/>
    </row>
    <row r="123" spans="1:31" ht="15" customHeight="1" outlineLevel="1" x14ac:dyDescent="0.35">
      <c r="A123" s="3">
        <v>121</v>
      </c>
      <c r="B123" s="277"/>
      <c r="C123" s="31" t="s">
        <v>123</v>
      </c>
      <c r="D123" s="28">
        <v>851</v>
      </c>
      <c r="E123" s="12"/>
    </row>
    <row r="124" spans="1:31" ht="15" customHeight="1" outlineLevel="1" x14ac:dyDescent="0.35">
      <c r="A124" s="3">
        <v>122</v>
      </c>
      <c r="B124" s="277"/>
      <c r="C124" s="31" t="s">
        <v>124</v>
      </c>
      <c r="D124" s="28">
        <v>852</v>
      </c>
      <c r="E124" s="12"/>
    </row>
    <row r="125" spans="1:31" ht="15" customHeight="1" outlineLevel="1" x14ac:dyDescent="0.35">
      <c r="A125" s="3">
        <v>123</v>
      </c>
      <c r="B125" s="277"/>
      <c r="C125" s="31" t="s">
        <v>125</v>
      </c>
      <c r="D125" s="28">
        <v>853</v>
      </c>
      <c r="E125" s="12"/>
    </row>
    <row r="126" spans="1:31" ht="15" customHeight="1" outlineLevel="1" x14ac:dyDescent="0.35">
      <c r="A126" s="3">
        <v>124</v>
      </c>
      <c r="B126" s="277"/>
      <c r="C126" s="31" t="s">
        <v>126</v>
      </c>
      <c r="D126" s="28">
        <v>854</v>
      </c>
      <c r="E126" s="12"/>
    </row>
    <row r="127" spans="1:31" ht="15" customHeight="1" outlineLevel="1" x14ac:dyDescent="0.35">
      <c r="A127" s="3">
        <v>125</v>
      </c>
      <c r="B127" s="277"/>
      <c r="C127" s="31" t="s">
        <v>127</v>
      </c>
      <c r="D127" s="28">
        <v>855</v>
      </c>
      <c r="E127" s="12"/>
    </row>
    <row r="128" spans="1:31" ht="15" customHeight="1" outlineLevel="1" x14ac:dyDescent="0.35">
      <c r="A128" s="3">
        <v>126</v>
      </c>
      <c r="B128" s="277"/>
      <c r="C128" s="31" t="s">
        <v>128</v>
      </c>
      <c r="D128" s="28">
        <v>856</v>
      </c>
      <c r="E128" s="12"/>
    </row>
    <row r="129" spans="1:31" ht="15" customHeight="1" outlineLevel="1" x14ac:dyDescent="0.35">
      <c r="A129" s="3">
        <v>127</v>
      </c>
      <c r="B129" s="277"/>
      <c r="C129" s="31" t="s">
        <v>98</v>
      </c>
      <c r="D129" s="28">
        <v>857</v>
      </c>
      <c r="E129" s="12"/>
    </row>
    <row r="130" spans="1:31" ht="15" customHeight="1" outlineLevel="1" x14ac:dyDescent="0.35">
      <c r="A130" s="3">
        <v>128</v>
      </c>
      <c r="B130" s="277"/>
      <c r="C130" s="31" t="s">
        <v>129</v>
      </c>
      <c r="D130" s="28">
        <v>858</v>
      </c>
      <c r="E130" s="12"/>
    </row>
    <row r="131" spans="1:31" ht="15" customHeight="1" outlineLevel="1" x14ac:dyDescent="0.35">
      <c r="A131" s="3">
        <v>129</v>
      </c>
      <c r="B131" s="277"/>
      <c r="C131" s="31" t="s">
        <v>101</v>
      </c>
      <c r="D131" s="28">
        <v>859</v>
      </c>
      <c r="E131" s="12"/>
    </row>
    <row r="132" spans="1:31" ht="15" customHeight="1" outlineLevel="1" x14ac:dyDescent="0.35">
      <c r="A132" s="3">
        <v>130</v>
      </c>
      <c r="B132" s="277"/>
      <c r="C132" s="31" t="s">
        <v>66</v>
      </c>
      <c r="D132" s="28">
        <v>860</v>
      </c>
      <c r="E132" s="12"/>
    </row>
    <row r="133" spans="1:31" ht="15" customHeight="1" x14ac:dyDescent="0.35">
      <c r="A133" s="3">
        <v>131</v>
      </c>
      <c r="B133" s="277"/>
      <c r="C133" s="299" t="s">
        <v>485</v>
      </c>
      <c r="D133" s="300"/>
      <c r="E133" s="12">
        <f>SUM(E122:E132)</f>
        <v>0</v>
      </c>
      <c r="F133" s="12">
        <f t="shared" ref="F133:AE133" si="80">SUM(F122:F132)</f>
        <v>0</v>
      </c>
      <c r="G133" s="12">
        <f t="shared" si="80"/>
        <v>0</v>
      </c>
      <c r="H133" s="12">
        <f t="shared" si="80"/>
        <v>0</v>
      </c>
      <c r="I133" s="12">
        <f t="shared" si="80"/>
        <v>0</v>
      </c>
      <c r="J133" s="12">
        <f t="shared" si="80"/>
        <v>0</v>
      </c>
      <c r="K133" s="12">
        <f t="shared" si="80"/>
        <v>0</v>
      </c>
      <c r="L133" s="12">
        <f t="shared" si="80"/>
        <v>0</v>
      </c>
      <c r="M133" s="12">
        <f t="shared" si="80"/>
        <v>0</v>
      </c>
      <c r="N133" s="12">
        <f t="shared" si="80"/>
        <v>0</v>
      </c>
      <c r="O133" s="12">
        <f t="shared" si="80"/>
        <v>0</v>
      </c>
      <c r="P133" s="12">
        <f t="shared" si="80"/>
        <v>0</v>
      </c>
      <c r="Q133" s="12">
        <f t="shared" si="80"/>
        <v>0</v>
      </c>
      <c r="R133" s="12">
        <f t="shared" si="80"/>
        <v>0</v>
      </c>
      <c r="S133" s="12">
        <f t="shared" si="80"/>
        <v>0</v>
      </c>
      <c r="T133" s="12">
        <f t="shared" si="80"/>
        <v>0</v>
      </c>
      <c r="U133" s="12">
        <f t="shared" si="80"/>
        <v>0</v>
      </c>
      <c r="V133" s="12">
        <f t="shared" si="80"/>
        <v>0</v>
      </c>
      <c r="W133" s="12">
        <f t="shared" si="80"/>
        <v>0</v>
      </c>
      <c r="X133" s="12">
        <f t="shared" si="80"/>
        <v>0</v>
      </c>
      <c r="Y133" s="12">
        <f t="shared" si="80"/>
        <v>0</v>
      </c>
      <c r="Z133" s="12">
        <f t="shared" si="80"/>
        <v>0</v>
      </c>
      <c r="AA133" s="12">
        <f t="shared" si="80"/>
        <v>0</v>
      </c>
      <c r="AB133" s="12">
        <f t="shared" si="80"/>
        <v>0</v>
      </c>
      <c r="AC133" s="12">
        <f t="shared" si="80"/>
        <v>0</v>
      </c>
      <c r="AD133" s="12">
        <f t="shared" si="80"/>
        <v>0</v>
      </c>
      <c r="AE133" s="12">
        <f t="shared" si="80"/>
        <v>0</v>
      </c>
    </row>
    <row r="134" spans="1:31" ht="15" customHeight="1" outlineLevel="1" x14ac:dyDescent="0.35">
      <c r="A134" s="3">
        <v>132</v>
      </c>
      <c r="B134" s="277"/>
      <c r="C134" s="24" t="s">
        <v>67</v>
      </c>
      <c r="D134" s="32">
        <v>861</v>
      </c>
      <c r="E134" s="12"/>
    </row>
    <row r="135" spans="1:31" ht="15" customHeight="1" outlineLevel="1" x14ac:dyDescent="0.35">
      <c r="A135" s="3">
        <v>133</v>
      </c>
      <c r="B135" s="277"/>
      <c r="C135" s="31" t="s">
        <v>68</v>
      </c>
      <c r="D135" s="28">
        <v>862</v>
      </c>
      <c r="E135" s="12"/>
    </row>
    <row r="136" spans="1:31" ht="15" customHeight="1" outlineLevel="1" x14ac:dyDescent="0.35">
      <c r="A136" s="3">
        <v>134</v>
      </c>
      <c r="B136" s="277"/>
      <c r="C136" s="31" t="s">
        <v>131</v>
      </c>
      <c r="D136" s="28">
        <v>863</v>
      </c>
      <c r="E136" s="12"/>
    </row>
    <row r="137" spans="1:31" ht="15" customHeight="1" outlineLevel="1" x14ac:dyDescent="0.35">
      <c r="A137" s="3">
        <v>135</v>
      </c>
      <c r="B137" s="277"/>
      <c r="C137" s="31" t="s">
        <v>106</v>
      </c>
      <c r="D137" s="28">
        <v>864</v>
      </c>
      <c r="E137" s="12"/>
    </row>
    <row r="138" spans="1:31" ht="15" customHeight="1" outlineLevel="1" x14ac:dyDescent="0.35">
      <c r="A138" s="3">
        <v>136</v>
      </c>
      <c r="B138" s="277"/>
      <c r="C138" s="31" t="s">
        <v>107</v>
      </c>
      <c r="D138" s="28">
        <v>865</v>
      </c>
      <c r="E138" s="12"/>
    </row>
    <row r="139" spans="1:31" ht="15" customHeight="1" outlineLevel="1" x14ac:dyDescent="0.35">
      <c r="A139" s="3">
        <v>137</v>
      </c>
      <c r="B139" s="277"/>
      <c r="C139" s="31" t="s">
        <v>132</v>
      </c>
      <c r="D139" s="28">
        <v>866</v>
      </c>
      <c r="E139" s="12"/>
    </row>
    <row r="140" spans="1:31" ht="15" customHeight="1" outlineLevel="1" x14ac:dyDescent="0.35">
      <c r="A140" s="3">
        <v>138</v>
      </c>
      <c r="B140" s="277"/>
      <c r="C140" s="31" t="s">
        <v>109</v>
      </c>
      <c r="D140" s="28">
        <v>867</v>
      </c>
      <c r="E140" s="12"/>
    </row>
    <row r="141" spans="1:31" ht="15" customHeight="1" outlineLevel="1" x14ac:dyDescent="0.35">
      <c r="A141" s="3">
        <v>139</v>
      </c>
      <c r="B141" s="277"/>
      <c r="C141" s="31" t="s">
        <v>92</v>
      </c>
      <c r="D141" s="28">
        <v>870</v>
      </c>
      <c r="E141" s="12">
        <v>2880277.23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-245992.69</v>
      </c>
      <c r="M141" s="12">
        <v>0</v>
      </c>
      <c r="N141" s="12">
        <v>0</v>
      </c>
      <c r="O141" s="12">
        <v>0</v>
      </c>
      <c r="P141" s="12">
        <v>0</v>
      </c>
      <c r="Q141" s="12">
        <f t="shared" ref="Q141" si="81">SUM(F141:P141)</f>
        <v>-245992.69</v>
      </c>
      <c r="R141" s="12">
        <v>0</v>
      </c>
      <c r="S141" s="12">
        <v>137795.897062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3391.1604211755898</v>
      </c>
      <c r="AA141" s="106">
        <f t="shared" ref="AA141" si="82">SUM(R141:Z141)</f>
        <v>141187.05748317559</v>
      </c>
      <c r="AB141" s="106">
        <f t="shared" ref="AB141" si="83">Q141+AA141</f>
        <v>-104805.63251682441</v>
      </c>
      <c r="AC141" s="106">
        <f t="shared" ref="AC141" si="84">E141+AB141</f>
        <v>2775471.5974831758</v>
      </c>
      <c r="AE141" s="106">
        <f t="shared" ref="AE141" si="85">AC141+AD141</f>
        <v>2775471.5974831758</v>
      </c>
    </row>
    <row r="142" spans="1:31" ht="15" customHeight="1" x14ac:dyDescent="0.35">
      <c r="A142" s="3">
        <v>140</v>
      </c>
      <c r="B142" s="290"/>
      <c r="C142" s="299" t="s">
        <v>133</v>
      </c>
      <c r="D142" s="300"/>
      <c r="E142" s="12">
        <f>SUM(E134:E141)</f>
        <v>2880277.23</v>
      </c>
      <c r="F142" s="12">
        <f t="shared" ref="F142:AE142" si="86">SUM(F134:F141)</f>
        <v>0</v>
      </c>
      <c r="G142" s="12">
        <f t="shared" si="86"/>
        <v>0</v>
      </c>
      <c r="H142" s="12">
        <f t="shared" si="86"/>
        <v>0</v>
      </c>
      <c r="I142" s="12">
        <f t="shared" si="86"/>
        <v>0</v>
      </c>
      <c r="J142" s="12">
        <f t="shared" si="86"/>
        <v>0</v>
      </c>
      <c r="K142" s="12">
        <f t="shared" si="86"/>
        <v>0</v>
      </c>
      <c r="L142" s="12">
        <f t="shared" si="86"/>
        <v>-245992.69</v>
      </c>
      <c r="M142" s="12">
        <f t="shared" si="86"/>
        <v>0</v>
      </c>
      <c r="N142" s="12">
        <f t="shared" si="86"/>
        <v>0</v>
      </c>
      <c r="O142" s="12">
        <f t="shared" si="86"/>
        <v>0</v>
      </c>
      <c r="P142" s="12">
        <f t="shared" si="86"/>
        <v>0</v>
      </c>
      <c r="Q142" s="12">
        <f t="shared" si="86"/>
        <v>-245992.69</v>
      </c>
      <c r="R142" s="12">
        <f t="shared" si="86"/>
        <v>0</v>
      </c>
      <c r="S142" s="12">
        <f t="shared" si="86"/>
        <v>137795.897062</v>
      </c>
      <c r="T142" s="12">
        <f t="shared" si="86"/>
        <v>0</v>
      </c>
      <c r="U142" s="12">
        <f t="shared" si="86"/>
        <v>0</v>
      </c>
      <c r="V142" s="12">
        <f t="shared" si="86"/>
        <v>0</v>
      </c>
      <c r="W142" s="12">
        <f t="shared" si="86"/>
        <v>0</v>
      </c>
      <c r="X142" s="12">
        <f t="shared" si="86"/>
        <v>0</v>
      </c>
      <c r="Y142" s="12">
        <f t="shared" si="86"/>
        <v>0</v>
      </c>
      <c r="Z142" s="12">
        <f t="shared" si="86"/>
        <v>3391.1604211755898</v>
      </c>
      <c r="AA142" s="12">
        <f t="shared" si="86"/>
        <v>141187.05748317559</v>
      </c>
      <c r="AB142" s="12">
        <f t="shared" si="86"/>
        <v>-104805.63251682441</v>
      </c>
      <c r="AC142" s="12">
        <f t="shared" si="86"/>
        <v>2775471.5974831758</v>
      </c>
      <c r="AD142" s="12">
        <f t="shared" si="86"/>
        <v>0</v>
      </c>
      <c r="AE142" s="12">
        <f t="shared" si="86"/>
        <v>2775471.5974831758</v>
      </c>
    </row>
    <row r="143" spans="1:31" ht="15" customHeight="1" x14ac:dyDescent="0.35">
      <c r="A143" s="3">
        <v>141</v>
      </c>
      <c r="B143" s="298" t="s">
        <v>134</v>
      </c>
      <c r="C143" s="298"/>
      <c r="D143" s="298"/>
      <c r="E143" s="12">
        <f>E133+E142</f>
        <v>2880277.23</v>
      </c>
      <c r="F143" s="12">
        <f t="shared" ref="F143:AE143" si="87">F133+F142</f>
        <v>0</v>
      </c>
      <c r="G143" s="12">
        <f t="shared" si="87"/>
        <v>0</v>
      </c>
      <c r="H143" s="12">
        <f t="shared" si="87"/>
        <v>0</v>
      </c>
      <c r="I143" s="12">
        <f t="shared" si="87"/>
        <v>0</v>
      </c>
      <c r="J143" s="12">
        <f t="shared" si="87"/>
        <v>0</v>
      </c>
      <c r="K143" s="12">
        <f t="shared" si="87"/>
        <v>0</v>
      </c>
      <c r="L143" s="12">
        <f t="shared" si="87"/>
        <v>-245992.69</v>
      </c>
      <c r="M143" s="12">
        <f t="shared" si="87"/>
        <v>0</v>
      </c>
      <c r="N143" s="12">
        <f t="shared" si="87"/>
        <v>0</v>
      </c>
      <c r="O143" s="12">
        <f t="shared" si="87"/>
        <v>0</v>
      </c>
      <c r="P143" s="12">
        <f t="shared" si="87"/>
        <v>0</v>
      </c>
      <c r="Q143" s="12">
        <f t="shared" si="87"/>
        <v>-245992.69</v>
      </c>
      <c r="R143" s="12">
        <f t="shared" si="87"/>
        <v>0</v>
      </c>
      <c r="S143" s="12">
        <f t="shared" si="87"/>
        <v>137795.897062</v>
      </c>
      <c r="T143" s="12">
        <f t="shared" si="87"/>
        <v>0</v>
      </c>
      <c r="U143" s="12">
        <f t="shared" si="87"/>
        <v>0</v>
      </c>
      <c r="V143" s="12">
        <f t="shared" si="87"/>
        <v>0</v>
      </c>
      <c r="W143" s="12">
        <f t="shared" si="87"/>
        <v>0</v>
      </c>
      <c r="X143" s="12">
        <f t="shared" si="87"/>
        <v>0</v>
      </c>
      <c r="Y143" s="12">
        <f t="shared" si="87"/>
        <v>0</v>
      </c>
      <c r="Z143" s="12">
        <f t="shared" si="87"/>
        <v>3391.1604211755898</v>
      </c>
      <c r="AA143" s="12">
        <f t="shared" si="87"/>
        <v>141187.05748317559</v>
      </c>
      <c r="AB143" s="12">
        <f t="shared" si="87"/>
        <v>-104805.63251682441</v>
      </c>
      <c r="AC143" s="12">
        <f t="shared" si="87"/>
        <v>2775471.5974831758</v>
      </c>
      <c r="AD143" s="12">
        <f t="shared" si="87"/>
        <v>0</v>
      </c>
      <c r="AE143" s="12">
        <f t="shared" si="87"/>
        <v>2775471.5974831758</v>
      </c>
    </row>
    <row r="144" spans="1:31" ht="15" customHeight="1" outlineLevel="1" x14ac:dyDescent="0.35">
      <c r="A144" s="3">
        <v>142</v>
      </c>
      <c r="B144" s="276" t="s">
        <v>135</v>
      </c>
      <c r="C144" s="13" t="s">
        <v>136</v>
      </c>
      <c r="D144" s="22">
        <v>871</v>
      </c>
      <c r="E144" s="12">
        <v>229323.69999999998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11.099399999999999</v>
      </c>
      <c r="L144" s="12">
        <v>-18626.41</v>
      </c>
      <c r="M144" s="12">
        <v>0</v>
      </c>
      <c r="N144" s="12">
        <v>0</v>
      </c>
      <c r="O144" s="12">
        <v>0</v>
      </c>
      <c r="P144" s="12">
        <v>0</v>
      </c>
      <c r="Q144" s="12">
        <f t="shared" ref="Q144:Q145" si="88">SUM(F144:P144)</f>
        <v>-18615.310600000001</v>
      </c>
      <c r="R144" s="12">
        <v>0</v>
      </c>
      <c r="S144" s="12">
        <v>11964.020299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70.382162419211369</v>
      </c>
      <c r="AA144" s="106">
        <f t="shared" ref="AA144:AA145" si="89">SUM(R144:Z144)</f>
        <v>12034.402461419211</v>
      </c>
      <c r="AB144" s="106">
        <f t="shared" ref="AB144:AB145" si="90">Q144+AA144</f>
        <v>-6580.9081385807895</v>
      </c>
      <c r="AC144" s="106">
        <f t="shared" ref="AC144:AC145" si="91">E144+AB144</f>
        <v>222742.79186141919</v>
      </c>
      <c r="AE144" s="106">
        <f t="shared" ref="AE144:AE145" si="92">AC144+AD144</f>
        <v>222742.79186141919</v>
      </c>
    </row>
    <row r="145" spans="1:31" ht="15" customHeight="1" outlineLevel="1" x14ac:dyDescent="0.35">
      <c r="A145" s="3">
        <v>143</v>
      </c>
      <c r="B145" s="277"/>
      <c r="C145" s="13" t="s">
        <v>125</v>
      </c>
      <c r="D145" s="22">
        <v>872</v>
      </c>
      <c r="E145" s="12">
        <v>74444.14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262.92</v>
      </c>
      <c r="L145" s="12">
        <v>-2458.2199999999998</v>
      </c>
      <c r="M145" s="12">
        <v>0</v>
      </c>
      <c r="N145" s="12">
        <v>0</v>
      </c>
      <c r="O145" s="12">
        <v>0</v>
      </c>
      <c r="P145" s="12">
        <v>0</v>
      </c>
      <c r="Q145" s="12">
        <f t="shared" si="88"/>
        <v>-2195.2999999999997</v>
      </c>
      <c r="R145" s="12">
        <v>0</v>
      </c>
      <c r="S145" s="12">
        <v>2450.6589350000004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437.76414708425301</v>
      </c>
      <c r="AA145" s="106">
        <f t="shared" si="89"/>
        <v>2888.4230820842536</v>
      </c>
      <c r="AB145" s="106">
        <f t="shared" si="90"/>
        <v>693.12308208425384</v>
      </c>
      <c r="AC145" s="106">
        <f t="shared" si="91"/>
        <v>75137.263082084246</v>
      </c>
      <c r="AE145" s="106">
        <f t="shared" si="92"/>
        <v>75137.263082084246</v>
      </c>
    </row>
    <row r="146" spans="1:31" ht="15" customHeight="1" outlineLevel="1" x14ac:dyDescent="0.35">
      <c r="A146" s="3">
        <v>144</v>
      </c>
      <c r="B146" s="277"/>
      <c r="C146" s="13" t="s">
        <v>137</v>
      </c>
      <c r="D146" s="22">
        <v>873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31" ht="15" customHeight="1" outlineLevel="1" x14ac:dyDescent="0.35">
      <c r="A147" s="3">
        <v>145</v>
      </c>
      <c r="B147" s="277"/>
      <c r="C147" s="13" t="s">
        <v>138</v>
      </c>
      <c r="D147" s="22">
        <v>874</v>
      </c>
      <c r="E147" s="12">
        <v>3251427.07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13931.5461</v>
      </c>
      <c r="L147" s="12">
        <v>-9449.89</v>
      </c>
      <c r="M147" s="12">
        <v>0</v>
      </c>
      <c r="N147" s="12">
        <v>0</v>
      </c>
      <c r="O147" s="12">
        <v>0</v>
      </c>
      <c r="P147" s="12">
        <v>0</v>
      </c>
      <c r="Q147" s="12">
        <f t="shared" ref="Q147:Q165" si="93">SUM(F147:P147)</f>
        <v>4481.6561000000002</v>
      </c>
      <c r="R147" s="12">
        <v>0</v>
      </c>
      <c r="S147" s="12">
        <v>115081.82205100001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14528.668431905906</v>
      </c>
      <c r="AA147" s="106">
        <f t="shared" ref="AA147:AA154" si="94">SUM(R147:Z147)</f>
        <v>129610.49048290591</v>
      </c>
      <c r="AB147" s="106">
        <f t="shared" ref="AB147:AB154" si="95">Q147+AA147</f>
        <v>134092.1465829059</v>
      </c>
      <c r="AC147" s="106">
        <f t="shared" ref="AC147:AC154" si="96">E147+AB147</f>
        <v>3385519.2165829055</v>
      </c>
      <c r="AE147" s="106">
        <f t="shared" ref="AE147:AE154" si="97">AC147+AD147</f>
        <v>3385519.2165829055</v>
      </c>
    </row>
    <row r="148" spans="1:31" ht="15" customHeight="1" outlineLevel="1" x14ac:dyDescent="0.35">
      <c r="A148" s="3">
        <v>146</v>
      </c>
      <c r="B148" s="277"/>
      <c r="C148" s="13" t="s">
        <v>139</v>
      </c>
      <c r="D148" s="22">
        <v>875</v>
      </c>
      <c r="E148" s="12">
        <v>593850.21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2629.4915999999998</v>
      </c>
      <c r="L148" s="12">
        <v>-11.42</v>
      </c>
      <c r="M148" s="12">
        <v>0</v>
      </c>
      <c r="N148" s="12">
        <v>0</v>
      </c>
      <c r="O148" s="12">
        <v>0</v>
      </c>
      <c r="P148" s="12">
        <v>0</v>
      </c>
      <c r="Q148" s="12">
        <f t="shared" si="93"/>
        <v>2618.0715999999998</v>
      </c>
      <c r="R148" s="12">
        <v>0</v>
      </c>
      <c r="S148" s="12">
        <v>9552.8931020000018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6273.9345376615229</v>
      </c>
      <c r="AA148" s="106">
        <f t="shared" si="94"/>
        <v>15826.827639661526</v>
      </c>
      <c r="AB148" s="106">
        <f t="shared" si="95"/>
        <v>18444.899239661525</v>
      </c>
      <c r="AC148" s="106">
        <f t="shared" si="96"/>
        <v>612295.10923966148</v>
      </c>
      <c r="AE148" s="106">
        <f t="shared" si="97"/>
        <v>612295.10923966148</v>
      </c>
    </row>
    <row r="149" spans="1:31" ht="15" customHeight="1" outlineLevel="1" x14ac:dyDescent="0.35">
      <c r="A149" s="3">
        <v>147</v>
      </c>
      <c r="B149" s="277"/>
      <c r="C149" s="13" t="s">
        <v>140</v>
      </c>
      <c r="D149" s="22">
        <v>876</v>
      </c>
      <c r="E149" s="12">
        <v>601354.73999999987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2262.2226000000001</v>
      </c>
      <c r="L149" s="12">
        <v>-39.53</v>
      </c>
      <c r="M149" s="12">
        <v>0</v>
      </c>
      <c r="N149" s="12">
        <v>0</v>
      </c>
      <c r="O149" s="12">
        <v>0</v>
      </c>
      <c r="P149" s="12">
        <v>0</v>
      </c>
      <c r="Q149" s="12">
        <f t="shared" si="93"/>
        <v>2222.6925999999999</v>
      </c>
      <c r="R149" s="12">
        <v>0</v>
      </c>
      <c r="S149" s="12">
        <v>18902.325108999998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3372.2899251552303</v>
      </c>
      <c r="AA149" s="106">
        <f t="shared" si="94"/>
        <v>22274.615034155227</v>
      </c>
      <c r="AB149" s="106">
        <f t="shared" si="95"/>
        <v>24497.307634155226</v>
      </c>
      <c r="AC149" s="106">
        <f t="shared" si="96"/>
        <v>625852.04763415514</v>
      </c>
      <c r="AE149" s="106">
        <f t="shared" si="97"/>
        <v>625852.04763415514</v>
      </c>
    </row>
    <row r="150" spans="1:31" ht="15" customHeight="1" outlineLevel="1" x14ac:dyDescent="0.35">
      <c r="A150" s="3">
        <v>148</v>
      </c>
      <c r="B150" s="277"/>
      <c r="C150" s="13" t="s">
        <v>141</v>
      </c>
      <c r="D150" s="22">
        <v>877</v>
      </c>
      <c r="E150" s="12">
        <v>85000.01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130.63650000000001</v>
      </c>
      <c r="L150" s="12">
        <v>-9.91</v>
      </c>
      <c r="M150" s="12">
        <v>0</v>
      </c>
      <c r="N150" s="12">
        <v>0</v>
      </c>
      <c r="O150" s="12">
        <v>0</v>
      </c>
      <c r="P150" s="12">
        <v>0</v>
      </c>
      <c r="Q150" s="12">
        <f t="shared" si="93"/>
        <v>120.72650000000002</v>
      </c>
      <c r="R150" s="12">
        <v>0</v>
      </c>
      <c r="S150" s="12">
        <v>1960.5691049999998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668.09869053253249</v>
      </c>
      <c r="AA150" s="106">
        <f t="shared" si="94"/>
        <v>2628.6677955325322</v>
      </c>
      <c r="AB150" s="106">
        <f t="shared" si="95"/>
        <v>2749.3942955325324</v>
      </c>
      <c r="AC150" s="106">
        <f t="shared" si="96"/>
        <v>87749.404295532528</v>
      </c>
      <c r="AE150" s="106">
        <f t="shared" si="97"/>
        <v>87749.404295532528</v>
      </c>
    </row>
    <row r="151" spans="1:31" ht="15" customHeight="1" outlineLevel="1" x14ac:dyDescent="0.35">
      <c r="A151" s="3">
        <v>149</v>
      </c>
      <c r="B151" s="277"/>
      <c r="C151" s="13" t="s">
        <v>142</v>
      </c>
      <c r="D151" s="22">
        <v>878</v>
      </c>
      <c r="E151" s="12">
        <v>-218316.13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5380.4507999999996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f t="shared" si="93"/>
        <v>5380.4507999999996</v>
      </c>
      <c r="R151" s="12">
        <v>0</v>
      </c>
      <c r="S151" s="12">
        <v>40166.786040000006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-15549.510617452333</v>
      </c>
      <c r="AA151" s="106">
        <f t="shared" si="94"/>
        <v>24617.275422547675</v>
      </c>
      <c r="AB151" s="106">
        <f t="shared" si="95"/>
        <v>29997.726222547673</v>
      </c>
      <c r="AC151" s="106">
        <f t="shared" si="96"/>
        <v>-188318.40377745233</v>
      </c>
      <c r="AE151" s="106">
        <f t="shared" si="97"/>
        <v>-188318.40377745233</v>
      </c>
    </row>
    <row r="152" spans="1:31" ht="15" customHeight="1" outlineLevel="1" x14ac:dyDescent="0.35">
      <c r="A152" s="3">
        <v>150</v>
      </c>
      <c r="B152" s="277"/>
      <c r="C152" s="13" t="s">
        <v>143</v>
      </c>
      <c r="D152" s="22">
        <v>879</v>
      </c>
      <c r="E152" s="12">
        <v>392583.16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2903.7359999999999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f t="shared" si="93"/>
        <v>2903.7359999999999</v>
      </c>
      <c r="R152" s="12">
        <v>0</v>
      </c>
      <c r="S152" s="12">
        <v>18878.549800000001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519.81816664413202</v>
      </c>
      <c r="AA152" s="106">
        <f t="shared" si="94"/>
        <v>19398.367966644131</v>
      </c>
      <c r="AB152" s="106">
        <f t="shared" si="95"/>
        <v>22302.103966644132</v>
      </c>
      <c r="AC152" s="106">
        <f t="shared" si="96"/>
        <v>414885.26396664412</v>
      </c>
      <c r="AE152" s="106">
        <f t="shared" si="97"/>
        <v>414885.26396664412</v>
      </c>
    </row>
    <row r="153" spans="1:31" ht="15" customHeight="1" outlineLevel="1" x14ac:dyDescent="0.35">
      <c r="A153" s="3">
        <v>151</v>
      </c>
      <c r="B153" s="277"/>
      <c r="C153" s="13" t="s">
        <v>101</v>
      </c>
      <c r="D153" s="22">
        <v>880</v>
      </c>
      <c r="E153" s="12">
        <v>5459121.4300000006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29086.159199999998</v>
      </c>
      <c r="L153" s="12">
        <v>-44121.27</v>
      </c>
      <c r="M153" s="12">
        <v>0</v>
      </c>
      <c r="N153" s="12">
        <v>0</v>
      </c>
      <c r="O153" s="12">
        <v>0</v>
      </c>
      <c r="P153" s="12">
        <v>0</v>
      </c>
      <c r="Q153" s="12">
        <f t="shared" si="93"/>
        <v>-15035.110799999999</v>
      </c>
      <c r="R153" s="12">
        <v>0</v>
      </c>
      <c r="S153" s="12">
        <v>188184.07516000001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27294.855409577787</v>
      </c>
      <c r="AA153" s="106">
        <f t="shared" si="94"/>
        <v>215478.93056957779</v>
      </c>
      <c r="AB153" s="106">
        <f t="shared" si="95"/>
        <v>200443.81976957779</v>
      </c>
      <c r="AC153" s="106">
        <f t="shared" si="96"/>
        <v>5659565.2497695787</v>
      </c>
      <c r="AE153" s="106">
        <f t="shared" si="97"/>
        <v>5659565.2497695787</v>
      </c>
    </row>
    <row r="154" spans="1:31" ht="15" customHeight="1" outlineLevel="1" x14ac:dyDescent="0.35">
      <c r="A154" s="3">
        <v>152</v>
      </c>
      <c r="B154" s="277"/>
      <c r="C154" s="13" t="s">
        <v>66</v>
      </c>
      <c r="D154" s="22">
        <v>881</v>
      </c>
      <c r="E154" s="12">
        <v>216918.48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f t="shared" si="93"/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3299.0742074041755</v>
      </c>
      <c r="AA154" s="106">
        <f t="shared" si="94"/>
        <v>3299.0742074041755</v>
      </c>
      <c r="AB154" s="106">
        <f t="shared" si="95"/>
        <v>3299.0742074041755</v>
      </c>
      <c r="AC154" s="106">
        <f t="shared" si="96"/>
        <v>220217.55420740417</v>
      </c>
      <c r="AE154" s="106">
        <f t="shared" si="97"/>
        <v>220217.55420740417</v>
      </c>
    </row>
    <row r="155" spans="1:31" ht="15" customHeight="1" x14ac:dyDescent="0.35">
      <c r="A155" s="3">
        <v>153</v>
      </c>
      <c r="B155" s="277"/>
      <c r="C155" s="301" t="s">
        <v>144</v>
      </c>
      <c r="D155" s="300"/>
      <c r="E155" s="12">
        <f>SUM(E144:E154)</f>
        <v>10685706.810000001</v>
      </c>
      <c r="F155" s="12">
        <f t="shared" ref="F155:AE155" si="98">SUM(F144:F154)</f>
        <v>0</v>
      </c>
      <c r="G155" s="12">
        <f t="shared" si="98"/>
        <v>0</v>
      </c>
      <c r="H155" s="12">
        <f t="shared" si="98"/>
        <v>0</v>
      </c>
      <c r="I155" s="12">
        <f t="shared" si="98"/>
        <v>0</v>
      </c>
      <c r="J155" s="12">
        <f t="shared" si="98"/>
        <v>0</v>
      </c>
      <c r="K155" s="12">
        <f t="shared" si="98"/>
        <v>56598.262199999997</v>
      </c>
      <c r="L155" s="12">
        <f t="shared" si="98"/>
        <v>-74716.649999999994</v>
      </c>
      <c r="M155" s="12">
        <f t="shared" si="98"/>
        <v>0</v>
      </c>
      <c r="N155" s="12">
        <f t="shared" si="98"/>
        <v>0</v>
      </c>
      <c r="O155" s="12">
        <f t="shared" si="98"/>
        <v>0</v>
      </c>
      <c r="P155" s="12">
        <f t="shared" si="98"/>
        <v>0</v>
      </c>
      <c r="Q155" s="12">
        <f t="shared" si="98"/>
        <v>-18118.387799999997</v>
      </c>
      <c r="R155" s="12">
        <f t="shared" si="98"/>
        <v>0</v>
      </c>
      <c r="S155" s="12">
        <f t="shared" si="98"/>
        <v>407141.69960100006</v>
      </c>
      <c r="T155" s="12">
        <f t="shared" si="98"/>
        <v>0</v>
      </c>
      <c r="U155" s="12">
        <f t="shared" si="98"/>
        <v>0</v>
      </c>
      <c r="V155" s="12">
        <f t="shared" si="98"/>
        <v>0</v>
      </c>
      <c r="W155" s="12">
        <f t="shared" si="98"/>
        <v>0</v>
      </c>
      <c r="X155" s="12">
        <f t="shared" si="98"/>
        <v>0</v>
      </c>
      <c r="Y155" s="12">
        <f t="shared" si="98"/>
        <v>0</v>
      </c>
      <c r="Z155" s="12">
        <f t="shared" si="98"/>
        <v>40915.37506093242</v>
      </c>
      <c r="AA155" s="12">
        <f t="shared" si="98"/>
        <v>448057.07466193242</v>
      </c>
      <c r="AB155" s="12">
        <f t="shared" si="98"/>
        <v>429938.68686193239</v>
      </c>
      <c r="AC155" s="12">
        <f t="shared" si="98"/>
        <v>11115645.496861935</v>
      </c>
      <c r="AD155" s="12">
        <f t="shared" si="98"/>
        <v>0</v>
      </c>
      <c r="AE155" s="12">
        <f t="shared" si="98"/>
        <v>11115645.496861935</v>
      </c>
    </row>
    <row r="156" spans="1:31" ht="15" customHeight="1" outlineLevel="1" x14ac:dyDescent="0.35">
      <c r="A156" s="3">
        <v>154</v>
      </c>
      <c r="B156" s="277"/>
      <c r="C156" s="13" t="s">
        <v>67</v>
      </c>
      <c r="D156" s="22">
        <v>885</v>
      </c>
      <c r="E156" s="12">
        <v>1154263.98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-91083.1</v>
      </c>
      <c r="M156" s="12">
        <v>0</v>
      </c>
      <c r="N156" s="12">
        <v>0</v>
      </c>
      <c r="O156" s="12">
        <v>0</v>
      </c>
      <c r="P156" s="12">
        <v>0</v>
      </c>
      <c r="Q156" s="12">
        <f t="shared" si="93"/>
        <v>-91083.1</v>
      </c>
      <c r="R156" s="12">
        <v>0</v>
      </c>
      <c r="S156" s="12">
        <v>58677.235556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851.9369802907969</v>
      </c>
      <c r="AA156" s="106">
        <f t="shared" ref="AA156:AA165" si="99">SUM(R156:Z156)</f>
        <v>59529.172536290796</v>
      </c>
      <c r="AB156" s="106">
        <f t="shared" ref="AB156:AB165" si="100">Q156+AA156</f>
        <v>-31553.927463709209</v>
      </c>
      <c r="AC156" s="106">
        <f t="shared" ref="AC156:AC165" si="101">E156+AB156</f>
        <v>1122710.0525362908</v>
      </c>
      <c r="AE156" s="106">
        <f t="shared" ref="AE156:AE165" si="102">AC156+AD156</f>
        <v>1122710.0525362908</v>
      </c>
    </row>
    <row r="157" spans="1:31" ht="15" customHeight="1" outlineLevel="1" x14ac:dyDescent="0.35">
      <c r="A157" s="3">
        <v>155</v>
      </c>
      <c r="B157" s="277"/>
      <c r="C157" s="13" t="s">
        <v>68</v>
      </c>
      <c r="D157" s="22">
        <v>886</v>
      </c>
      <c r="E157" s="12">
        <v>5181.9700000000012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f t="shared" si="93"/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78.811651135220103</v>
      </c>
      <c r="AA157" s="106">
        <f t="shared" si="99"/>
        <v>78.811651135220103</v>
      </c>
      <c r="AB157" s="106">
        <f t="shared" si="100"/>
        <v>78.811651135220103</v>
      </c>
      <c r="AC157" s="106">
        <f t="shared" si="101"/>
        <v>5260.7816511352212</v>
      </c>
      <c r="AE157" s="106">
        <f t="shared" si="102"/>
        <v>5260.7816511352212</v>
      </c>
    </row>
    <row r="158" spans="1:31" ht="15" customHeight="1" outlineLevel="1" x14ac:dyDescent="0.35">
      <c r="A158" s="3">
        <v>156</v>
      </c>
      <c r="B158" s="277"/>
      <c r="C158" s="13" t="s">
        <v>131</v>
      </c>
      <c r="D158" s="22">
        <v>887</v>
      </c>
      <c r="E158" s="12">
        <v>2746004.21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3180.4049999999997</v>
      </c>
      <c r="L158" s="12">
        <v>-3142.84</v>
      </c>
      <c r="M158" s="12">
        <v>0</v>
      </c>
      <c r="N158" s="12">
        <v>0</v>
      </c>
      <c r="O158" s="12">
        <v>0</v>
      </c>
      <c r="P158" s="12">
        <v>0</v>
      </c>
      <c r="Q158" s="12">
        <f t="shared" si="93"/>
        <v>37.5649999999996</v>
      </c>
      <c r="R158" s="12">
        <v>0</v>
      </c>
      <c r="S158" s="12">
        <v>32045.795631000001</v>
      </c>
      <c r="T158" s="12">
        <v>2018196.3840000001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13576.605931415503</v>
      </c>
      <c r="AA158" s="106">
        <f t="shared" si="99"/>
        <v>2063818.7855624156</v>
      </c>
      <c r="AB158" s="106">
        <f t="shared" si="100"/>
        <v>2063856.3505624156</v>
      </c>
      <c r="AC158" s="106">
        <f t="shared" si="101"/>
        <v>4809860.560562415</v>
      </c>
      <c r="AE158" s="106">
        <f t="shared" si="102"/>
        <v>4809860.560562415</v>
      </c>
    </row>
    <row r="159" spans="1:31" ht="15" customHeight="1" outlineLevel="1" x14ac:dyDescent="0.35">
      <c r="A159" s="3">
        <v>157</v>
      </c>
      <c r="B159" s="277"/>
      <c r="C159" s="13" t="s">
        <v>106</v>
      </c>
      <c r="D159" s="22">
        <v>888</v>
      </c>
      <c r="E159" s="12">
        <v>474768.2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526.32690000000002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f t="shared" si="93"/>
        <v>526.32690000000002</v>
      </c>
      <c r="R159" s="12">
        <v>0</v>
      </c>
      <c r="S159" s="12">
        <v>2756.9968450000001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6299.568852385828</v>
      </c>
      <c r="AA159" s="106">
        <f t="shared" si="99"/>
        <v>9056.5656973858277</v>
      </c>
      <c r="AB159" s="106">
        <f t="shared" si="100"/>
        <v>9582.8925973858277</v>
      </c>
      <c r="AC159" s="106">
        <f t="shared" si="101"/>
        <v>484351.09259738587</v>
      </c>
      <c r="AE159" s="106">
        <f t="shared" si="102"/>
        <v>484351.09259738587</v>
      </c>
    </row>
    <row r="160" spans="1:31" ht="15" customHeight="1" outlineLevel="1" x14ac:dyDescent="0.35">
      <c r="A160" s="3">
        <v>158</v>
      </c>
      <c r="B160" s="277"/>
      <c r="C160" s="13" t="s">
        <v>145</v>
      </c>
      <c r="D160" s="22">
        <v>889</v>
      </c>
      <c r="E160" s="12">
        <v>288648.95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1130.5292999999999</v>
      </c>
      <c r="L160" s="12">
        <v>-32.200000000000003</v>
      </c>
      <c r="M160" s="12">
        <v>0</v>
      </c>
      <c r="N160" s="12">
        <v>0</v>
      </c>
      <c r="O160" s="12">
        <v>0</v>
      </c>
      <c r="P160" s="12">
        <v>0</v>
      </c>
      <c r="Q160" s="12">
        <f t="shared" si="93"/>
        <v>1098.3292999999999</v>
      </c>
      <c r="R160" s="12">
        <v>0</v>
      </c>
      <c r="S160" s="12">
        <v>8263.8605000000007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1902.6664751028545</v>
      </c>
      <c r="AA160" s="106">
        <f t="shared" si="99"/>
        <v>10166.526975102855</v>
      </c>
      <c r="AB160" s="106">
        <f t="shared" si="100"/>
        <v>11264.856275102855</v>
      </c>
      <c r="AC160" s="106">
        <f t="shared" si="101"/>
        <v>299913.80627510289</v>
      </c>
      <c r="AE160" s="106">
        <f t="shared" si="102"/>
        <v>299913.80627510289</v>
      </c>
    </row>
    <row r="161" spans="1:31" ht="15" customHeight="1" outlineLevel="1" x14ac:dyDescent="0.35">
      <c r="A161" s="3">
        <v>159</v>
      </c>
      <c r="B161" s="277"/>
      <c r="C161" s="13" t="s">
        <v>146</v>
      </c>
      <c r="D161" s="22">
        <v>890</v>
      </c>
      <c r="E161" s="12">
        <v>356838.82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727.04279999999994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 t="shared" si="93"/>
        <v>727.04279999999994</v>
      </c>
      <c r="R161" s="12">
        <v>0</v>
      </c>
      <c r="S161" s="12">
        <v>11139.274140000001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1975.459691822741</v>
      </c>
      <c r="AA161" s="106">
        <f t="shared" si="99"/>
        <v>13114.733831822743</v>
      </c>
      <c r="AB161" s="106">
        <f t="shared" si="100"/>
        <v>13841.776631822742</v>
      </c>
      <c r="AC161" s="106">
        <f t="shared" si="101"/>
        <v>370680.59663182276</v>
      </c>
      <c r="AE161" s="106">
        <f t="shared" si="102"/>
        <v>370680.59663182276</v>
      </c>
    </row>
    <row r="162" spans="1:31" ht="15" customHeight="1" outlineLevel="1" x14ac:dyDescent="0.35">
      <c r="A162" s="3">
        <v>160</v>
      </c>
      <c r="B162" s="277"/>
      <c r="C162" s="13" t="s">
        <v>147</v>
      </c>
      <c r="D162" s="22">
        <v>891</v>
      </c>
      <c r="E162" s="12">
        <v>115218.98999999999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305.31810000000002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f t="shared" si="93"/>
        <v>305.31810000000002</v>
      </c>
      <c r="R162" s="12">
        <v>0</v>
      </c>
      <c r="S162" s="12">
        <v>2980.1359050000001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805.38567067085921</v>
      </c>
      <c r="AA162" s="106">
        <f t="shared" si="99"/>
        <v>3785.5215756708594</v>
      </c>
      <c r="AB162" s="106">
        <f t="shared" si="100"/>
        <v>4090.8396756708594</v>
      </c>
      <c r="AC162" s="106">
        <f t="shared" si="101"/>
        <v>119309.82967567084</v>
      </c>
      <c r="AE162" s="106">
        <f t="shared" si="102"/>
        <v>119309.82967567084</v>
      </c>
    </row>
    <row r="163" spans="1:31" ht="15" customHeight="1" outlineLevel="1" x14ac:dyDescent="0.35">
      <c r="A163" s="3">
        <v>161</v>
      </c>
      <c r="B163" s="277"/>
      <c r="C163" s="13" t="s">
        <v>148</v>
      </c>
      <c r="D163" s="22">
        <v>892</v>
      </c>
      <c r="E163" s="12">
        <v>1064198.2100000002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4003.7423999999996</v>
      </c>
      <c r="L163" s="12">
        <v>-1633.86</v>
      </c>
      <c r="M163" s="12">
        <v>0</v>
      </c>
      <c r="N163" s="12">
        <v>0</v>
      </c>
      <c r="O163" s="12">
        <v>0</v>
      </c>
      <c r="P163" s="12">
        <v>0</v>
      </c>
      <c r="Q163" s="12">
        <f t="shared" si="93"/>
        <v>2369.8823999999995</v>
      </c>
      <c r="R163" s="12">
        <v>0</v>
      </c>
      <c r="S163" s="12">
        <v>35529.743848000006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6197.9325640101197</v>
      </c>
      <c r="AA163" s="106">
        <f t="shared" si="99"/>
        <v>41727.676412010129</v>
      </c>
      <c r="AB163" s="106">
        <f t="shared" si="100"/>
        <v>44097.558812010131</v>
      </c>
      <c r="AC163" s="106">
        <f t="shared" si="101"/>
        <v>1108295.7688120103</v>
      </c>
      <c r="AE163" s="106">
        <f t="shared" si="102"/>
        <v>1108295.7688120103</v>
      </c>
    </row>
    <row r="164" spans="1:31" ht="15" customHeight="1" outlineLevel="1" x14ac:dyDescent="0.35">
      <c r="A164" s="3">
        <v>162</v>
      </c>
      <c r="B164" s="277"/>
      <c r="C164" s="13" t="s">
        <v>149</v>
      </c>
      <c r="D164" s="22">
        <v>893</v>
      </c>
      <c r="E164" s="12">
        <v>1417725.8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7359.3653999999997</v>
      </c>
      <c r="L164" s="12">
        <v>-989.91</v>
      </c>
      <c r="M164" s="12">
        <v>0</v>
      </c>
      <c r="N164" s="12">
        <v>0</v>
      </c>
      <c r="O164" s="12">
        <v>0</v>
      </c>
      <c r="P164" s="12">
        <v>0</v>
      </c>
      <c r="Q164" s="12">
        <f t="shared" si="93"/>
        <v>6369.4553999999998</v>
      </c>
      <c r="R164" s="12">
        <v>0</v>
      </c>
      <c r="S164" s="12">
        <v>51779.883611000005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5612.616091359012</v>
      </c>
      <c r="AA164" s="106">
        <f t="shared" si="99"/>
        <v>57392.499702359019</v>
      </c>
      <c r="AB164" s="106">
        <f t="shared" si="100"/>
        <v>63761.955102359017</v>
      </c>
      <c r="AC164" s="106">
        <f t="shared" si="101"/>
        <v>1481487.755102359</v>
      </c>
      <c r="AE164" s="106">
        <f t="shared" si="102"/>
        <v>1481487.755102359</v>
      </c>
    </row>
    <row r="165" spans="1:31" ht="15" customHeight="1" outlineLevel="1" x14ac:dyDescent="0.35">
      <c r="A165" s="3">
        <v>163</v>
      </c>
      <c r="B165" s="277"/>
      <c r="C165" s="13" t="s">
        <v>109</v>
      </c>
      <c r="D165" s="22">
        <v>894</v>
      </c>
      <c r="E165" s="12">
        <v>1367764.3599999999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12482.611799999999</v>
      </c>
      <c r="L165" s="12">
        <v>-2050.83</v>
      </c>
      <c r="M165" s="12">
        <v>0</v>
      </c>
      <c r="N165" s="12">
        <v>0</v>
      </c>
      <c r="O165" s="12">
        <v>0</v>
      </c>
      <c r="P165" s="12">
        <v>0</v>
      </c>
      <c r="Q165" s="12">
        <f t="shared" si="93"/>
        <v>10431.781799999999</v>
      </c>
      <c r="R165" s="12">
        <v>0</v>
      </c>
      <c r="S165" s="12">
        <v>58095.190307000012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3521.7514139489967</v>
      </c>
      <c r="AA165" s="106">
        <f t="shared" si="99"/>
        <v>61616.941720949006</v>
      </c>
      <c r="AB165" s="106">
        <f t="shared" si="100"/>
        <v>72048.723520949003</v>
      </c>
      <c r="AC165" s="106">
        <f t="shared" si="101"/>
        <v>1439813.0835209489</v>
      </c>
      <c r="AE165" s="106">
        <f t="shared" si="102"/>
        <v>1439813.0835209489</v>
      </c>
    </row>
    <row r="166" spans="1:31" ht="15" customHeight="1" x14ac:dyDescent="0.35">
      <c r="A166" s="3">
        <v>164</v>
      </c>
      <c r="B166" s="290"/>
      <c r="C166" s="301" t="s">
        <v>150</v>
      </c>
      <c r="D166" s="300"/>
      <c r="E166" s="12">
        <f>SUM(E156:E165)</f>
        <v>8990613.4900000002</v>
      </c>
      <c r="F166" s="12">
        <f t="shared" ref="F166:AE166" si="103">SUM(F156:F165)</f>
        <v>0</v>
      </c>
      <c r="G166" s="12">
        <f t="shared" si="103"/>
        <v>0</v>
      </c>
      <c r="H166" s="12">
        <f t="shared" si="103"/>
        <v>0</v>
      </c>
      <c r="I166" s="12">
        <f t="shared" si="103"/>
        <v>0</v>
      </c>
      <c r="J166" s="12">
        <f t="shared" si="103"/>
        <v>0</v>
      </c>
      <c r="K166" s="12">
        <f t="shared" si="103"/>
        <v>29715.341699999997</v>
      </c>
      <c r="L166" s="12">
        <f t="shared" si="103"/>
        <v>-98932.74</v>
      </c>
      <c r="M166" s="12">
        <f t="shared" si="103"/>
        <v>0</v>
      </c>
      <c r="N166" s="12">
        <f t="shared" si="103"/>
        <v>0</v>
      </c>
      <c r="O166" s="12">
        <f t="shared" si="103"/>
        <v>0</v>
      </c>
      <c r="P166" s="12">
        <f t="shared" si="103"/>
        <v>0</v>
      </c>
      <c r="Q166" s="12">
        <f t="shared" si="103"/>
        <v>-69217.398300000001</v>
      </c>
      <c r="R166" s="12">
        <f t="shared" si="103"/>
        <v>0</v>
      </c>
      <c r="S166" s="12">
        <f t="shared" si="103"/>
        <v>261268.11634300003</v>
      </c>
      <c r="T166" s="12">
        <f t="shared" si="103"/>
        <v>2018196.3840000001</v>
      </c>
      <c r="U166" s="12">
        <f t="shared" si="103"/>
        <v>0</v>
      </c>
      <c r="V166" s="12">
        <f t="shared" si="103"/>
        <v>0</v>
      </c>
      <c r="W166" s="12">
        <f t="shared" si="103"/>
        <v>0</v>
      </c>
      <c r="X166" s="12">
        <f t="shared" si="103"/>
        <v>0</v>
      </c>
      <c r="Y166" s="12">
        <f t="shared" si="103"/>
        <v>0</v>
      </c>
      <c r="Z166" s="12">
        <f t="shared" si="103"/>
        <v>40822.735322141925</v>
      </c>
      <c r="AA166" s="12">
        <f t="shared" si="103"/>
        <v>2320287.2356651421</v>
      </c>
      <c r="AB166" s="12">
        <f t="shared" si="103"/>
        <v>2251069.8373651421</v>
      </c>
      <c r="AC166" s="12">
        <f t="shared" si="103"/>
        <v>11241683.327365141</v>
      </c>
      <c r="AD166" s="12">
        <f t="shared" si="103"/>
        <v>0</v>
      </c>
      <c r="AE166" s="12">
        <f t="shared" si="103"/>
        <v>11241683.327365141</v>
      </c>
    </row>
    <row r="167" spans="1:31" ht="15" customHeight="1" x14ac:dyDescent="0.35">
      <c r="A167" s="3">
        <v>165</v>
      </c>
      <c r="B167" s="298" t="s">
        <v>151</v>
      </c>
      <c r="C167" s="298"/>
      <c r="D167" s="298"/>
      <c r="E167" s="12">
        <f>E155+E166</f>
        <v>19676320.300000001</v>
      </c>
      <c r="F167" s="12">
        <f t="shared" ref="F167:AE167" si="104">F155+F166</f>
        <v>0</v>
      </c>
      <c r="G167" s="12">
        <f t="shared" si="104"/>
        <v>0</v>
      </c>
      <c r="H167" s="12">
        <f t="shared" si="104"/>
        <v>0</v>
      </c>
      <c r="I167" s="12">
        <f t="shared" si="104"/>
        <v>0</v>
      </c>
      <c r="J167" s="12">
        <f t="shared" si="104"/>
        <v>0</v>
      </c>
      <c r="K167" s="12">
        <f t="shared" si="104"/>
        <v>86313.603899999987</v>
      </c>
      <c r="L167" s="12">
        <f t="shared" si="104"/>
        <v>-173649.39</v>
      </c>
      <c r="M167" s="12">
        <f t="shared" si="104"/>
        <v>0</v>
      </c>
      <c r="N167" s="12">
        <f t="shared" si="104"/>
        <v>0</v>
      </c>
      <c r="O167" s="12">
        <f t="shared" si="104"/>
        <v>0</v>
      </c>
      <c r="P167" s="12">
        <f t="shared" si="104"/>
        <v>0</v>
      </c>
      <c r="Q167" s="12">
        <f t="shared" si="104"/>
        <v>-87335.786099999998</v>
      </c>
      <c r="R167" s="12">
        <f t="shared" si="104"/>
        <v>0</v>
      </c>
      <c r="S167" s="12">
        <f t="shared" si="104"/>
        <v>668409.81594400015</v>
      </c>
      <c r="T167" s="12">
        <f t="shared" si="104"/>
        <v>2018196.3840000001</v>
      </c>
      <c r="U167" s="12">
        <f t="shared" si="104"/>
        <v>0</v>
      </c>
      <c r="V167" s="12">
        <f t="shared" si="104"/>
        <v>0</v>
      </c>
      <c r="W167" s="12">
        <f t="shared" si="104"/>
        <v>0</v>
      </c>
      <c r="X167" s="12">
        <f t="shared" si="104"/>
        <v>0</v>
      </c>
      <c r="Y167" s="12">
        <f t="shared" si="104"/>
        <v>0</v>
      </c>
      <c r="Z167" s="12">
        <f t="shared" si="104"/>
        <v>81738.110383074352</v>
      </c>
      <c r="AA167" s="12">
        <f t="shared" si="104"/>
        <v>2768344.3103270745</v>
      </c>
      <c r="AB167" s="12">
        <f t="shared" si="104"/>
        <v>2681008.5242270743</v>
      </c>
      <c r="AC167" s="12">
        <f t="shared" si="104"/>
        <v>22357328.824227076</v>
      </c>
      <c r="AD167" s="12">
        <f t="shared" si="104"/>
        <v>0</v>
      </c>
      <c r="AE167" s="12">
        <f t="shared" si="104"/>
        <v>22357328.824227076</v>
      </c>
    </row>
    <row r="168" spans="1:31" x14ac:dyDescent="0.35">
      <c r="A168" s="3">
        <v>166</v>
      </c>
      <c r="B168" s="273" t="s">
        <v>152</v>
      </c>
      <c r="C168" s="274"/>
      <c r="D168" s="275"/>
      <c r="E168" s="12">
        <f>E80+E121+E143+E167</f>
        <v>236001309.44</v>
      </c>
      <c r="F168" s="12">
        <f t="shared" ref="F168:AE168" si="105">F80+F121+F143+F167</f>
        <v>-212859301.60000002</v>
      </c>
      <c r="G168" s="12">
        <f t="shared" si="105"/>
        <v>0</v>
      </c>
      <c r="H168" s="12">
        <f t="shared" si="105"/>
        <v>0</v>
      </c>
      <c r="I168" s="12">
        <f t="shared" si="105"/>
        <v>0</v>
      </c>
      <c r="J168" s="12">
        <f t="shared" si="105"/>
        <v>0</v>
      </c>
      <c r="K168" s="12">
        <f t="shared" si="105"/>
        <v>86313.603899999987</v>
      </c>
      <c r="L168" s="12">
        <f t="shared" si="105"/>
        <v>-453330.92000000004</v>
      </c>
      <c r="M168" s="12">
        <f t="shared" si="105"/>
        <v>0</v>
      </c>
      <c r="N168" s="12">
        <f t="shared" si="105"/>
        <v>0</v>
      </c>
      <c r="O168" s="12">
        <f t="shared" si="105"/>
        <v>0</v>
      </c>
      <c r="P168" s="12">
        <f t="shared" si="105"/>
        <v>0</v>
      </c>
      <c r="Q168" s="12">
        <f t="shared" si="105"/>
        <v>-213226318.91610003</v>
      </c>
      <c r="R168" s="12">
        <f t="shared" si="105"/>
        <v>0</v>
      </c>
      <c r="S168" s="12">
        <f t="shared" si="105"/>
        <v>822540.22962100012</v>
      </c>
      <c r="T168" s="12">
        <f t="shared" si="105"/>
        <v>2018196.3840000001</v>
      </c>
      <c r="U168" s="12">
        <f t="shared" si="105"/>
        <v>0</v>
      </c>
      <c r="V168" s="12">
        <f t="shared" si="105"/>
        <v>0</v>
      </c>
      <c r="W168" s="12">
        <f t="shared" si="105"/>
        <v>0</v>
      </c>
      <c r="X168" s="12">
        <f t="shared" si="105"/>
        <v>0</v>
      </c>
      <c r="Y168" s="12">
        <f t="shared" si="105"/>
        <v>0</v>
      </c>
      <c r="Z168" s="12">
        <f t="shared" si="105"/>
        <v>89168.08758834764</v>
      </c>
      <c r="AA168" s="12">
        <f t="shared" si="105"/>
        <v>2929904.7012093477</v>
      </c>
      <c r="AB168" s="12">
        <f t="shared" si="105"/>
        <v>-210296414.21489069</v>
      </c>
      <c r="AC168" s="12">
        <f t="shared" si="105"/>
        <v>25704895.225109354</v>
      </c>
      <c r="AD168" s="12">
        <f t="shared" si="105"/>
        <v>0</v>
      </c>
      <c r="AE168" s="12">
        <f t="shared" si="105"/>
        <v>25704895.225109354</v>
      </c>
    </row>
    <row r="169" spans="1:31" outlineLevel="1" x14ac:dyDescent="0.35">
      <c r="A169" s="3">
        <v>167</v>
      </c>
      <c r="B169" s="276" t="s">
        <v>153</v>
      </c>
      <c r="C169" s="33" t="s">
        <v>154</v>
      </c>
      <c r="D169" s="22">
        <v>901</v>
      </c>
      <c r="E169" s="12">
        <v>121992.08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-10134.58</v>
      </c>
      <c r="M169" s="12">
        <v>0</v>
      </c>
      <c r="N169" s="12">
        <v>0</v>
      </c>
      <c r="O169" s="12">
        <v>0</v>
      </c>
      <c r="P169" s="12">
        <v>0</v>
      </c>
      <c r="Q169" s="12">
        <f t="shared" ref="Q169:Q193" si="106">SUM(F169:P169)</f>
        <v>-10134.58</v>
      </c>
      <c r="R169" s="12">
        <v>0</v>
      </c>
      <c r="S169" s="12">
        <v>6485.5134389999994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0.71162070730130611</v>
      </c>
      <c r="AA169" s="106">
        <f t="shared" ref="AA169:AA173" si="107">SUM(R169:Z169)</f>
        <v>6486.2250597073007</v>
      </c>
      <c r="AB169" s="106">
        <f t="shared" ref="AB169:AB173" si="108">Q169+AA169</f>
        <v>-3648.3549402926992</v>
      </c>
      <c r="AC169" s="106">
        <f t="shared" ref="AC169:AC173" si="109">E169+AB169</f>
        <v>118343.7250597073</v>
      </c>
      <c r="AE169" s="106">
        <f t="shared" ref="AE169:AE173" si="110">AC169+AD169</f>
        <v>118343.7250597073</v>
      </c>
    </row>
    <row r="170" spans="1:31" outlineLevel="1" x14ac:dyDescent="0.35">
      <c r="A170" s="3">
        <v>168</v>
      </c>
      <c r="B170" s="277"/>
      <c r="C170" s="33" t="s">
        <v>155</v>
      </c>
      <c r="D170" s="22">
        <v>902</v>
      </c>
      <c r="E170" s="12">
        <v>520745.67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2678.3991000000001</v>
      </c>
      <c r="L170" s="12">
        <v>-9436.02</v>
      </c>
      <c r="M170" s="12">
        <v>0</v>
      </c>
      <c r="N170" s="12">
        <v>0</v>
      </c>
      <c r="O170" s="12">
        <v>0</v>
      </c>
      <c r="P170" s="12">
        <v>0</v>
      </c>
      <c r="Q170" s="12">
        <f t="shared" si="106"/>
        <v>-6757.6208999999999</v>
      </c>
      <c r="R170" s="12">
        <v>0</v>
      </c>
      <c r="S170" s="12">
        <v>21405.889748999998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1464.380665478305</v>
      </c>
      <c r="AA170" s="106">
        <f t="shared" si="107"/>
        <v>22870.270414478302</v>
      </c>
      <c r="AB170" s="106">
        <f t="shared" si="108"/>
        <v>16112.649514478302</v>
      </c>
      <c r="AC170" s="106">
        <f t="shared" si="109"/>
        <v>536858.31951447832</v>
      </c>
      <c r="AE170" s="106">
        <f t="shared" si="110"/>
        <v>536858.31951447832</v>
      </c>
    </row>
    <row r="171" spans="1:31" outlineLevel="1" x14ac:dyDescent="0.35">
      <c r="A171" s="3">
        <v>169</v>
      </c>
      <c r="B171" s="277"/>
      <c r="C171" s="33" t="s">
        <v>156</v>
      </c>
      <c r="D171" s="22">
        <v>903</v>
      </c>
      <c r="E171" s="12">
        <v>4747284.0699999994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385.24110000000002</v>
      </c>
      <c r="L171" s="12">
        <v>-226261.88</v>
      </c>
      <c r="M171" s="12">
        <v>0</v>
      </c>
      <c r="N171" s="12">
        <v>0</v>
      </c>
      <c r="O171" s="12">
        <v>0</v>
      </c>
      <c r="P171" s="12">
        <v>0</v>
      </c>
      <c r="Q171" s="12">
        <f t="shared" si="106"/>
        <v>-225876.63889999999</v>
      </c>
      <c r="R171" s="12">
        <v>0</v>
      </c>
      <c r="S171" s="12">
        <v>153144.48325399999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28165.531937945008</v>
      </c>
      <c r="AA171" s="106">
        <f t="shared" si="107"/>
        <v>181310.01519194501</v>
      </c>
      <c r="AB171" s="106">
        <f t="shared" si="108"/>
        <v>-44566.623708054976</v>
      </c>
      <c r="AC171" s="106">
        <f t="shared" si="109"/>
        <v>4702717.446291944</v>
      </c>
      <c r="AE171" s="106">
        <f t="shared" si="110"/>
        <v>4702717.446291944</v>
      </c>
    </row>
    <row r="172" spans="1:31" outlineLevel="1" x14ac:dyDescent="0.35">
      <c r="A172" s="3">
        <v>170</v>
      </c>
      <c r="B172" s="277"/>
      <c r="C172" s="33" t="s">
        <v>157</v>
      </c>
      <c r="D172" s="22">
        <v>904</v>
      </c>
      <c r="E172" s="12">
        <v>2527969.04</v>
      </c>
      <c r="F172" s="12">
        <v>-864008.62641261914</v>
      </c>
      <c r="G172" s="12">
        <v>-11922.504384550009</v>
      </c>
      <c r="H172" s="12">
        <v>2931.0814267440292</v>
      </c>
      <c r="I172" s="12">
        <v>12308.709948911473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f t="shared" si="106"/>
        <v>-860691.33942151372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06">
        <f t="shared" si="107"/>
        <v>0</v>
      </c>
      <c r="AB172" s="106">
        <f t="shared" si="108"/>
        <v>-860691.33942151372</v>
      </c>
      <c r="AC172" s="106">
        <f t="shared" si="109"/>
        <v>1667277.7005784863</v>
      </c>
      <c r="AD172" s="12">
        <v>204645.3009225378</v>
      </c>
      <c r="AE172" s="106">
        <f t="shared" si="110"/>
        <v>1871923.0015010242</v>
      </c>
    </row>
    <row r="173" spans="1:31" x14ac:dyDescent="0.35">
      <c r="A173" s="3">
        <v>171</v>
      </c>
      <c r="B173" s="290"/>
      <c r="C173" s="33" t="s">
        <v>158</v>
      </c>
      <c r="D173" s="22">
        <v>905</v>
      </c>
      <c r="E173" s="12">
        <v>422.05000000000018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 t="shared" si="106"/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6.418882656908405</v>
      </c>
      <c r="AA173" s="106">
        <f t="shared" si="107"/>
        <v>6.418882656908405</v>
      </c>
      <c r="AB173" s="106">
        <f t="shared" si="108"/>
        <v>6.418882656908405</v>
      </c>
      <c r="AC173" s="106">
        <f t="shared" si="109"/>
        <v>428.46888265690859</v>
      </c>
      <c r="AE173" s="106">
        <f t="shared" si="110"/>
        <v>428.46888265690859</v>
      </c>
    </row>
    <row r="174" spans="1:31" x14ac:dyDescent="0.35">
      <c r="A174" s="3">
        <v>172</v>
      </c>
      <c r="B174" s="273" t="s">
        <v>159</v>
      </c>
      <c r="C174" s="274"/>
      <c r="D174" s="275"/>
      <c r="E174" s="12">
        <f>SUM(E169:E173)</f>
        <v>7918412.9099999992</v>
      </c>
      <c r="F174" s="12">
        <f t="shared" ref="F174:AE174" si="111">SUM(F169:F173)</f>
        <v>-864008.62641261914</v>
      </c>
      <c r="G174" s="12">
        <f t="shared" si="111"/>
        <v>-11922.504384550009</v>
      </c>
      <c r="H174" s="12">
        <f t="shared" si="111"/>
        <v>2931.0814267440292</v>
      </c>
      <c r="I174" s="12">
        <f t="shared" si="111"/>
        <v>12308.709948911473</v>
      </c>
      <c r="J174" s="12">
        <f t="shared" si="111"/>
        <v>0</v>
      </c>
      <c r="K174" s="12">
        <f t="shared" si="111"/>
        <v>3063.6402000000003</v>
      </c>
      <c r="L174" s="12">
        <f t="shared" si="111"/>
        <v>-245832.48</v>
      </c>
      <c r="M174" s="12">
        <f t="shared" si="111"/>
        <v>0</v>
      </c>
      <c r="N174" s="12">
        <f t="shared" si="111"/>
        <v>0</v>
      </c>
      <c r="O174" s="12">
        <f t="shared" si="111"/>
        <v>0</v>
      </c>
      <c r="P174" s="12">
        <f t="shared" si="111"/>
        <v>0</v>
      </c>
      <c r="Q174" s="12">
        <f t="shared" si="111"/>
        <v>-1103460.1792215137</v>
      </c>
      <c r="R174" s="12">
        <f t="shared" si="111"/>
        <v>0</v>
      </c>
      <c r="S174" s="12">
        <f t="shared" si="111"/>
        <v>181035.88644199999</v>
      </c>
      <c r="T174" s="12">
        <f t="shared" si="111"/>
        <v>0</v>
      </c>
      <c r="U174" s="12">
        <f t="shared" si="111"/>
        <v>0</v>
      </c>
      <c r="V174" s="12">
        <f t="shared" si="111"/>
        <v>0</v>
      </c>
      <c r="W174" s="12">
        <f t="shared" si="111"/>
        <v>0</v>
      </c>
      <c r="X174" s="12">
        <f t="shared" si="111"/>
        <v>0</v>
      </c>
      <c r="Y174" s="12">
        <f t="shared" si="111"/>
        <v>0</v>
      </c>
      <c r="Z174" s="12">
        <f t="shared" si="111"/>
        <v>29637.043106787522</v>
      </c>
      <c r="AA174" s="12">
        <f t="shared" si="111"/>
        <v>210672.92954878751</v>
      </c>
      <c r="AB174" s="12">
        <f t="shared" si="111"/>
        <v>-892787.24967272615</v>
      </c>
      <c r="AC174" s="12">
        <f t="shared" si="111"/>
        <v>7025625.6603272725</v>
      </c>
      <c r="AD174" s="12">
        <f t="shared" si="111"/>
        <v>204645.3009225378</v>
      </c>
      <c r="AE174" s="12">
        <f t="shared" si="111"/>
        <v>7230270.9612498106</v>
      </c>
    </row>
    <row r="175" spans="1:31" ht="15.65" customHeight="1" outlineLevel="1" x14ac:dyDescent="0.35">
      <c r="A175" s="3">
        <v>173</v>
      </c>
      <c r="B175" s="284" t="s">
        <v>160</v>
      </c>
      <c r="C175" s="31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f t="shared" si="106"/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06">
        <f t="shared" ref="AA175:AA178" si="112">SUM(R175:Z175)</f>
        <v>0</v>
      </c>
      <c r="AB175" s="106">
        <f t="shared" ref="AB175:AB178" si="113">Q175+AA175</f>
        <v>0</v>
      </c>
      <c r="AC175" s="106">
        <f t="shared" ref="AC175:AC178" si="114">E175+AB175</f>
        <v>0</v>
      </c>
      <c r="AE175" s="106">
        <f t="shared" ref="AE175:AE178" si="115">AC175+AD175</f>
        <v>0</v>
      </c>
    </row>
    <row r="176" spans="1:31" outlineLevel="1" x14ac:dyDescent="0.35">
      <c r="A176" s="3">
        <v>174</v>
      </c>
      <c r="B176" s="284"/>
      <c r="C176" s="31" t="s">
        <v>161</v>
      </c>
      <c r="D176" s="28">
        <v>908</v>
      </c>
      <c r="E176" s="12">
        <v>8055449.5399999991</v>
      </c>
      <c r="F176" s="12">
        <v>-8150919.2300000004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-49771.5</v>
      </c>
      <c r="M176" s="12">
        <v>0</v>
      </c>
      <c r="N176" s="12">
        <v>0</v>
      </c>
      <c r="O176" s="12">
        <v>18393.799999999992</v>
      </c>
      <c r="P176" s="12">
        <v>0</v>
      </c>
      <c r="Q176" s="12">
        <f t="shared" si="106"/>
        <v>-8182296.9300000006</v>
      </c>
      <c r="R176" s="12">
        <v>0</v>
      </c>
      <c r="S176" s="12">
        <v>2226.4994129999995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-11225.953841246805</v>
      </c>
      <c r="AA176" s="106">
        <f t="shared" si="112"/>
        <v>-8999.454428246805</v>
      </c>
      <c r="AB176" s="106">
        <f t="shared" si="113"/>
        <v>-8191296.3844282478</v>
      </c>
      <c r="AC176" s="106">
        <f t="shared" si="114"/>
        <v>-135846.8444282487</v>
      </c>
      <c r="AE176" s="106">
        <f t="shared" si="115"/>
        <v>-135846.8444282487</v>
      </c>
    </row>
    <row r="177" spans="1:31" outlineLevel="1" x14ac:dyDescent="0.35">
      <c r="A177" s="3">
        <v>175</v>
      </c>
      <c r="B177" s="284"/>
      <c r="C177" s="31" t="s">
        <v>162</v>
      </c>
      <c r="D177" s="28">
        <v>909</v>
      </c>
      <c r="E177" s="12">
        <v>66640.58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f t="shared" si="106"/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1013.5246136910721</v>
      </c>
      <c r="AA177" s="106">
        <f t="shared" si="112"/>
        <v>1013.5246136910721</v>
      </c>
      <c r="AB177" s="106">
        <f t="shared" si="113"/>
        <v>1013.5246136910721</v>
      </c>
      <c r="AC177" s="106">
        <f t="shared" si="114"/>
        <v>67654.104613691074</v>
      </c>
      <c r="AE177" s="106">
        <f t="shared" si="115"/>
        <v>67654.104613691074</v>
      </c>
    </row>
    <row r="178" spans="1:31" x14ac:dyDescent="0.35">
      <c r="A178" s="3">
        <v>176</v>
      </c>
      <c r="B178" s="285"/>
      <c r="C178" s="34" t="s">
        <v>163</v>
      </c>
      <c r="D178" s="35">
        <v>910</v>
      </c>
      <c r="E178" s="12">
        <v>181278.34000000003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-15326.55</v>
      </c>
      <c r="M178" s="12">
        <v>0</v>
      </c>
      <c r="N178" s="12">
        <v>0</v>
      </c>
      <c r="O178" s="12">
        <v>0</v>
      </c>
      <c r="P178" s="12">
        <v>0</v>
      </c>
      <c r="Q178" s="12">
        <f t="shared" si="106"/>
        <v>-15326.55</v>
      </c>
      <c r="R178" s="12">
        <v>0</v>
      </c>
      <c r="S178" s="12">
        <v>9526.9088150000007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64.669121117846942</v>
      </c>
      <c r="AA178" s="106">
        <f t="shared" si="112"/>
        <v>9591.5779361178484</v>
      </c>
      <c r="AB178" s="106">
        <f t="shared" si="113"/>
        <v>-5734.9720638821509</v>
      </c>
      <c r="AC178" s="106">
        <f t="shared" si="114"/>
        <v>175543.36793611787</v>
      </c>
      <c r="AE178" s="106">
        <f t="shared" si="115"/>
        <v>175543.36793611787</v>
      </c>
    </row>
    <row r="179" spans="1:31" x14ac:dyDescent="0.35">
      <c r="A179" s="3">
        <v>177</v>
      </c>
      <c r="B179" s="273" t="s">
        <v>164</v>
      </c>
      <c r="C179" s="288"/>
      <c r="D179" s="289"/>
      <c r="E179" s="12">
        <f>SUM(E175:E178)</f>
        <v>8303368.459999999</v>
      </c>
      <c r="F179" s="12">
        <f t="shared" ref="F179:AE179" si="116">SUM(F175:F178)</f>
        <v>-8150919.2300000004</v>
      </c>
      <c r="G179" s="12">
        <f t="shared" si="116"/>
        <v>0</v>
      </c>
      <c r="H179" s="12">
        <f t="shared" si="116"/>
        <v>0</v>
      </c>
      <c r="I179" s="12">
        <f t="shared" si="116"/>
        <v>0</v>
      </c>
      <c r="J179" s="12">
        <f t="shared" si="116"/>
        <v>0</v>
      </c>
      <c r="K179" s="12">
        <f t="shared" si="116"/>
        <v>0</v>
      </c>
      <c r="L179" s="12">
        <f t="shared" si="116"/>
        <v>-65098.05</v>
      </c>
      <c r="M179" s="12">
        <f t="shared" si="116"/>
        <v>0</v>
      </c>
      <c r="N179" s="12">
        <f t="shared" si="116"/>
        <v>0</v>
      </c>
      <c r="O179" s="12">
        <f t="shared" si="116"/>
        <v>18393.799999999992</v>
      </c>
      <c r="P179" s="12">
        <f t="shared" si="116"/>
        <v>0</v>
      </c>
      <c r="Q179" s="12">
        <f t="shared" si="116"/>
        <v>-8197623.4800000004</v>
      </c>
      <c r="R179" s="12">
        <f t="shared" si="116"/>
        <v>0</v>
      </c>
      <c r="S179" s="12">
        <f t="shared" si="116"/>
        <v>11753.408228</v>
      </c>
      <c r="T179" s="12">
        <f t="shared" si="116"/>
        <v>0</v>
      </c>
      <c r="U179" s="12">
        <f t="shared" si="116"/>
        <v>0</v>
      </c>
      <c r="V179" s="12">
        <f t="shared" si="116"/>
        <v>0</v>
      </c>
      <c r="W179" s="12">
        <f t="shared" si="116"/>
        <v>0</v>
      </c>
      <c r="X179" s="12">
        <f t="shared" si="116"/>
        <v>0</v>
      </c>
      <c r="Y179" s="12">
        <f t="shared" si="116"/>
        <v>0</v>
      </c>
      <c r="Z179" s="12">
        <f t="shared" si="116"/>
        <v>-10147.760106437885</v>
      </c>
      <c r="AA179" s="12">
        <f t="shared" si="116"/>
        <v>1605.6481215621152</v>
      </c>
      <c r="AB179" s="12">
        <f t="shared" si="116"/>
        <v>-8196017.8318784386</v>
      </c>
      <c r="AC179" s="12">
        <f t="shared" si="116"/>
        <v>107350.62812156024</v>
      </c>
      <c r="AD179" s="12">
        <f t="shared" si="116"/>
        <v>0</v>
      </c>
      <c r="AE179" s="12">
        <f t="shared" si="116"/>
        <v>107350.62812156024</v>
      </c>
    </row>
    <row r="180" spans="1:31" ht="15.65" customHeight="1" outlineLevel="1" x14ac:dyDescent="0.35">
      <c r="A180" s="3">
        <v>178</v>
      </c>
      <c r="B180" s="283" t="s">
        <v>165</v>
      </c>
      <c r="C180" s="107" t="s">
        <v>166</v>
      </c>
      <c r="D180" s="108">
        <v>920</v>
      </c>
      <c r="E180" s="12">
        <v>9401904.8599999994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-1795330.17</v>
      </c>
      <c r="M180" s="12">
        <v>0</v>
      </c>
      <c r="N180" s="12">
        <v>0</v>
      </c>
      <c r="O180" s="12">
        <v>49659.740000000005</v>
      </c>
      <c r="P180" s="12">
        <v>0</v>
      </c>
      <c r="Q180" s="12">
        <f t="shared" si="106"/>
        <v>-1745670.43</v>
      </c>
      <c r="R180" s="12">
        <v>0</v>
      </c>
      <c r="S180" s="12">
        <v>403392.74529799994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06">
        <f t="shared" ref="AA180:AA181" si="117">SUM(R180:Z180)</f>
        <v>403392.74529799994</v>
      </c>
      <c r="AB180" s="106">
        <f t="shared" ref="AB180:AB181" si="118">Q180+AA180</f>
        <v>-1342277.6847020001</v>
      </c>
      <c r="AC180" s="106">
        <f t="shared" ref="AC180:AC181" si="119">E180+AB180</f>
        <v>8059627.1752979998</v>
      </c>
      <c r="AE180" s="106">
        <f t="shared" ref="AE180:AE181" si="120">AC180+AD180</f>
        <v>8059627.1752979998</v>
      </c>
    </row>
    <row r="181" spans="1:31" outlineLevel="1" x14ac:dyDescent="0.35">
      <c r="A181" s="3">
        <v>179</v>
      </c>
      <c r="B181" s="284"/>
      <c r="C181" s="25" t="s">
        <v>167</v>
      </c>
      <c r="D181" s="22">
        <v>921</v>
      </c>
      <c r="E181" s="12">
        <v>3175378.32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1445089.6199999999</v>
      </c>
      <c r="O181" s="12">
        <v>0</v>
      </c>
      <c r="P181" s="12">
        <v>0</v>
      </c>
      <c r="Q181" s="12">
        <f t="shared" si="106"/>
        <v>1445089.6199999999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48293.758624264752</v>
      </c>
      <c r="AA181" s="106">
        <f t="shared" si="117"/>
        <v>48293.758624264752</v>
      </c>
      <c r="AB181" s="106">
        <f t="shared" si="118"/>
        <v>1493383.3786242646</v>
      </c>
      <c r="AC181" s="106">
        <f t="shared" si="119"/>
        <v>4668761.6986242644</v>
      </c>
      <c r="AE181" s="106">
        <f t="shared" si="120"/>
        <v>4668761.6986242644</v>
      </c>
    </row>
    <row r="182" spans="1:31" outlineLevel="1" x14ac:dyDescent="0.35">
      <c r="A182" s="3">
        <v>180</v>
      </c>
      <c r="B182" s="284"/>
      <c r="C182" s="25" t="s">
        <v>486</v>
      </c>
      <c r="D182" s="22">
        <v>922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31" outlineLevel="1" x14ac:dyDescent="0.35">
      <c r="A183" s="3">
        <v>181</v>
      </c>
      <c r="B183" s="284"/>
      <c r="C183" s="25" t="s">
        <v>169</v>
      </c>
      <c r="D183" s="22">
        <v>923</v>
      </c>
      <c r="E183" s="12">
        <v>1250376.3799999999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f t="shared" si="106"/>
        <v>0</v>
      </c>
      <c r="R183" s="12">
        <v>0</v>
      </c>
      <c r="S183" s="12">
        <v>0</v>
      </c>
      <c r="T183" s="12">
        <v>0</v>
      </c>
      <c r="U183" s="12">
        <v>1321811.05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06">
        <f t="shared" ref="AA183:AA186" si="121">SUM(R183:Z183)</f>
        <v>1321811.05</v>
      </c>
      <c r="AB183" s="106">
        <f t="shared" ref="AB183:AB186" si="122">Q183+AA183</f>
        <v>1321811.05</v>
      </c>
      <c r="AC183" s="106">
        <f t="shared" ref="AC183:AC186" si="123">E183+AB183</f>
        <v>2572187.4299999997</v>
      </c>
      <c r="AE183" s="106">
        <f t="shared" ref="AE183:AE186" si="124">AC183+AD183</f>
        <v>2572187.4299999997</v>
      </c>
    </row>
    <row r="184" spans="1:31" outlineLevel="1" x14ac:dyDescent="0.35">
      <c r="A184" s="3">
        <v>182</v>
      </c>
      <c r="B184" s="284"/>
      <c r="C184" s="25" t="s">
        <v>170</v>
      </c>
      <c r="D184" s="22">
        <v>924</v>
      </c>
      <c r="E184" s="12">
        <v>97331.09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f t="shared" si="106"/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1480.2910687809283</v>
      </c>
      <c r="AA184" s="106">
        <f t="shared" si="121"/>
        <v>1480.2910687809283</v>
      </c>
      <c r="AB184" s="106">
        <f t="shared" si="122"/>
        <v>1480.2910687809283</v>
      </c>
      <c r="AC184" s="106">
        <f t="shared" si="123"/>
        <v>98811.381068780931</v>
      </c>
      <c r="AE184" s="106">
        <f t="shared" si="124"/>
        <v>98811.381068780931</v>
      </c>
    </row>
    <row r="185" spans="1:31" outlineLevel="1" x14ac:dyDescent="0.35">
      <c r="A185" s="3">
        <v>183</v>
      </c>
      <c r="B185" s="284"/>
      <c r="C185" s="25" t="s">
        <v>171</v>
      </c>
      <c r="D185" s="22">
        <v>925</v>
      </c>
      <c r="E185" s="12">
        <v>1998980.68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f t="shared" si="106"/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26793.706678348026</v>
      </c>
      <c r="AA185" s="106">
        <f t="shared" si="121"/>
        <v>26793.706678348026</v>
      </c>
      <c r="AB185" s="106">
        <f t="shared" si="122"/>
        <v>26793.706678348026</v>
      </c>
      <c r="AC185" s="106">
        <f t="shared" si="123"/>
        <v>2025774.3866783481</v>
      </c>
      <c r="AE185" s="106">
        <f t="shared" si="124"/>
        <v>2025774.3866783481</v>
      </c>
    </row>
    <row r="186" spans="1:31" outlineLevel="1" x14ac:dyDescent="0.35">
      <c r="A186" s="3">
        <v>184</v>
      </c>
      <c r="B186" s="284"/>
      <c r="C186" s="25" t="s">
        <v>172</v>
      </c>
      <c r="D186" s="22">
        <v>926</v>
      </c>
      <c r="E186" s="12">
        <v>5353322.57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f t="shared" si="106"/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1063224.6200000001</v>
      </c>
      <c r="W186" s="12">
        <v>0</v>
      </c>
      <c r="X186" s="12">
        <v>826039.32599999988</v>
      </c>
      <c r="Y186" s="12">
        <v>0</v>
      </c>
      <c r="Z186" s="12">
        <v>1914.0831282371996</v>
      </c>
      <c r="AA186" s="106">
        <f t="shared" si="121"/>
        <v>1891178.0291282372</v>
      </c>
      <c r="AB186" s="106">
        <f t="shared" si="122"/>
        <v>1891178.0291282372</v>
      </c>
      <c r="AC186" s="106">
        <f t="shared" si="123"/>
        <v>7244500.599128237</v>
      </c>
      <c r="AE186" s="106">
        <f t="shared" si="124"/>
        <v>7244500.599128237</v>
      </c>
    </row>
    <row r="187" spans="1:31" outlineLevel="1" x14ac:dyDescent="0.35">
      <c r="A187" s="3">
        <v>185</v>
      </c>
      <c r="B187" s="284"/>
      <c r="C187" s="25" t="s">
        <v>173</v>
      </c>
      <c r="D187" s="22">
        <v>927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31" outlineLevel="1" x14ac:dyDescent="0.35">
      <c r="A188" s="3">
        <v>186</v>
      </c>
      <c r="B188" s="284"/>
      <c r="C188" s="25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f t="shared" si="106"/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06">
        <f t="shared" ref="AA188" si="125">SUM(R188:Z188)</f>
        <v>0</v>
      </c>
      <c r="AB188" s="106">
        <f t="shared" ref="AB188" si="126">Q188+AA188</f>
        <v>0</v>
      </c>
      <c r="AC188" s="106">
        <f t="shared" ref="AC188" si="127">E188+AB188</f>
        <v>0</v>
      </c>
      <c r="AE188" s="106">
        <f t="shared" ref="AE188" si="128">AC188+AD188</f>
        <v>0</v>
      </c>
    </row>
    <row r="189" spans="1:31" outlineLevel="1" x14ac:dyDescent="0.35">
      <c r="A189" s="3">
        <v>187</v>
      </c>
      <c r="B189" s="284"/>
      <c r="C189" s="25" t="s">
        <v>487</v>
      </c>
      <c r="D189" s="22">
        <v>929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31" outlineLevel="1" x14ac:dyDescent="0.35">
      <c r="A190" s="3">
        <v>188</v>
      </c>
      <c r="B190" s="284"/>
      <c r="C190" s="25" t="s">
        <v>175</v>
      </c>
      <c r="D190" s="22">
        <v>930.1</v>
      </c>
      <c r="E190" s="12">
        <v>36573.93</v>
      </c>
      <c r="F190" s="12">
        <v>0</v>
      </c>
      <c r="G190" s="12">
        <v>0</v>
      </c>
      <c r="H190" s="12">
        <v>0</v>
      </c>
      <c r="I190" s="12">
        <v>0</v>
      </c>
      <c r="J190" s="12">
        <v>-36573.89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f t="shared" si="106"/>
        <v>-36573.89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6.0835281668508592E-4</v>
      </c>
      <c r="AA190" s="106">
        <f t="shared" ref="AA190:AA193" si="129">SUM(R190:Z190)</f>
        <v>6.0835281668508592E-4</v>
      </c>
      <c r="AB190" s="106">
        <f t="shared" ref="AB190:AB193" si="130">Q190+AA190</f>
        <v>-36573.889391647186</v>
      </c>
      <c r="AC190" s="106">
        <f t="shared" ref="AC190:AC193" si="131">E190+AB190</f>
        <v>4.0608352814160753E-2</v>
      </c>
      <c r="AE190" s="106">
        <f t="shared" ref="AE190:AE193" si="132">AC190+AD190</f>
        <v>4.0608352814160753E-2</v>
      </c>
    </row>
    <row r="191" spans="1:31" outlineLevel="1" x14ac:dyDescent="0.35">
      <c r="A191" s="3">
        <v>189</v>
      </c>
      <c r="B191" s="284"/>
      <c r="C191" s="25" t="s">
        <v>176</v>
      </c>
      <c r="D191" s="22">
        <v>930.2</v>
      </c>
      <c r="E191" s="12">
        <v>512871.74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-160480.375</v>
      </c>
      <c r="N191" s="12">
        <v>0</v>
      </c>
      <c r="O191" s="12">
        <v>0</v>
      </c>
      <c r="P191" s="12">
        <v>0</v>
      </c>
      <c r="Q191" s="12">
        <f t="shared" si="106"/>
        <v>-160480.375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5359.45698671432</v>
      </c>
      <c r="AA191" s="106">
        <f t="shared" si="129"/>
        <v>5359.45698671432</v>
      </c>
      <c r="AB191" s="106">
        <f t="shared" si="130"/>
        <v>-155120.91801328567</v>
      </c>
      <c r="AC191" s="106">
        <f t="shared" si="131"/>
        <v>357750.82198671432</v>
      </c>
      <c r="AE191" s="106">
        <f t="shared" si="132"/>
        <v>357750.82198671432</v>
      </c>
    </row>
    <row r="192" spans="1:31" outlineLevel="1" x14ac:dyDescent="0.35">
      <c r="A192" s="3">
        <v>190</v>
      </c>
      <c r="B192" s="284"/>
      <c r="C192" s="25" t="s">
        <v>66</v>
      </c>
      <c r="D192" s="22">
        <v>931</v>
      </c>
      <c r="E192" s="12">
        <v>1611424.68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f t="shared" si="106"/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24507.868573311625</v>
      </c>
      <c r="AA192" s="106">
        <f t="shared" si="129"/>
        <v>24507.868573311625</v>
      </c>
      <c r="AB192" s="106">
        <f t="shared" si="130"/>
        <v>24507.868573311625</v>
      </c>
      <c r="AC192" s="106">
        <f t="shared" si="131"/>
        <v>1635932.5485733117</v>
      </c>
      <c r="AE192" s="106">
        <f t="shared" si="132"/>
        <v>1635932.5485733117</v>
      </c>
    </row>
    <row r="193" spans="1:31" x14ac:dyDescent="0.35">
      <c r="A193" s="3">
        <v>191</v>
      </c>
      <c r="B193" s="285"/>
      <c r="C193" s="34" t="s">
        <v>177</v>
      </c>
      <c r="D193" s="35">
        <v>932</v>
      </c>
      <c r="E193" s="12">
        <v>91713.5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16.9527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f t="shared" si="106"/>
        <v>16.9527</v>
      </c>
      <c r="R193" s="12">
        <v>0</v>
      </c>
      <c r="S193" s="12">
        <v>42.785135000000004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1387.2876110501843</v>
      </c>
      <c r="AA193" s="106">
        <f t="shared" si="129"/>
        <v>1430.0727460501844</v>
      </c>
      <c r="AB193" s="106">
        <f t="shared" si="130"/>
        <v>1447.0254460501844</v>
      </c>
      <c r="AC193" s="106">
        <f t="shared" si="131"/>
        <v>93160.525446050189</v>
      </c>
      <c r="AE193" s="106">
        <f t="shared" si="132"/>
        <v>93160.525446050189</v>
      </c>
    </row>
    <row r="194" spans="1:31" x14ac:dyDescent="0.35">
      <c r="A194" s="3">
        <v>192</v>
      </c>
      <c r="B194" s="296" t="s">
        <v>178</v>
      </c>
      <c r="C194" s="296"/>
      <c r="D194" s="296"/>
      <c r="E194" s="12">
        <f>SUM(E180:E193)</f>
        <v>23529877.749999996</v>
      </c>
      <c r="F194" s="12">
        <f t="shared" ref="F194:AE194" si="133">SUM(F180:F193)</f>
        <v>0</v>
      </c>
      <c r="G194" s="12">
        <f t="shared" si="133"/>
        <v>0</v>
      </c>
      <c r="H194" s="12">
        <f t="shared" si="133"/>
        <v>0</v>
      </c>
      <c r="I194" s="12">
        <f t="shared" si="133"/>
        <v>0</v>
      </c>
      <c r="J194" s="12">
        <f t="shared" si="133"/>
        <v>-36573.89</v>
      </c>
      <c r="K194" s="12">
        <f t="shared" si="133"/>
        <v>16.9527</v>
      </c>
      <c r="L194" s="12">
        <f t="shared" si="133"/>
        <v>-1795330.17</v>
      </c>
      <c r="M194" s="12">
        <f t="shared" si="133"/>
        <v>-160480.375</v>
      </c>
      <c r="N194" s="12">
        <f t="shared" si="133"/>
        <v>1445089.6199999999</v>
      </c>
      <c r="O194" s="12">
        <f t="shared" si="133"/>
        <v>49659.740000000005</v>
      </c>
      <c r="P194" s="12">
        <f t="shared" si="133"/>
        <v>0</v>
      </c>
      <c r="Q194" s="12">
        <f t="shared" si="133"/>
        <v>-497618.12230000005</v>
      </c>
      <c r="R194" s="12">
        <f t="shared" si="133"/>
        <v>0</v>
      </c>
      <c r="S194" s="12">
        <f t="shared" si="133"/>
        <v>403435.53043299995</v>
      </c>
      <c r="T194" s="12">
        <f t="shared" si="133"/>
        <v>0</v>
      </c>
      <c r="U194" s="12">
        <f t="shared" si="133"/>
        <v>1321811.05</v>
      </c>
      <c r="V194" s="12">
        <f t="shared" si="133"/>
        <v>1063224.6200000001</v>
      </c>
      <c r="W194" s="12">
        <f t="shared" si="133"/>
        <v>0</v>
      </c>
      <c r="X194" s="12">
        <f t="shared" si="133"/>
        <v>826039.32599999988</v>
      </c>
      <c r="Y194" s="12">
        <f t="shared" si="133"/>
        <v>0</v>
      </c>
      <c r="Z194" s="12">
        <f t="shared" si="133"/>
        <v>109736.45327905985</v>
      </c>
      <c r="AA194" s="12">
        <f t="shared" si="133"/>
        <v>3724246.9797120602</v>
      </c>
      <c r="AB194" s="12">
        <f t="shared" si="133"/>
        <v>3226628.8574120598</v>
      </c>
      <c r="AC194" s="12">
        <f t="shared" si="133"/>
        <v>26756506.607412059</v>
      </c>
      <c r="AD194" s="12">
        <f t="shared" si="133"/>
        <v>0</v>
      </c>
      <c r="AE194" s="12">
        <f t="shared" si="133"/>
        <v>26756506.607412059</v>
      </c>
    </row>
    <row r="195" spans="1:31" x14ac:dyDescent="0.35">
      <c r="A195" s="3">
        <v>193</v>
      </c>
      <c r="B195" s="297" t="s">
        <v>179</v>
      </c>
      <c r="C195" s="36" t="s">
        <v>180</v>
      </c>
      <c r="D195" s="37" t="s">
        <v>181</v>
      </c>
      <c r="E195" s="12"/>
      <c r="AA195" s="109"/>
    </row>
    <row r="196" spans="1:31" outlineLevel="1" x14ac:dyDescent="0.35">
      <c r="A196" s="3">
        <v>194</v>
      </c>
      <c r="B196" s="297"/>
      <c r="C196" s="36" t="s">
        <v>182</v>
      </c>
      <c r="D196" s="37" t="s">
        <v>181</v>
      </c>
      <c r="E196" s="12"/>
      <c r="AA196" s="109"/>
    </row>
    <row r="197" spans="1:31" outlineLevel="1" x14ac:dyDescent="0.35">
      <c r="A197" s="3">
        <v>195</v>
      </c>
      <c r="B197" s="297"/>
      <c r="C197" s="36" t="s">
        <v>183</v>
      </c>
      <c r="D197" s="37" t="s">
        <v>181</v>
      </c>
      <c r="E197" s="12">
        <v>260831.39</v>
      </c>
      <c r="H197" s="106">
        <v>6815.3690199999837</v>
      </c>
      <c r="Q197" s="12">
        <f t="shared" ref="Q197:Q199" si="134">SUM(F197:P197)</f>
        <v>6815.3690199999837</v>
      </c>
      <c r="AA197" s="106">
        <f t="shared" ref="AA197:AA199" si="135">SUM(R197:Z197)</f>
        <v>0</v>
      </c>
      <c r="AB197" s="106">
        <f t="shared" ref="AB197:AB199" si="136">Q197+AA197</f>
        <v>6815.3690199999837</v>
      </c>
      <c r="AC197" s="106">
        <f t="shared" ref="AC197:AC199" si="137">E197+AB197</f>
        <v>267646.75902</v>
      </c>
      <c r="AE197" s="106">
        <f t="shared" ref="AE197:AE199" si="138">AC197+AD197</f>
        <v>267646.75902</v>
      </c>
    </row>
    <row r="198" spans="1:31" outlineLevel="1" x14ac:dyDescent="0.35">
      <c r="A198" s="3">
        <v>196</v>
      </c>
      <c r="B198" s="297"/>
      <c r="C198" s="36" t="s">
        <v>184</v>
      </c>
      <c r="D198" s="37" t="s">
        <v>181</v>
      </c>
      <c r="E198" s="12">
        <v>25291382.969999999</v>
      </c>
      <c r="H198" s="106">
        <v>974626.77521699667</v>
      </c>
      <c r="Q198" s="12">
        <f t="shared" si="134"/>
        <v>974626.77521699667</v>
      </c>
      <c r="AA198" s="106">
        <f t="shared" si="135"/>
        <v>0</v>
      </c>
      <c r="AB198" s="106">
        <f t="shared" si="136"/>
        <v>974626.77521699667</v>
      </c>
      <c r="AC198" s="106">
        <f t="shared" si="137"/>
        <v>26266009.745216995</v>
      </c>
      <c r="AE198" s="106">
        <f t="shared" si="138"/>
        <v>26266009.745216995</v>
      </c>
    </row>
    <row r="199" spans="1:31" outlineLevel="1" x14ac:dyDescent="0.35">
      <c r="A199" s="3">
        <v>197</v>
      </c>
      <c r="B199" s="297"/>
      <c r="C199" s="36" t="s">
        <v>185</v>
      </c>
      <c r="D199" s="37" t="s">
        <v>181</v>
      </c>
      <c r="E199" s="12">
        <v>2183863.2600000007</v>
      </c>
      <c r="H199" s="106">
        <v>116241.0149039994</v>
      </c>
      <c r="Q199" s="12">
        <f t="shared" si="134"/>
        <v>116241.0149039994</v>
      </c>
      <c r="AA199" s="106">
        <f t="shared" si="135"/>
        <v>0</v>
      </c>
      <c r="AB199" s="106">
        <f t="shared" si="136"/>
        <v>116241.0149039994</v>
      </c>
      <c r="AC199" s="106">
        <f t="shared" si="137"/>
        <v>2300104.2749040001</v>
      </c>
      <c r="AE199" s="106">
        <f t="shared" si="138"/>
        <v>2300104.2749040001</v>
      </c>
    </row>
    <row r="200" spans="1:31" outlineLevel="1" x14ac:dyDescent="0.35">
      <c r="A200" s="3">
        <v>198</v>
      </c>
      <c r="B200" s="297"/>
      <c r="C200" s="36" t="s">
        <v>186</v>
      </c>
      <c r="D200" s="37" t="s">
        <v>181</v>
      </c>
      <c r="E200" s="12"/>
      <c r="H200" s="106"/>
      <c r="AA200" s="109"/>
    </row>
    <row r="201" spans="1:31" x14ac:dyDescent="0.35">
      <c r="A201" s="3">
        <v>199</v>
      </c>
      <c r="B201" s="296" t="s">
        <v>187</v>
      </c>
      <c r="C201" s="296"/>
      <c r="D201" s="296"/>
      <c r="E201" s="12">
        <f>SUM(E195:E200)</f>
        <v>27736077.620000001</v>
      </c>
      <c r="F201" s="12">
        <f t="shared" ref="F201:AE201" si="139">SUM(F195:F200)</f>
        <v>0</v>
      </c>
      <c r="G201" s="12">
        <f t="shared" si="139"/>
        <v>0</v>
      </c>
      <c r="H201" s="12">
        <f t="shared" si="139"/>
        <v>1097683.1591409962</v>
      </c>
      <c r="I201" s="12">
        <f t="shared" si="139"/>
        <v>0</v>
      </c>
      <c r="J201" s="12">
        <f t="shared" si="139"/>
        <v>0</v>
      </c>
      <c r="K201" s="12">
        <f t="shared" si="139"/>
        <v>0</v>
      </c>
      <c r="L201" s="12">
        <f t="shared" si="139"/>
        <v>0</v>
      </c>
      <c r="M201" s="12">
        <f t="shared" si="139"/>
        <v>0</v>
      </c>
      <c r="N201" s="12">
        <f t="shared" si="139"/>
        <v>0</v>
      </c>
      <c r="O201" s="12">
        <f t="shared" si="139"/>
        <v>0</v>
      </c>
      <c r="P201" s="12">
        <f t="shared" si="139"/>
        <v>0</v>
      </c>
      <c r="Q201" s="12">
        <f t="shared" si="139"/>
        <v>1097683.1591409962</v>
      </c>
      <c r="R201" s="12">
        <f t="shared" si="139"/>
        <v>0</v>
      </c>
      <c r="S201" s="12">
        <f t="shared" si="139"/>
        <v>0</v>
      </c>
      <c r="T201" s="12">
        <f t="shared" si="139"/>
        <v>0</v>
      </c>
      <c r="U201" s="12">
        <f t="shared" si="139"/>
        <v>0</v>
      </c>
      <c r="V201" s="12">
        <f t="shared" si="139"/>
        <v>0</v>
      </c>
      <c r="W201" s="12">
        <f t="shared" si="139"/>
        <v>0</v>
      </c>
      <c r="X201" s="12">
        <f t="shared" si="139"/>
        <v>0</v>
      </c>
      <c r="Y201" s="12">
        <f t="shared" si="139"/>
        <v>0</v>
      </c>
      <c r="Z201" s="12">
        <f t="shared" si="139"/>
        <v>0</v>
      </c>
      <c r="AA201" s="12">
        <f t="shared" si="139"/>
        <v>0</v>
      </c>
      <c r="AB201" s="12">
        <f t="shared" si="139"/>
        <v>1097683.1591409962</v>
      </c>
      <c r="AC201" s="12">
        <f t="shared" si="139"/>
        <v>28833760.779140998</v>
      </c>
      <c r="AD201" s="12">
        <f t="shared" si="139"/>
        <v>0</v>
      </c>
      <c r="AE201" s="12">
        <f t="shared" si="139"/>
        <v>28833760.779140998</v>
      </c>
    </row>
    <row r="202" spans="1:31" x14ac:dyDescent="0.35">
      <c r="A202" s="3">
        <v>200</v>
      </c>
      <c r="B202" s="297" t="s">
        <v>188</v>
      </c>
      <c r="C202" s="10" t="s">
        <v>189</v>
      </c>
      <c r="D202" s="30" t="s">
        <v>190</v>
      </c>
      <c r="E202" s="12">
        <v>3336831.4299999997</v>
      </c>
      <c r="H202" s="106">
        <v>114737.09000000078</v>
      </c>
      <c r="Q202" s="12">
        <f t="shared" ref="Q202" si="140">SUM(F202:P202)</f>
        <v>114737.09000000078</v>
      </c>
      <c r="AA202" s="106">
        <f t="shared" ref="AA202" si="141">SUM(R202:Z202)</f>
        <v>0</v>
      </c>
      <c r="AB202" s="106">
        <f t="shared" ref="AB202" si="142">Q202+AA202</f>
        <v>114737.09000000078</v>
      </c>
      <c r="AC202" s="106">
        <f t="shared" ref="AC202" si="143">E202+AB202</f>
        <v>3451568.5200000005</v>
      </c>
      <c r="AE202" s="106">
        <f t="shared" ref="AE202" si="144">AC202+AD202</f>
        <v>3451568.5200000005</v>
      </c>
    </row>
    <row r="203" spans="1:31" outlineLevel="1" x14ac:dyDescent="0.35">
      <c r="A203" s="3">
        <v>201</v>
      </c>
      <c r="B203" s="297"/>
      <c r="C203" s="10" t="s">
        <v>191</v>
      </c>
      <c r="D203" s="30">
        <v>404.1</v>
      </c>
      <c r="E203" s="12"/>
    </row>
    <row r="204" spans="1:31" outlineLevel="1" x14ac:dyDescent="0.35">
      <c r="A204" s="3">
        <v>202</v>
      </c>
      <c r="B204" s="297"/>
      <c r="C204" s="10" t="s">
        <v>192</v>
      </c>
      <c r="D204" s="30">
        <v>404.2</v>
      </c>
      <c r="E204" s="12"/>
    </row>
    <row r="205" spans="1:31" outlineLevel="1" x14ac:dyDescent="0.35">
      <c r="A205" s="3">
        <v>203</v>
      </c>
      <c r="B205" s="297"/>
      <c r="C205" s="10" t="s">
        <v>193</v>
      </c>
      <c r="D205" s="30">
        <v>404.3</v>
      </c>
      <c r="E205" s="12"/>
    </row>
    <row r="206" spans="1:31" outlineLevel="1" x14ac:dyDescent="0.35">
      <c r="A206" s="3">
        <v>204</v>
      </c>
      <c r="B206" s="297"/>
      <c r="C206" s="10" t="s">
        <v>194</v>
      </c>
      <c r="D206" s="30">
        <v>405</v>
      </c>
      <c r="E206" s="12"/>
    </row>
    <row r="207" spans="1:31" outlineLevel="1" x14ac:dyDescent="0.35">
      <c r="A207" s="3">
        <v>205</v>
      </c>
      <c r="B207" s="297"/>
      <c r="C207" s="10" t="s">
        <v>195</v>
      </c>
      <c r="D207" s="30">
        <v>406</v>
      </c>
      <c r="E207" s="12"/>
    </row>
    <row r="208" spans="1:31" outlineLevel="1" x14ac:dyDescent="0.35">
      <c r="A208" s="3">
        <v>206</v>
      </c>
      <c r="B208" s="297"/>
      <c r="C208" s="10" t="s">
        <v>196</v>
      </c>
      <c r="D208" s="30">
        <v>407.1</v>
      </c>
      <c r="E208" s="12"/>
    </row>
    <row r="209" spans="1:31" outlineLevel="1" x14ac:dyDescent="0.35">
      <c r="A209" s="3">
        <v>207</v>
      </c>
      <c r="B209" s="297"/>
      <c r="C209" s="10" t="s">
        <v>197</v>
      </c>
      <c r="D209" s="30">
        <v>407.2</v>
      </c>
      <c r="E209" s="12"/>
    </row>
    <row r="210" spans="1:31" x14ac:dyDescent="0.35">
      <c r="A210" s="3">
        <v>208</v>
      </c>
      <c r="B210" s="296" t="s">
        <v>198</v>
      </c>
      <c r="C210" s="296"/>
      <c r="D210" s="296"/>
      <c r="E210" s="12">
        <f>SUM(E202:E209)</f>
        <v>3336831.4299999997</v>
      </c>
      <c r="F210" s="12">
        <f t="shared" ref="F210:AE210" si="145">SUM(F202:F209)</f>
        <v>0</v>
      </c>
      <c r="G210" s="12">
        <f t="shared" si="145"/>
        <v>0</v>
      </c>
      <c r="H210" s="12">
        <f t="shared" si="145"/>
        <v>114737.09000000078</v>
      </c>
      <c r="I210" s="12">
        <f t="shared" si="145"/>
        <v>0</v>
      </c>
      <c r="J210" s="12">
        <f t="shared" si="145"/>
        <v>0</v>
      </c>
      <c r="K210" s="12">
        <f t="shared" si="145"/>
        <v>0</v>
      </c>
      <c r="L210" s="12">
        <f t="shared" si="145"/>
        <v>0</v>
      </c>
      <c r="M210" s="12">
        <f t="shared" si="145"/>
        <v>0</v>
      </c>
      <c r="N210" s="12">
        <f t="shared" si="145"/>
        <v>0</v>
      </c>
      <c r="O210" s="12">
        <f t="shared" si="145"/>
        <v>0</v>
      </c>
      <c r="P210" s="12">
        <f t="shared" si="145"/>
        <v>0</v>
      </c>
      <c r="Q210" s="12">
        <f t="shared" si="145"/>
        <v>114737.09000000078</v>
      </c>
      <c r="R210" s="12">
        <f t="shared" si="145"/>
        <v>0</v>
      </c>
      <c r="S210" s="12">
        <f t="shared" si="145"/>
        <v>0</v>
      </c>
      <c r="T210" s="12">
        <f t="shared" si="145"/>
        <v>0</v>
      </c>
      <c r="U210" s="12">
        <f t="shared" si="145"/>
        <v>0</v>
      </c>
      <c r="V210" s="12">
        <f t="shared" si="145"/>
        <v>0</v>
      </c>
      <c r="W210" s="12">
        <f t="shared" si="145"/>
        <v>0</v>
      </c>
      <c r="X210" s="12">
        <f t="shared" si="145"/>
        <v>0</v>
      </c>
      <c r="Y210" s="12">
        <f t="shared" si="145"/>
        <v>0</v>
      </c>
      <c r="Z210" s="12">
        <f t="shared" si="145"/>
        <v>0</v>
      </c>
      <c r="AA210" s="12">
        <f t="shared" si="145"/>
        <v>0</v>
      </c>
      <c r="AB210" s="12">
        <f t="shared" si="145"/>
        <v>114737.09000000078</v>
      </c>
      <c r="AC210" s="12">
        <f t="shared" si="145"/>
        <v>3451568.5200000005</v>
      </c>
      <c r="AD210" s="12">
        <f t="shared" si="145"/>
        <v>0</v>
      </c>
      <c r="AE210" s="12">
        <f t="shared" si="145"/>
        <v>3451568.5200000005</v>
      </c>
    </row>
    <row r="211" spans="1:31" x14ac:dyDescent="0.35">
      <c r="A211" s="3">
        <v>209</v>
      </c>
      <c r="B211" s="39" t="s">
        <v>199</v>
      </c>
      <c r="C211" s="11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f t="shared" ref="Q211:Q218" si="146">SUM(F211:P211)</f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06">
        <f t="shared" ref="AA211" si="147">SUM(R211:Z211)</f>
        <v>0</v>
      </c>
      <c r="AB211" s="106">
        <f t="shared" ref="AB211" si="148">Q211+AA211</f>
        <v>0</v>
      </c>
      <c r="AC211" s="106">
        <f t="shared" ref="AC211" si="149">E211+AB211</f>
        <v>0</v>
      </c>
      <c r="AE211" s="106">
        <f t="shared" ref="AE211:AE218" si="150">AC211+AD211</f>
        <v>0</v>
      </c>
    </row>
    <row r="212" spans="1:31" s="42" customFormat="1" x14ac:dyDescent="0.35">
      <c r="A212" s="3">
        <v>210</v>
      </c>
      <c r="B212" s="273" t="s">
        <v>202</v>
      </c>
      <c r="C212" s="274"/>
      <c r="D212" s="275"/>
      <c r="E212" s="12">
        <f>E211</f>
        <v>0</v>
      </c>
      <c r="F212" s="12">
        <f t="shared" ref="F212:AE212" si="151">F211</f>
        <v>0</v>
      </c>
      <c r="G212" s="12">
        <f t="shared" si="151"/>
        <v>0</v>
      </c>
      <c r="H212" s="12">
        <f t="shared" si="151"/>
        <v>0</v>
      </c>
      <c r="I212" s="12">
        <f t="shared" si="151"/>
        <v>0</v>
      </c>
      <c r="J212" s="12">
        <f t="shared" si="151"/>
        <v>0</v>
      </c>
      <c r="K212" s="12">
        <f t="shared" si="151"/>
        <v>0</v>
      </c>
      <c r="L212" s="12">
        <f t="shared" si="151"/>
        <v>0</v>
      </c>
      <c r="M212" s="12">
        <f t="shared" si="151"/>
        <v>0</v>
      </c>
      <c r="N212" s="12">
        <f t="shared" si="151"/>
        <v>0</v>
      </c>
      <c r="O212" s="12">
        <f t="shared" si="151"/>
        <v>0</v>
      </c>
      <c r="P212" s="12">
        <f t="shared" si="151"/>
        <v>0</v>
      </c>
      <c r="Q212" s="12">
        <f t="shared" si="151"/>
        <v>0</v>
      </c>
      <c r="R212" s="12">
        <f t="shared" si="151"/>
        <v>0</v>
      </c>
      <c r="S212" s="12">
        <f t="shared" si="151"/>
        <v>0</v>
      </c>
      <c r="T212" s="12">
        <f t="shared" si="151"/>
        <v>0</v>
      </c>
      <c r="U212" s="12">
        <f t="shared" si="151"/>
        <v>0</v>
      </c>
      <c r="V212" s="12">
        <f t="shared" si="151"/>
        <v>0</v>
      </c>
      <c r="W212" s="12">
        <f t="shared" si="151"/>
        <v>0</v>
      </c>
      <c r="X212" s="12">
        <f t="shared" si="151"/>
        <v>0</v>
      </c>
      <c r="Y212" s="12">
        <f t="shared" si="151"/>
        <v>0</v>
      </c>
      <c r="Z212" s="12">
        <f t="shared" si="151"/>
        <v>0</v>
      </c>
      <c r="AA212" s="12">
        <f t="shared" si="151"/>
        <v>0</v>
      </c>
      <c r="AB212" s="12">
        <f t="shared" si="151"/>
        <v>0</v>
      </c>
      <c r="AC212" s="12">
        <f t="shared" si="151"/>
        <v>0</v>
      </c>
      <c r="AD212" s="12">
        <f t="shared" si="151"/>
        <v>0</v>
      </c>
      <c r="AE212" s="12">
        <f t="shared" si="151"/>
        <v>0</v>
      </c>
    </row>
    <row r="213" spans="1:31" outlineLevel="1" x14ac:dyDescent="0.35">
      <c r="A213" s="3">
        <v>211</v>
      </c>
      <c r="B213" s="276" t="s">
        <v>203</v>
      </c>
      <c r="C213" s="24" t="s">
        <v>204</v>
      </c>
      <c r="D213" s="43">
        <v>408.1</v>
      </c>
      <c r="E213" s="12">
        <v>37190512.240000002</v>
      </c>
      <c r="F213" s="12">
        <v>-9559397.3844596501</v>
      </c>
      <c r="G213" s="12">
        <v>-75451.059526024866</v>
      </c>
      <c r="H213" s="12">
        <v>18549.223558388872</v>
      </c>
      <c r="I213" s="12">
        <v>77895.144936777986</v>
      </c>
      <c r="J213" s="12">
        <v>0</v>
      </c>
      <c r="K213" s="12">
        <v>6838.6560552000001</v>
      </c>
      <c r="L213" s="12">
        <v>0</v>
      </c>
      <c r="M213" s="12">
        <v>0</v>
      </c>
      <c r="N213" s="12">
        <v>0</v>
      </c>
      <c r="O213" s="12">
        <v>0</v>
      </c>
      <c r="P213" s="12">
        <v>364822.07815271209</v>
      </c>
      <c r="Q213" s="12">
        <f t="shared" si="146"/>
        <v>-9166743.3412825949</v>
      </c>
      <c r="R213" s="12">
        <v>0</v>
      </c>
      <c r="S213" s="12">
        <v>108535.52668638599</v>
      </c>
      <c r="T213" s="12">
        <v>0</v>
      </c>
      <c r="U213" s="12">
        <v>0</v>
      </c>
      <c r="V213" s="12">
        <v>0</v>
      </c>
      <c r="W213" s="12">
        <v>201868.90947663653</v>
      </c>
      <c r="X213" s="12">
        <v>0</v>
      </c>
      <c r="Y213" s="12">
        <v>0</v>
      </c>
      <c r="Z213" s="12">
        <v>0</v>
      </c>
      <c r="AA213" s="106">
        <f t="shared" ref="AA213:AA214" si="152">SUM(R213:Z213)</f>
        <v>310404.43616302253</v>
      </c>
      <c r="AB213" s="106">
        <f t="shared" ref="AB213:AB214" si="153">Q213+AA213</f>
        <v>-8856338.9051195718</v>
      </c>
      <c r="AC213" s="106">
        <f t="shared" ref="AC213:AC214" si="154">E213+AB213</f>
        <v>28334173.33488043</v>
      </c>
      <c r="AD213" s="12">
        <v>1295089.0420000001</v>
      </c>
      <c r="AE213" s="106">
        <f t="shared" si="150"/>
        <v>29629262.37688043</v>
      </c>
    </row>
    <row r="214" spans="1:31" outlineLevel="1" x14ac:dyDescent="0.35">
      <c r="A214" s="3">
        <v>212</v>
      </c>
      <c r="B214" s="277"/>
      <c r="C214" s="31" t="s">
        <v>205</v>
      </c>
      <c r="D214" s="29">
        <v>409.1</v>
      </c>
      <c r="E214" s="12">
        <v>-4656864.1900000004</v>
      </c>
      <c r="F214" s="12">
        <v>67050.613817958816</v>
      </c>
      <c r="G214" s="12">
        <v>-354293.19081831881</v>
      </c>
      <c r="H214" s="12">
        <v>-167507.24084293129</v>
      </c>
      <c r="I214" s="12">
        <v>365769.80657756532</v>
      </c>
      <c r="J214" s="12">
        <v>7680.5168999999996</v>
      </c>
      <c r="K214" s="12">
        <v>-20208.899099591996</v>
      </c>
      <c r="L214" s="12">
        <v>537514.24019999988</v>
      </c>
      <c r="M214" s="12">
        <v>33700.878749999996</v>
      </c>
      <c r="N214" s="12">
        <v>-303468.82019999996</v>
      </c>
      <c r="O214" s="12">
        <v>-14291.243399999998</v>
      </c>
      <c r="P214" s="12">
        <v>-76612.636412069536</v>
      </c>
      <c r="Q214" s="12">
        <f t="shared" si="146"/>
        <v>75334.025472612338</v>
      </c>
      <c r="R214" s="12">
        <v>983421.7202599966</v>
      </c>
      <c r="S214" s="12">
        <v>-320733.12209618103</v>
      </c>
      <c r="T214" s="12">
        <v>-423821.24063999997</v>
      </c>
      <c r="U214" s="12">
        <v>-277580.32049999997</v>
      </c>
      <c r="V214" s="12">
        <v>-223277.17020000002</v>
      </c>
      <c r="W214" s="12">
        <v>-42392.470990093672</v>
      </c>
      <c r="X214" s="12">
        <v>-173468.25845999998</v>
      </c>
      <c r="Y214" s="12">
        <v>9175.837230000001</v>
      </c>
      <c r="Z214" s="12">
        <v>-45862.703012228987</v>
      </c>
      <c r="AA214" s="106">
        <f t="shared" si="152"/>
        <v>-514537.72840850707</v>
      </c>
      <c r="AB214" s="106">
        <f t="shared" si="153"/>
        <v>-439203.70293589472</v>
      </c>
      <c r="AC214" s="106">
        <f t="shared" si="154"/>
        <v>-5096067.8929358954</v>
      </c>
      <c r="AD214" s="12">
        <v>6081309.2879862664</v>
      </c>
      <c r="AE214" s="106">
        <f t="shared" si="150"/>
        <v>985241.39505037107</v>
      </c>
    </row>
    <row r="215" spans="1:31" outlineLevel="1" x14ac:dyDescent="0.35">
      <c r="A215" s="3">
        <v>213</v>
      </c>
      <c r="B215" s="277"/>
      <c r="C215" s="31" t="s">
        <v>206</v>
      </c>
      <c r="D215" s="29">
        <v>409.1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146"/>
        <v>0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09"/>
      <c r="AE215" s="106"/>
    </row>
    <row r="216" spans="1:31" outlineLevel="1" x14ac:dyDescent="0.35">
      <c r="A216" s="3">
        <v>214</v>
      </c>
      <c r="B216" s="277"/>
      <c r="C216" s="31" t="s">
        <v>207</v>
      </c>
      <c r="D216" s="29">
        <v>410.1</v>
      </c>
      <c r="E216" s="12">
        <v>43294488.670000002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f t="shared" si="146"/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06">
        <f t="shared" ref="AA216:AA218" si="155">SUM(R216:Z216)</f>
        <v>0</v>
      </c>
      <c r="AB216" s="106">
        <f t="shared" ref="AB216:AB218" si="156">Q216+AA216</f>
        <v>0</v>
      </c>
      <c r="AC216" s="106">
        <f t="shared" ref="AC216:AC218" si="157">E216+AB216</f>
        <v>43294488.670000002</v>
      </c>
      <c r="AE216" s="106">
        <f t="shared" si="150"/>
        <v>43294488.670000002</v>
      </c>
    </row>
    <row r="217" spans="1:31" outlineLevel="1" x14ac:dyDescent="0.35">
      <c r="A217" s="3">
        <v>215</v>
      </c>
      <c r="B217" s="277"/>
      <c r="C217" s="31" t="s">
        <v>208</v>
      </c>
      <c r="D217" s="29">
        <v>411.1</v>
      </c>
      <c r="E217" s="12">
        <v>-38804558.600000001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f t="shared" si="146"/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06">
        <f t="shared" si="155"/>
        <v>0</v>
      </c>
      <c r="AB217" s="106">
        <f t="shared" si="156"/>
        <v>0</v>
      </c>
      <c r="AC217" s="106">
        <f t="shared" si="157"/>
        <v>-38804558.600000001</v>
      </c>
      <c r="AE217" s="106">
        <f t="shared" si="150"/>
        <v>-38804558.600000001</v>
      </c>
    </row>
    <row r="218" spans="1:31" x14ac:dyDescent="0.35">
      <c r="A218" s="3">
        <v>216</v>
      </c>
      <c r="B218" s="290"/>
      <c r="C218" s="34" t="s">
        <v>209</v>
      </c>
      <c r="D218" s="44">
        <v>411.4</v>
      </c>
      <c r="E218" s="12">
        <v>-33270.6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f t="shared" si="146"/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06">
        <f t="shared" si="155"/>
        <v>0</v>
      </c>
      <c r="AB218" s="106">
        <f t="shared" si="156"/>
        <v>0</v>
      </c>
      <c r="AC218" s="106">
        <f t="shared" si="157"/>
        <v>-33270.6</v>
      </c>
      <c r="AE218" s="106">
        <f t="shared" si="150"/>
        <v>-33270.6</v>
      </c>
    </row>
    <row r="219" spans="1:31" x14ac:dyDescent="0.35">
      <c r="A219" s="3">
        <v>217</v>
      </c>
      <c r="B219" s="296" t="s">
        <v>210</v>
      </c>
      <c r="C219" s="296"/>
      <c r="D219" s="296"/>
      <c r="E219" s="12">
        <f>SUM(E213:E218)</f>
        <v>36990307.519999996</v>
      </c>
      <c r="F219" s="12">
        <f t="shared" ref="F219:AE219" si="158">SUM(F213:F218)</f>
        <v>-9492346.770641692</v>
      </c>
      <c r="G219" s="12">
        <f t="shared" si="158"/>
        <v>-429744.25034434366</v>
      </c>
      <c r="H219" s="12">
        <f t="shared" si="158"/>
        <v>-148958.01728454241</v>
      </c>
      <c r="I219" s="12">
        <f t="shared" si="158"/>
        <v>443664.95151434332</v>
      </c>
      <c r="J219" s="12">
        <f t="shared" si="158"/>
        <v>7680.5168999999996</v>
      </c>
      <c r="K219" s="12">
        <f t="shared" si="158"/>
        <v>-13370.243044391995</v>
      </c>
      <c r="L219" s="12">
        <f t="shared" si="158"/>
        <v>537514.24019999988</v>
      </c>
      <c r="M219" s="12">
        <f t="shared" si="158"/>
        <v>33700.878749999996</v>
      </c>
      <c r="N219" s="12">
        <f t="shared" si="158"/>
        <v>-303468.82019999996</v>
      </c>
      <c r="O219" s="12">
        <f t="shared" si="158"/>
        <v>-14291.243399999998</v>
      </c>
      <c r="P219" s="12">
        <f t="shared" si="158"/>
        <v>288209.44174064253</v>
      </c>
      <c r="Q219" s="12">
        <f t="shared" si="158"/>
        <v>-9091409.3158099819</v>
      </c>
      <c r="R219" s="12">
        <f t="shared" si="158"/>
        <v>983421.7202599966</v>
      </c>
      <c r="S219" s="12">
        <f t="shared" si="158"/>
        <v>-212197.59540979506</v>
      </c>
      <c r="T219" s="12">
        <f t="shared" si="158"/>
        <v>-423821.24063999997</v>
      </c>
      <c r="U219" s="12">
        <f t="shared" si="158"/>
        <v>-277580.32049999997</v>
      </c>
      <c r="V219" s="12">
        <f t="shared" si="158"/>
        <v>-223277.17020000002</v>
      </c>
      <c r="W219" s="12">
        <f t="shared" si="158"/>
        <v>159476.43848654284</v>
      </c>
      <c r="X219" s="12">
        <f t="shared" si="158"/>
        <v>-173468.25845999998</v>
      </c>
      <c r="Y219" s="12">
        <f t="shared" si="158"/>
        <v>9175.837230000001</v>
      </c>
      <c r="Z219" s="12">
        <f t="shared" si="158"/>
        <v>-45862.703012228987</v>
      </c>
      <c r="AA219" s="12">
        <f t="shared" si="158"/>
        <v>-204133.29224548454</v>
      </c>
      <c r="AB219" s="12">
        <f t="shared" si="158"/>
        <v>-9295542.6080554668</v>
      </c>
      <c r="AC219" s="12">
        <f t="shared" si="158"/>
        <v>27694764.911944538</v>
      </c>
      <c r="AD219" s="12">
        <f t="shared" si="158"/>
        <v>7376398.3299862668</v>
      </c>
      <c r="AE219" s="12">
        <f t="shared" si="158"/>
        <v>35071163.241930798</v>
      </c>
    </row>
    <row r="220" spans="1:31" ht="15.65" customHeight="1" outlineLevel="1" x14ac:dyDescent="0.35">
      <c r="A220" s="3">
        <v>218</v>
      </c>
      <c r="B220" s="276" t="s">
        <v>211</v>
      </c>
      <c r="C220" s="13" t="s">
        <v>212</v>
      </c>
      <c r="D220" s="22">
        <v>411.6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outlineLevel="1" x14ac:dyDescent="0.35">
      <c r="A221" s="3">
        <v>219</v>
      </c>
      <c r="B221" s="277"/>
      <c r="C221" s="13" t="s">
        <v>213</v>
      </c>
      <c r="D221" s="22">
        <v>411.7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outlineLevel="1" x14ac:dyDescent="0.35">
      <c r="A222" s="3">
        <v>220</v>
      </c>
      <c r="B222" s="277"/>
      <c r="C222" s="13" t="s">
        <v>214</v>
      </c>
      <c r="D222" s="22">
        <v>412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outlineLevel="1" x14ac:dyDescent="0.35">
      <c r="A223" s="3">
        <v>221</v>
      </c>
      <c r="B223" s="277"/>
      <c r="C223" s="13" t="s">
        <v>215</v>
      </c>
      <c r="D223" s="22">
        <v>413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x14ac:dyDescent="0.35">
      <c r="A224" s="3">
        <v>222</v>
      </c>
      <c r="B224" s="290"/>
      <c r="C224" s="13" t="s">
        <v>216</v>
      </c>
      <c r="D224" s="22">
        <v>414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1:31" x14ac:dyDescent="0.35">
      <c r="A225" s="3">
        <v>223</v>
      </c>
      <c r="B225" s="273" t="s">
        <v>217</v>
      </c>
      <c r="C225" s="274"/>
      <c r="D225" s="275"/>
      <c r="E225" s="12">
        <f>SUM(E220:E224)</f>
        <v>0</v>
      </c>
      <c r="F225" s="12">
        <f t="shared" ref="F225:AE225" si="159">SUM(F220:F224)</f>
        <v>0</v>
      </c>
      <c r="G225" s="12">
        <f t="shared" si="159"/>
        <v>0</v>
      </c>
      <c r="H225" s="12">
        <f t="shared" si="159"/>
        <v>0</v>
      </c>
      <c r="I225" s="12">
        <f t="shared" si="159"/>
        <v>0</v>
      </c>
      <c r="J225" s="12">
        <f t="shared" si="159"/>
        <v>0</v>
      </c>
      <c r="K225" s="12">
        <f t="shared" si="159"/>
        <v>0</v>
      </c>
      <c r="L225" s="12">
        <f t="shared" si="159"/>
        <v>0</v>
      </c>
      <c r="M225" s="12">
        <f t="shared" si="159"/>
        <v>0</v>
      </c>
      <c r="N225" s="12">
        <f t="shared" si="159"/>
        <v>0</v>
      </c>
      <c r="O225" s="12">
        <f t="shared" si="159"/>
        <v>0</v>
      </c>
      <c r="P225" s="12">
        <f t="shared" si="159"/>
        <v>0</v>
      </c>
      <c r="Q225" s="12">
        <f t="shared" si="159"/>
        <v>0</v>
      </c>
      <c r="R225" s="12">
        <f t="shared" si="159"/>
        <v>0</v>
      </c>
      <c r="S225" s="12">
        <f t="shared" si="159"/>
        <v>0</v>
      </c>
      <c r="T225" s="12">
        <f t="shared" si="159"/>
        <v>0</v>
      </c>
      <c r="U225" s="12">
        <f t="shared" si="159"/>
        <v>0</v>
      </c>
      <c r="V225" s="12">
        <f t="shared" si="159"/>
        <v>0</v>
      </c>
      <c r="W225" s="12">
        <f t="shared" si="159"/>
        <v>0</v>
      </c>
      <c r="X225" s="12">
        <f t="shared" si="159"/>
        <v>0</v>
      </c>
      <c r="Y225" s="12">
        <f t="shared" si="159"/>
        <v>0</v>
      </c>
      <c r="Z225" s="12">
        <f t="shared" si="159"/>
        <v>0</v>
      </c>
      <c r="AA225" s="12">
        <f t="shared" si="159"/>
        <v>0</v>
      </c>
      <c r="AB225" s="12">
        <f t="shared" si="159"/>
        <v>0</v>
      </c>
      <c r="AC225" s="12">
        <f t="shared" si="159"/>
        <v>0</v>
      </c>
      <c r="AD225" s="12">
        <f t="shared" si="159"/>
        <v>0</v>
      </c>
      <c r="AE225" s="12">
        <f t="shared" si="159"/>
        <v>0</v>
      </c>
    </row>
    <row r="226" spans="1:31" x14ac:dyDescent="0.35">
      <c r="A226" s="3">
        <v>224</v>
      </c>
      <c r="B226" s="252" t="s">
        <v>218</v>
      </c>
      <c r="C226" s="252"/>
      <c r="D226" s="253"/>
      <c r="E226" s="12">
        <f>E168+E174+E179+E194+E201+E210+E212+E219+E225</f>
        <v>343816185.13</v>
      </c>
      <c r="F226" s="12">
        <f t="shared" ref="F226:AE226" si="160">F168+F174+F179+F194+F201+F210+F212+F219+F225</f>
        <v>-231366576.22705433</v>
      </c>
      <c r="G226" s="12">
        <f t="shared" si="160"/>
        <v>-441666.75472889369</v>
      </c>
      <c r="H226" s="12">
        <f t="shared" si="160"/>
        <v>1066393.3132831987</v>
      </c>
      <c r="I226" s="12">
        <f t="shared" si="160"/>
        <v>455973.66146325477</v>
      </c>
      <c r="J226" s="12">
        <f t="shared" si="160"/>
        <v>-28893.373100000001</v>
      </c>
      <c r="K226" s="12">
        <f t="shared" si="160"/>
        <v>76023.953755607974</v>
      </c>
      <c r="L226" s="12">
        <f t="shared" si="160"/>
        <v>-2022077.3798000002</v>
      </c>
      <c r="M226" s="12">
        <f t="shared" si="160"/>
        <v>-126779.49625</v>
      </c>
      <c r="N226" s="12">
        <f t="shared" si="160"/>
        <v>1141620.7997999999</v>
      </c>
      <c r="O226" s="12">
        <f t="shared" si="160"/>
        <v>53762.296599999994</v>
      </c>
      <c r="P226" s="12">
        <f t="shared" si="160"/>
        <v>288209.44174064253</v>
      </c>
      <c r="Q226" s="12">
        <f t="shared" si="160"/>
        <v>-230904009.76429051</v>
      </c>
      <c r="R226" s="12">
        <f t="shared" si="160"/>
        <v>983421.7202599966</v>
      </c>
      <c r="S226" s="12">
        <f t="shared" si="160"/>
        <v>1206567.4593142052</v>
      </c>
      <c r="T226" s="12">
        <f t="shared" si="160"/>
        <v>1594375.1433600001</v>
      </c>
      <c r="U226" s="12">
        <f t="shared" si="160"/>
        <v>1044230.7295000001</v>
      </c>
      <c r="V226" s="12">
        <f t="shared" si="160"/>
        <v>839947.44980000006</v>
      </c>
      <c r="W226" s="12">
        <f t="shared" si="160"/>
        <v>159476.43848654284</v>
      </c>
      <c r="X226" s="12">
        <f t="shared" si="160"/>
        <v>652571.06753999996</v>
      </c>
      <c r="Y226" s="12">
        <f t="shared" si="160"/>
        <v>9175.837230000001</v>
      </c>
      <c r="Z226" s="12">
        <f t="shared" si="160"/>
        <v>172531.1208555281</v>
      </c>
      <c r="AA226" s="12">
        <f t="shared" si="160"/>
        <v>6662296.9663462732</v>
      </c>
      <c r="AB226" s="12">
        <f t="shared" si="160"/>
        <v>-224241712.79794425</v>
      </c>
      <c r="AC226" s="12">
        <f t="shared" si="160"/>
        <v>119574472.33205578</v>
      </c>
      <c r="AD226" s="12">
        <f t="shared" si="160"/>
        <v>7581043.6309088049</v>
      </c>
      <c r="AE226" s="12">
        <f t="shared" si="160"/>
        <v>127155515.96296456</v>
      </c>
    </row>
    <row r="227" spans="1:31" x14ac:dyDescent="0.35">
      <c r="A227" s="3">
        <v>225</v>
      </c>
      <c r="B227" s="291" t="s">
        <v>219</v>
      </c>
      <c r="C227" s="291"/>
      <c r="D227" s="292"/>
      <c r="E227" s="12">
        <f>E28-E226</f>
        <v>32433674.810000002</v>
      </c>
      <c r="F227" s="12">
        <f t="shared" ref="F227:AE227" si="161">F28-F226</f>
        <v>252238.02341043949</v>
      </c>
      <c r="G227" s="12">
        <f t="shared" si="161"/>
        <v>-1332817.2416498661</v>
      </c>
      <c r="H227" s="12">
        <f t="shared" si="161"/>
        <v>-630146.28698054422</v>
      </c>
      <c r="I227" s="12">
        <f t="shared" si="161"/>
        <v>1375991.1771251268</v>
      </c>
      <c r="J227" s="12">
        <f t="shared" si="161"/>
        <v>28893.373100000001</v>
      </c>
      <c r="K227" s="12">
        <f t="shared" si="161"/>
        <v>-76023.953755607974</v>
      </c>
      <c r="L227" s="12">
        <f t="shared" si="161"/>
        <v>2022077.3798000002</v>
      </c>
      <c r="M227" s="12">
        <f t="shared" si="161"/>
        <v>126779.49625</v>
      </c>
      <c r="N227" s="12">
        <f t="shared" si="161"/>
        <v>-1141620.7997999999</v>
      </c>
      <c r="O227" s="12">
        <f t="shared" si="161"/>
        <v>-53762.296599999994</v>
      </c>
      <c r="P227" s="12">
        <f t="shared" si="161"/>
        <v>-288209.44174064253</v>
      </c>
      <c r="Q227" s="12">
        <f t="shared" si="161"/>
        <v>283399.42915889621</v>
      </c>
      <c r="R227" s="12">
        <f t="shared" si="161"/>
        <v>-983421.7202599966</v>
      </c>
      <c r="S227" s="12">
        <f t="shared" si="161"/>
        <v>-1206567.4593142052</v>
      </c>
      <c r="T227" s="12">
        <f t="shared" si="161"/>
        <v>-1594375.1433600001</v>
      </c>
      <c r="U227" s="12">
        <f t="shared" si="161"/>
        <v>-1044230.7295000001</v>
      </c>
      <c r="V227" s="12">
        <f t="shared" si="161"/>
        <v>-839947.44980000006</v>
      </c>
      <c r="W227" s="12">
        <f t="shared" si="161"/>
        <v>-159476.43848654284</v>
      </c>
      <c r="X227" s="12">
        <f t="shared" si="161"/>
        <v>-652571.06753999996</v>
      </c>
      <c r="Y227" s="12">
        <f t="shared" si="161"/>
        <v>-9175.837230000001</v>
      </c>
      <c r="Z227" s="12">
        <f t="shared" si="161"/>
        <v>-172531.1208555281</v>
      </c>
      <c r="AA227" s="12">
        <f t="shared" si="161"/>
        <v>-6662296.9663462732</v>
      </c>
      <c r="AB227" s="12">
        <f t="shared" si="161"/>
        <v>-6378897.5371873677</v>
      </c>
      <c r="AC227" s="12">
        <f t="shared" si="161"/>
        <v>26054777.272812605</v>
      </c>
      <c r="AD227" s="12">
        <f t="shared" si="161"/>
        <v>22877306.369091194</v>
      </c>
      <c r="AE227" s="12">
        <f t="shared" si="161"/>
        <v>48932083.641903788</v>
      </c>
    </row>
    <row r="228" spans="1:31" x14ac:dyDescent="0.35">
      <c r="A228" s="3"/>
      <c r="B228" s="111"/>
      <c r="C228" s="111"/>
      <c r="D228" s="111"/>
    </row>
    <row r="229" spans="1:31" x14ac:dyDescent="0.35">
      <c r="A229" s="3"/>
      <c r="B229" s="112"/>
      <c r="C229" s="112"/>
      <c r="D229" s="112"/>
    </row>
    <row r="230" spans="1:31" outlineLevel="1" x14ac:dyDescent="0.35">
      <c r="A230" s="3">
        <v>228</v>
      </c>
      <c r="B230" s="277" t="s">
        <v>220</v>
      </c>
      <c r="C230" s="36" t="s">
        <v>221</v>
      </c>
      <c r="D230" s="28">
        <v>301</v>
      </c>
      <c r="E230" s="12">
        <v>114162.97958333335</v>
      </c>
      <c r="H230" s="106">
        <v>-6.9695833333389601</v>
      </c>
      <c r="Q230" s="12">
        <f t="shared" ref="Q230:Q232" si="162">SUM(F230:P230)</f>
        <v>-6.9695833333389601</v>
      </c>
      <c r="R230" s="113"/>
      <c r="S230" s="113"/>
      <c r="T230" s="113"/>
      <c r="U230" s="113"/>
      <c r="V230" s="113"/>
      <c r="W230" s="113"/>
      <c r="X230" s="113"/>
      <c r="Y230" s="113"/>
      <c r="Z230" s="113"/>
      <c r="AA230" s="106">
        <f t="shared" ref="AA230:AA232" si="163">SUM(R230:Z230)</f>
        <v>0</v>
      </c>
      <c r="AB230" s="106">
        <f t="shared" ref="AB230:AB232" si="164">Q230+AA230</f>
        <v>-6.9695833333389601</v>
      </c>
      <c r="AC230" s="106">
        <f t="shared" ref="AC230:AC232" si="165">E230+AB230</f>
        <v>114156.01000000001</v>
      </c>
      <c r="AE230" s="106">
        <f t="shared" ref="AE230:AE232" si="166">AC230+AD230</f>
        <v>114156.01000000001</v>
      </c>
    </row>
    <row r="231" spans="1:31" outlineLevel="1" x14ac:dyDescent="0.35">
      <c r="A231" s="3">
        <v>229</v>
      </c>
      <c r="B231" s="277"/>
      <c r="C231" s="36" t="s">
        <v>222</v>
      </c>
      <c r="D231" s="28">
        <v>302</v>
      </c>
      <c r="E231" s="12">
        <v>138157.94999999998</v>
      </c>
      <c r="H231" s="106">
        <v>0</v>
      </c>
      <c r="Q231" s="12">
        <f t="shared" si="162"/>
        <v>0</v>
      </c>
      <c r="AA231" s="106">
        <f t="shared" si="163"/>
        <v>0</v>
      </c>
      <c r="AB231" s="106">
        <f t="shared" si="164"/>
        <v>0</v>
      </c>
      <c r="AC231" s="106">
        <f t="shared" si="165"/>
        <v>138157.94999999998</v>
      </c>
      <c r="AE231" s="106">
        <f t="shared" si="166"/>
        <v>138157.94999999998</v>
      </c>
    </row>
    <row r="232" spans="1:31" outlineLevel="1" x14ac:dyDescent="0.35">
      <c r="A232" s="3">
        <v>230</v>
      </c>
      <c r="B232" s="277"/>
      <c r="C232" s="49" t="s">
        <v>223</v>
      </c>
      <c r="D232" s="35">
        <v>303</v>
      </c>
      <c r="E232" s="12">
        <v>55746947.270000011</v>
      </c>
      <c r="H232" s="106">
        <v>1259653.4499999881</v>
      </c>
      <c r="Q232" s="12">
        <f t="shared" si="162"/>
        <v>1259653.4499999881</v>
      </c>
      <c r="AA232" s="106">
        <f t="shared" si="163"/>
        <v>0</v>
      </c>
      <c r="AB232" s="106">
        <f t="shared" si="164"/>
        <v>1259653.4499999881</v>
      </c>
      <c r="AC232" s="106">
        <f t="shared" si="165"/>
        <v>57006600.719999999</v>
      </c>
      <c r="AE232" s="106">
        <f t="shared" si="166"/>
        <v>57006600.719999999</v>
      </c>
    </row>
    <row r="233" spans="1:31" x14ac:dyDescent="0.35">
      <c r="A233" s="3">
        <v>231</v>
      </c>
      <c r="B233" s="277"/>
      <c r="C233" s="293" t="s">
        <v>224</v>
      </c>
      <c r="D233" s="294"/>
      <c r="E233" s="12">
        <f>SUM(E230:E232)</f>
        <v>55999268.199583344</v>
      </c>
      <c r="F233" s="12">
        <f t="shared" ref="F233:AE233" si="167">SUM(F230:F232)</f>
        <v>0</v>
      </c>
      <c r="G233" s="12">
        <f t="shared" si="167"/>
        <v>0</v>
      </c>
      <c r="H233" s="12">
        <f t="shared" si="167"/>
        <v>1259646.4804166548</v>
      </c>
      <c r="I233" s="12">
        <f t="shared" si="167"/>
        <v>0</v>
      </c>
      <c r="J233" s="12">
        <f t="shared" si="167"/>
        <v>0</v>
      </c>
      <c r="K233" s="12">
        <f t="shared" si="167"/>
        <v>0</v>
      </c>
      <c r="L233" s="12">
        <f t="shared" si="167"/>
        <v>0</v>
      </c>
      <c r="M233" s="12">
        <f t="shared" si="167"/>
        <v>0</v>
      </c>
      <c r="N233" s="12">
        <f t="shared" si="167"/>
        <v>0</v>
      </c>
      <c r="O233" s="12">
        <f t="shared" si="167"/>
        <v>0</v>
      </c>
      <c r="P233" s="12">
        <f t="shared" si="167"/>
        <v>0</v>
      </c>
      <c r="Q233" s="12">
        <f t="shared" si="167"/>
        <v>1259646.4804166548</v>
      </c>
      <c r="R233" s="12">
        <f t="shared" si="167"/>
        <v>0</v>
      </c>
      <c r="S233" s="12">
        <f t="shared" si="167"/>
        <v>0</v>
      </c>
      <c r="T233" s="12">
        <f t="shared" si="167"/>
        <v>0</v>
      </c>
      <c r="U233" s="12">
        <f t="shared" si="167"/>
        <v>0</v>
      </c>
      <c r="V233" s="12">
        <f t="shared" si="167"/>
        <v>0</v>
      </c>
      <c r="W233" s="12">
        <f t="shared" si="167"/>
        <v>0</v>
      </c>
      <c r="X233" s="12">
        <f t="shared" si="167"/>
        <v>0</v>
      </c>
      <c r="Y233" s="12">
        <f t="shared" si="167"/>
        <v>0</v>
      </c>
      <c r="Z233" s="12">
        <f t="shared" si="167"/>
        <v>0</v>
      </c>
      <c r="AA233" s="12">
        <f t="shared" si="167"/>
        <v>0</v>
      </c>
      <c r="AB233" s="12">
        <f t="shared" si="167"/>
        <v>1259646.4804166548</v>
      </c>
      <c r="AC233" s="12">
        <f t="shared" si="167"/>
        <v>57258914.68</v>
      </c>
      <c r="AD233" s="12">
        <f t="shared" si="167"/>
        <v>0</v>
      </c>
      <c r="AE233" s="12">
        <f t="shared" si="167"/>
        <v>57258914.68</v>
      </c>
    </row>
    <row r="234" spans="1:31" outlineLevel="1" x14ac:dyDescent="0.35">
      <c r="A234" s="3">
        <v>232</v>
      </c>
      <c r="B234" s="277"/>
      <c r="C234" s="48" t="s">
        <v>225</v>
      </c>
      <c r="D234" s="50">
        <v>350.1</v>
      </c>
      <c r="E234" s="12"/>
    </row>
    <row r="235" spans="1:31" outlineLevel="1" x14ac:dyDescent="0.35">
      <c r="A235" s="3">
        <v>233</v>
      </c>
      <c r="B235" s="277"/>
      <c r="C235" s="36" t="s">
        <v>226</v>
      </c>
      <c r="D235" s="30">
        <v>350.2</v>
      </c>
      <c r="E235" s="12"/>
    </row>
    <row r="236" spans="1:31" outlineLevel="1" x14ac:dyDescent="0.35">
      <c r="A236" s="3">
        <v>234</v>
      </c>
      <c r="B236" s="277"/>
      <c r="C236" s="36" t="s">
        <v>227</v>
      </c>
      <c r="D236" s="30">
        <v>351</v>
      </c>
      <c r="E236" s="12"/>
    </row>
    <row r="237" spans="1:31" outlineLevel="1" x14ac:dyDescent="0.35">
      <c r="A237" s="3">
        <v>235</v>
      </c>
      <c r="B237" s="277"/>
      <c r="C237" s="36" t="s">
        <v>228</v>
      </c>
      <c r="D237" s="30">
        <v>352</v>
      </c>
      <c r="E237" s="12"/>
    </row>
    <row r="238" spans="1:31" outlineLevel="1" x14ac:dyDescent="0.35">
      <c r="A238" s="3">
        <v>236</v>
      </c>
      <c r="B238" s="277"/>
      <c r="C238" s="36" t="s">
        <v>229</v>
      </c>
      <c r="D238" s="30">
        <v>352.1</v>
      </c>
      <c r="E238" s="12"/>
    </row>
    <row r="239" spans="1:31" outlineLevel="1" x14ac:dyDescent="0.35">
      <c r="A239" s="3">
        <v>237</v>
      </c>
      <c r="B239" s="277"/>
      <c r="C239" s="36" t="s">
        <v>230</v>
      </c>
      <c r="D239" s="30">
        <v>352.2</v>
      </c>
      <c r="E239" s="12"/>
    </row>
    <row r="240" spans="1:31" outlineLevel="1" x14ac:dyDescent="0.35">
      <c r="A240" s="3">
        <v>238</v>
      </c>
      <c r="B240" s="277"/>
      <c r="C240" s="36" t="s">
        <v>231</v>
      </c>
      <c r="D240" s="30">
        <v>352.3</v>
      </c>
      <c r="E240" s="12"/>
    </row>
    <row r="241" spans="1:31" outlineLevel="1" x14ac:dyDescent="0.35">
      <c r="A241" s="3">
        <v>239</v>
      </c>
      <c r="B241" s="277"/>
      <c r="C241" s="36" t="s">
        <v>232</v>
      </c>
      <c r="D241" s="30">
        <v>353</v>
      </c>
      <c r="E241" s="12"/>
    </row>
    <row r="242" spans="1:31" outlineLevel="1" x14ac:dyDescent="0.35">
      <c r="A242" s="3">
        <v>240</v>
      </c>
      <c r="B242" s="277"/>
      <c r="C242" s="36" t="s">
        <v>233</v>
      </c>
      <c r="D242" s="30">
        <v>354</v>
      </c>
      <c r="E242" s="12"/>
    </row>
    <row r="243" spans="1:31" outlineLevel="1" x14ac:dyDescent="0.35">
      <c r="A243" s="3">
        <v>241</v>
      </c>
      <c r="B243" s="277"/>
      <c r="C243" s="36" t="s">
        <v>234</v>
      </c>
      <c r="D243" s="30">
        <v>355</v>
      </c>
      <c r="E243" s="12"/>
    </row>
    <row r="244" spans="1:31" outlineLevel="1" x14ac:dyDescent="0.35">
      <c r="A244" s="3">
        <v>242</v>
      </c>
      <c r="B244" s="277"/>
      <c r="C244" s="36" t="s">
        <v>235</v>
      </c>
      <c r="D244" s="30">
        <v>356</v>
      </c>
      <c r="E244" s="12"/>
    </row>
    <row r="245" spans="1:31" outlineLevel="1" x14ac:dyDescent="0.35">
      <c r="A245" s="3">
        <v>243</v>
      </c>
      <c r="B245" s="277"/>
      <c r="C245" s="36" t="s">
        <v>236</v>
      </c>
      <c r="D245" s="51">
        <v>357</v>
      </c>
      <c r="E245" s="12"/>
    </row>
    <row r="246" spans="1:31" x14ac:dyDescent="0.35">
      <c r="A246" s="3">
        <v>244</v>
      </c>
      <c r="B246" s="277"/>
      <c r="C246" s="295" t="s">
        <v>237</v>
      </c>
      <c r="D246" s="294"/>
      <c r="E246" s="12">
        <f>SUM(E234:E245)</f>
        <v>0</v>
      </c>
      <c r="F246" s="12">
        <f t="shared" ref="F246:AE246" si="168">SUM(F234:F245)</f>
        <v>0</v>
      </c>
      <c r="G246" s="12">
        <f t="shared" si="168"/>
        <v>0</v>
      </c>
      <c r="H246" s="12">
        <f t="shared" si="168"/>
        <v>0</v>
      </c>
      <c r="I246" s="12">
        <f t="shared" si="168"/>
        <v>0</v>
      </c>
      <c r="J246" s="12">
        <f t="shared" si="168"/>
        <v>0</v>
      </c>
      <c r="K246" s="12">
        <f t="shared" si="168"/>
        <v>0</v>
      </c>
      <c r="L246" s="12">
        <f t="shared" si="168"/>
        <v>0</v>
      </c>
      <c r="M246" s="12">
        <f t="shared" si="168"/>
        <v>0</v>
      </c>
      <c r="N246" s="12">
        <f t="shared" si="168"/>
        <v>0</v>
      </c>
      <c r="O246" s="12">
        <f t="shared" si="168"/>
        <v>0</v>
      </c>
      <c r="P246" s="12">
        <f t="shared" si="168"/>
        <v>0</v>
      </c>
      <c r="Q246" s="12">
        <f t="shared" si="168"/>
        <v>0</v>
      </c>
      <c r="R246" s="12">
        <f t="shared" si="168"/>
        <v>0</v>
      </c>
      <c r="S246" s="12">
        <f t="shared" si="168"/>
        <v>0</v>
      </c>
      <c r="T246" s="12">
        <f t="shared" si="168"/>
        <v>0</v>
      </c>
      <c r="U246" s="12">
        <f t="shared" si="168"/>
        <v>0</v>
      </c>
      <c r="V246" s="12">
        <f t="shared" si="168"/>
        <v>0</v>
      </c>
      <c r="W246" s="12">
        <f t="shared" si="168"/>
        <v>0</v>
      </c>
      <c r="X246" s="12">
        <f t="shared" si="168"/>
        <v>0</v>
      </c>
      <c r="Y246" s="12">
        <f t="shared" si="168"/>
        <v>0</v>
      </c>
      <c r="Z246" s="12">
        <f t="shared" si="168"/>
        <v>0</v>
      </c>
      <c r="AA246" s="12">
        <f t="shared" si="168"/>
        <v>0</v>
      </c>
      <c r="AB246" s="12">
        <f t="shared" si="168"/>
        <v>0</v>
      </c>
      <c r="AC246" s="12">
        <f t="shared" si="168"/>
        <v>0</v>
      </c>
      <c r="AD246" s="12">
        <f t="shared" si="168"/>
        <v>0</v>
      </c>
      <c r="AE246" s="12">
        <f t="shared" si="168"/>
        <v>0</v>
      </c>
    </row>
    <row r="247" spans="1:31" outlineLevel="1" x14ac:dyDescent="0.35">
      <c r="A247" s="3">
        <v>245</v>
      </c>
      <c r="B247" s="277"/>
      <c r="C247" s="36" t="s">
        <v>238</v>
      </c>
      <c r="D247" s="28">
        <v>365.1</v>
      </c>
      <c r="E247" s="12">
        <v>338215.79</v>
      </c>
      <c r="H247" s="12">
        <v>0</v>
      </c>
      <c r="Q247" s="12">
        <f t="shared" ref="Q247:Q250" si="169">SUM(F247:P247)</f>
        <v>0</v>
      </c>
      <c r="AA247" s="106">
        <f t="shared" ref="AA247:AA250" si="170">SUM(R247:Z247)</f>
        <v>0</v>
      </c>
      <c r="AB247" s="106">
        <f t="shared" ref="AB247:AB250" si="171">Q247+AA247</f>
        <v>0</v>
      </c>
      <c r="AC247" s="106">
        <f t="shared" ref="AC247:AC250" si="172">E247+AB247</f>
        <v>338215.79</v>
      </c>
      <c r="AE247" s="106">
        <f t="shared" ref="AE247:AE250" si="173">AC247+AD247</f>
        <v>338215.79</v>
      </c>
    </row>
    <row r="248" spans="1:31" outlineLevel="1" x14ac:dyDescent="0.35">
      <c r="A248" s="3">
        <v>246</v>
      </c>
      <c r="B248" s="277"/>
      <c r="C248" s="36" t="s">
        <v>226</v>
      </c>
      <c r="D248" s="28">
        <v>365.2</v>
      </c>
      <c r="E248" s="12">
        <v>1047149.2595833335</v>
      </c>
      <c r="H248" s="12">
        <v>24255.920416666428</v>
      </c>
      <c r="Q248" s="12">
        <f t="shared" si="169"/>
        <v>24255.920416666428</v>
      </c>
      <c r="AA248" s="106">
        <f t="shared" si="170"/>
        <v>0</v>
      </c>
      <c r="AB248" s="106">
        <f t="shared" si="171"/>
        <v>24255.920416666428</v>
      </c>
      <c r="AC248" s="106">
        <f t="shared" si="172"/>
        <v>1071405.18</v>
      </c>
      <c r="AE248" s="106">
        <f t="shared" si="173"/>
        <v>1071405.18</v>
      </c>
    </row>
    <row r="249" spans="1:31" ht="14.5" customHeight="1" outlineLevel="1" x14ac:dyDescent="0.35">
      <c r="A249" s="3">
        <v>247</v>
      </c>
      <c r="B249" s="277"/>
      <c r="C249" s="36" t="s">
        <v>227</v>
      </c>
      <c r="D249" s="28">
        <v>366</v>
      </c>
      <c r="E249" s="12">
        <v>25898.970833333336</v>
      </c>
      <c r="H249" s="12">
        <v>98416.089166666658</v>
      </c>
      <c r="Q249" s="12">
        <f t="shared" si="169"/>
        <v>98416.089166666658</v>
      </c>
      <c r="AA249" s="106">
        <f t="shared" si="170"/>
        <v>0</v>
      </c>
      <c r="AB249" s="106">
        <f t="shared" si="171"/>
        <v>98416.089166666658</v>
      </c>
      <c r="AC249" s="106">
        <f t="shared" si="172"/>
        <v>124315.06</v>
      </c>
      <c r="AE249" s="106">
        <f t="shared" si="173"/>
        <v>124315.06</v>
      </c>
    </row>
    <row r="250" spans="1:31" ht="14.5" customHeight="1" outlineLevel="1" x14ac:dyDescent="0.35">
      <c r="A250" s="3">
        <v>248</v>
      </c>
      <c r="B250" s="277"/>
      <c r="C250" s="36" t="s">
        <v>239</v>
      </c>
      <c r="D250" s="28">
        <v>367</v>
      </c>
      <c r="E250" s="12">
        <v>16970457.563750003</v>
      </c>
      <c r="H250" s="12">
        <v>284069.06624999642</v>
      </c>
      <c r="Q250" s="12">
        <f t="shared" si="169"/>
        <v>284069.06624999642</v>
      </c>
      <c r="AA250" s="106">
        <f t="shared" si="170"/>
        <v>0</v>
      </c>
      <c r="AB250" s="106">
        <f t="shared" si="171"/>
        <v>284069.06624999642</v>
      </c>
      <c r="AC250" s="106">
        <f t="shared" si="172"/>
        <v>17254526.629999999</v>
      </c>
      <c r="AE250" s="106">
        <f t="shared" si="173"/>
        <v>17254526.629999999</v>
      </c>
    </row>
    <row r="251" spans="1:31" ht="14.5" customHeight="1" outlineLevel="1" x14ac:dyDescent="0.35">
      <c r="A251" s="3">
        <v>249</v>
      </c>
      <c r="B251" s="277"/>
      <c r="C251" s="36" t="s">
        <v>233</v>
      </c>
      <c r="D251" s="28">
        <v>368</v>
      </c>
      <c r="E251" s="12"/>
    </row>
    <row r="252" spans="1:31" ht="14.5" customHeight="1" outlineLevel="1" x14ac:dyDescent="0.35">
      <c r="A252" s="3">
        <v>250</v>
      </c>
      <c r="B252" s="277"/>
      <c r="C252" s="36" t="s">
        <v>240</v>
      </c>
      <c r="D252" s="28">
        <v>369</v>
      </c>
      <c r="E252" s="12">
        <v>135338.39999999997</v>
      </c>
      <c r="H252" s="12">
        <v>0</v>
      </c>
      <c r="Q252" s="12">
        <f t="shared" ref="Q252" si="174">SUM(F252:P252)</f>
        <v>0</v>
      </c>
      <c r="AA252" s="106">
        <f t="shared" ref="AA252" si="175">SUM(R252:Z252)</f>
        <v>0</v>
      </c>
      <c r="AB252" s="106">
        <f t="shared" ref="AB252" si="176">Q252+AA252</f>
        <v>0</v>
      </c>
      <c r="AC252" s="106">
        <f t="shared" ref="AC252" si="177">E252+AB252</f>
        <v>135338.39999999997</v>
      </c>
      <c r="AE252" s="106">
        <f t="shared" ref="AE252" si="178">AC252+AD252</f>
        <v>135338.39999999997</v>
      </c>
    </row>
    <row r="253" spans="1:31" ht="14.5" customHeight="1" outlineLevel="1" x14ac:dyDescent="0.35">
      <c r="A253" s="3">
        <v>251</v>
      </c>
      <c r="B253" s="277"/>
      <c r="C253" s="36" t="s">
        <v>241</v>
      </c>
      <c r="D253" s="28">
        <v>370</v>
      </c>
      <c r="E253" s="12"/>
    </row>
    <row r="254" spans="1:31" ht="14.5" customHeight="1" outlineLevel="1" x14ac:dyDescent="0.35">
      <c r="A254" s="3">
        <v>252</v>
      </c>
      <c r="B254" s="277"/>
      <c r="C254" s="36" t="s">
        <v>236</v>
      </c>
      <c r="D254" s="28">
        <v>371</v>
      </c>
      <c r="E254" s="12"/>
    </row>
    <row r="255" spans="1:31" ht="14.5" customHeight="1" x14ac:dyDescent="0.35">
      <c r="A255" s="3">
        <v>253</v>
      </c>
      <c r="B255" s="277"/>
      <c r="C255" s="295" t="s">
        <v>242</v>
      </c>
      <c r="D255" s="294"/>
      <c r="E255" s="12">
        <f>SUM(E247:E254)</f>
        <v>18517059.984166667</v>
      </c>
      <c r="F255" s="12">
        <f t="shared" ref="F255:AE255" si="179">SUM(F247:F254)</f>
        <v>0</v>
      </c>
      <c r="G255" s="12">
        <f t="shared" si="179"/>
        <v>0</v>
      </c>
      <c r="H255" s="12">
        <f t="shared" si="179"/>
        <v>406741.07583332952</v>
      </c>
      <c r="I255" s="12">
        <f t="shared" si="179"/>
        <v>0</v>
      </c>
      <c r="J255" s="12">
        <f t="shared" si="179"/>
        <v>0</v>
      </c>
      <c r="K255" s="12">
        <f t="shared" si="179"/>
        <v>0</v>
      </c>
      <c r="L255" s="12">
        <f t="shared" si="179"/>
        <v>0</v>
      </c>
      <c r="M255" s="12">
        <f t="shared" si="179"/>
        <v>0</v>
      </c>
      <c r="N255" s="12">
        <f t="shared" si="179"/>
        <v>0</v>
      </c>
      <c r="O255" s="12">
        <f t="shared" si="179"/>
        <v>0</v>
      </c>
      <c r="P255" s="12">
        <f t="shared" si="179"/>
        <v>0</v>
      </c>
      <c r="Q255" s="12">
        <f t="shared" si="179"/>
        <v>406741.07583332952</v>
      </c>
      <c r="R255" s="12">
        <f t="shared" si="179"/>
        <v>0</v>
      </c>
      <c r="S255" s="12">
        <f t="shared" si="179"/>
        <v>0</v>
      </c>
      <c r="T255" s="12">
        <f t="shared" si="179"/>
        <v>0</v>
      </c>
      <c r="U255" s="12">
        <f t="shared" si="179"/>
        <v>0</v>
      </c>
      <c r="V255" s="12">
        <f t="shared" si="179"/>
        <v>0</v>
      </c>
      <c r="W255" s="12">
        <f t="shared" si="179"/>
        <v>0</v>
      </c>
      <c r="X255" s="12">
        <f t="shared" si="179"/>
        <v>0</v>
      </c>
      <c r="Y255" s="12">
        <f t="shared" si="179"/>
        <v>0</v>
      </c>
      <c r="Z255" s="12">
        <f t="shared" si="179"/>
        <v>0</v>
      </c>
      <c r="AA255" s="12">
        <f t="shared" si="179"/>
        <v>0</v>
      </c>
      <c r="AB255" s="12">
        <f t="shared" si="179"/>
        <v>406741.07583332952</v>
      </c>
      <c r="AC255" s="12">
        <f t="shared" si="179"/>
        <v>18923801.059999999</v>
      </c>
      <c r="AD255" s="12">
        <f t="shared" si="179"/>
        <v>0</v>
      </c>
      <c r="AE255" s="12">
        <f t="shared" si="179"/>
        <v>18923801.059999999</v>
      </c>
    </row>
    <row r="256" spans="1:31" outlineLevel="1" x14ac:dyDescent="0.35">
      <c r="A256" s="3">
        <v>254</v>
      </c>
      <c r="B256" s="277"/>
      <c r="C256" s="36" t="s">
        <v>238</v>
      </c>
      <c r="D256" s="28">
        <v>374</v>
      </c>
      <c r="E256" s="12">
        <v>2632245.9195833332</v>
      </c>
      <c r="H256" s="12">
        <v>-4.3495833333581686</v>
      </c>
      <c r="Q256" s="12">
        <f t="shared" ref="Q256:Q263" si="180">SUM(F256:P256)</f>
        <v>-4.3495833333581686</v>
      </c>
      <c r="AA256" s="106">
        <f t="shared" ref="AA256:AA263" si="181">SUM(R256:Z256)</f>
        <v>0</v>
      </c>
      <c r="AB256" s="106">
        <f t="shared" ref="AB256:AB263" si="182">Q256+AA256</f>
        <v>-4.3495833333581686</v>
      </c>
      <c r="AC256" s="106">
        <f t="shared" ref="AC256:AC263" si="183">E256+AB256</f>
        <v>2632241.5699999998</v>
      </c>
      <c r="AE256" s="106">
        <f t="shared" ref="AE256:AE263" si="184">AC256+AD256</f>
        <v>2632241.5699999998</v>
      </c>
    </row>
    <row r="257" spans="1:31" outlineLevel="1" x14ac:dyDescent="0.35">
      <c r="A257" s="3">
        <v>255</v>
      </c>
      <c r="B257" s="277"/>
      <c r="C257" s="36" t="s">
        <v>227</v>
      </c>
      <c r="D257" s="28">
        <v>375</v>
      </c>
      <c r="E257" s="12">
        <v>1051387.3987499999</v>
      </c>
      <c r="H257" s="12">
        <v>41891.161250000121</v>
      </c>
      <c r="Q257" s="12">
        <f t="shared" si="180"/>
        <v>41891.161250000121</v>
      </c>
      <c r="AA257" s="106">
        <f t="shared" si="181"/>
        <v>0</v>
      </c>
      <c r="AB257" s="106">
        <f t="shared" si="182"/>
        <v>41891.161250000121</v>
      </c>
      <c r="AC257" s="106">
        <f t="shared" si="183"/>
        <v>1093278.56</v>
      </c>
      <c r="AE257" s="106">
        <f t="shared" si="184"/>
        <v>1093278.56</v>
      </c>
    </row>
    <row r="258" spans="1:31" outlineLevel="1" x14ac:dyDescent="0.35">
      <c r="A258" s="3">
        <v>256</v>
      </c>
      <c r="B258" s="277"/>
      <c r="C258" s="36" t="s">
        <v>239</v>
      </c>
      <c r="D258" s="28">
        <v>376</v>
      </c>
      <c r="E258" s="12">
        <v>567951241.97458327</v>
      </c>
      <c r="H258" s="12">
        <v>35839665.435416698</v>
      </c>
      <c r="Q258" s="12">
        <f t="shared" si="180"/>
        <v>35839665.435416698</v>
      </c>
      <c r="AA258" s="106">
        <f t="shared" si="181"/>
        <v>0</v>
      </c>
      <c r="AB258" s="106">
        <f t="shared" si="182"/>
        <v>35839665.435416698</v>
      </c>
      <c r="AC258" s="106">
        <f t="shared" si="183"/>
        <v>603790907.40999997</v>
      </c>
      <c r="AE258" s="106">
        <f t="shared" si="184"/>
        <v>603790907.40999997</v>
      </c>
    </row>
    <row r="259" spans="1:31" outlineLevel="1" x14ac:dyDescent="0.35">
      <c r="A259" s="3">
        <v>257</v>
      </c>
      <c r="B259" s="277"/>
      <c r="C259" s="36" t="s">
        <v>233</v>
      </c>
      <c r="D259" s="28">
        <v>377</v>
      </c>
      <c r="E259" s="12">
        <v>2514092.2129166666</v>
      </c>
      <c r="H259" s="12">
        <v>413823.01708333334</v>
      </c>
      <c r="Q259" s="12">
        <f t="shared" si="180"/>
        <v>413823.01708333334</v>
      </c>
      <c r="AA259" s="106">
        <f t="shared" si="181"/>
        <v>0</v>
      </c>
      <c r="AB259" s="106">
        <f t="shared" si="182"/>
        <v>413823.01708333334</v>
      </c>
      <c r="AC259" s="106">
        <f t="shared" si="183"/>
        <v>2927915.23</v>
      </c>
      <c r="AE259" s="106">
        <f t="shared" si="184"/>
        <v>2927915.23</v>
      </c>
    </row>
    <row r="260" spans="1:31" outlineLevel="1" x14ac:dyDescent="0.35">
      <c r="A260" s="3">
        <v>258</v>
      </c>
      <c r="B260" s="277"/>
      <c r="C260" s="36" t="s">
        <v>243</v>
      </c>
      <c r="D260" s="28">
        <v>378</v>
      </c>
      <c r="E260" s="12">
        <v>36314845.541666664</v>
      </c>
      <c r="H260" s="12">
        <v>837723.78833333403</v>
      </c>
      <c r="Q260" s="12">
        <f t="shared" si="180"/>
        <v>837723.78833333403</v>
      </c>
      <c r="AA260" s="106">
        <f t="shared" si="181"/>
        <v>0</v>
      </c>
      <c r="AB260" s="106">
        <f t="shared" si="182"/>
        <v>837723.78833333403</v>
      </c>
      <c r="AC260" s="106">
        <f t="shared" si="183"/>
        <v>37152569.329999998</v>
      </c>
      <c r="AE260" s="106">
        <f t="shared" si="184"/>
        <v>37152569.329999998</v>
      </c>
    </row>
    <row r="261" spans="1:31" outlineLevel="1" x14ac:dyDescent="0.35">
      <c r="A261" s="3">
        <v>259</v>
      </c>
      <c r="B261" s="277"/>
      <c r="C261" s="36" t="s">
        <v>244</v>
      </c>
      <c r="D261" s="28">
        <v>379</v>
      </c>
      <c r="E261" s="12">
        <v>4683724.2270833338</v>
      </c>
      <c r="H261" s="12">
        <v>-332171.99708333332</v>
      </c>
      <c r="Q261" s="12">
        <f t="shared" si="180"/>
        <v>-332171.99708333332</v>
      </c>
      <c r="AA261" s="106">
        <f t="shared" si="181"/>
        <v>0</v>
      </c>
      <c r="AB261" s="106">
        <f t="shared" si="182"/>
        <v>-332171.99708333332</v>
      </c>
      <c r="AC261" s="106">
        <f t="shared" si="183"/>
        <v>4351552.2300000004</v>
      </c>
      <c r="AE261" s="106">
        <f t="shared" si="184"/>
        <v>4351552.2300000004</v>
      </c>
    </row>
    <row r="262" spans="1:31" outlineLevel="1" x14ac:dyDescent="0.35">
      <c r="A262" s="3">
        <v>260</v>
      </c>
      <c r="B262" s="277"/>
      <c r="C262" s="36" t="s">
        <v>245</v>
      </c>
      <c r="D262" s="28">
        <v>380</v>
      </c>
      <c r="E262" s="12">
        <v>241532677.10125002</v>
      </c>
      <c r="H262" s="12">
        <v>4176893.2587499917</v>
      </c>
      <c r="Q262" s="12">
        <f t="shared" si="180"/>
        <v>4176893.2587499917</v>
      </c>
      <c r="AA262" s="106">
        <f t="shared" si="181"/>
        <v>0</v>
      </c>
      <c r="AB262" s="106">
        <f t="shared" si="182"/>
        <v>4176893.2587499917</v>
      </c>
      <c r="AC262" s="106">
        <f t="shared" si="183"/>
        <v>245709570.36000001</v>
      </c>
      <c r="AE262" s="106">
        <f t="shared" si="184"/>
        <v>245709570.36000001</v>
      </c>
    </row>
    <row r="263" spans="1:31" outlineLevel="1" x14ac:dyDescent="0.35">
      <c r="A263" s="3">
        <v>261</v>
      </c>
      <c r="B263" s="277"/>
      <c r="C263" s="36" t="s">
        <v>246</v>
      </c>
      <c r="D263" s="28">
        <v>381</v>
      </c>
      <c r="E263" s="12">
        <v>83996298.431249976</v>
      </c>
      <c r="H263" s="12">
        <v>748869.48875002563</v>
      </c>
      <c r="Q263" s="12">
        <f t="shared" si="180"/>
        <v>748869.48875002563</v>
      </c>
      <c r="AA263" s="106">
        <f t="shared" si="181"/>
        <v>0</v>
      </c>
      <c r="AB263" s="106">
        <f t="shared" si="182"/>
        <v>748869.48875002563</v>
      </c>
      <c r="AC263" s="106">
        <f t="shared" si="183"/>
        <v>84745167.920000002</v>
      </c>
      <c r="AE263" s="106">
        <f t="shared" si="184"/>
        <v>84745167.920000002</v>
      </c>
    </row>
    <row r="264" spans="1:31" outlineLevel="1" x14ac:dyDescent="0.35">
      <c r="A264" s="3">
        <v>262</v>
      </c>
      <c r="B264" s="277"/>
      <c r="C264" s="36" t="s">
        <v>247</v>
      </c>
      <c r="D264" s="28">
        <v>382</v>
      </c>
      <c r="E264" s="12"/>
      <c r="H264" s="12"/>
    </row>
    <row r="265" spans="1:31" outlineLevel="1" x14ac:dyDescent="0.35">
      <c r="A265" s="3">
        <v>263</v>
      </c>
      <c r="B265" s="277"/>
      <c r="C265" s="36" t="s">
        <v>248</v>
      </c>
      <c r="D265" s="28">
        <v>383</v>
      </c>
      <c r="E265" s="12">
        <v>9916763.0695833359</v>
      </c>
      <c r="H265" s="12">
        <v>261020.73041666485</v>
      </c>
      <c r="Q265" s="12">
        <f t="shared" ref="Q265" si="185">SUM(F265:P265)</f>
        <v>261020.73041666485</v>
      </c>
      <c r="AA265" s="106">
        <f t="shared" ref="AA265" si="186">SUM(R265:Z265)</f>
        <v>0</v>
      </c>
      <c r="AB265" s="106">
        <f t="shared" ref="AB265" si="187">Q265+AA265</f>
        <v>261020.73041666485</v>
      </c>
      <c r="AC265" s="106">
        <f t="shared" ref="AC265" si="188">E265+AB265</f>
        <v>10177783.800000001</v>
      </c>
      <c r="AE265" s="106">
        <f t="shared" ref="AE265" si="189">AC265+AD265</f>
        <v>10177783.800000001</v>
      </c>
    </row>
    <row r="266" spans="1:31" outlineLevel="1" x14ac:dyDescent="0.35">
      <c r="A266" s="3">
        <v>264</v>
      </c>
      <c r="B266" s="277"/>
      <c r="C266" s="36" t="s">
        <v>249</v>
      </c>
      <c r="D266" s="28">
        <v>384</v>
      </c>
      <c r="E266" s="12"/>
      <c r="H266" s="12"/>
    </row>
    <row r="267" spans="1:31" outlineLevel="1" x14ac:dyDescent="0.35">
      <c r="A267" s="3">
        <v>265</v>
      </c>
      <c r="B267" s="277"/>
      <c r="C267" s="36" t="s">
        <v>250</v>
      </c>
      <c r="D267" s="28">
        <v>385</v>
      </c>
      <c r="E267" s="12">
        <v>10316082.683333335</v>
      </c>
      <c r="H267" s="12">
        <v>288789.8666666653</v>
      </c>
      <c r="Q267" s="12">
        <f t="shared" ref="Q267" si="190">SUM(F267:P267)</f>
        <v>288789.8666666653</v>
      </c>
      <c r="AA267" s="106">
        <f t="shared" ref="AA267" si="191">SUM(R267:Z267)</f>
        <v>0</v>
      </c>
      <c r="AB267" s="106">
        <f t="shared" ref="AB267" si="192">Q267+AA267</f>
        <v>288789.8666666653</v>
      </c>
      <c r="AC267" s="106">
        <f t="shared" ref="AC267" si="193">E267+AB267</f>
        <v>10604872.550000001</v>
      </c>
      <c r="AE267" s="106">
        <f t="shared" ref="AE267" si="194">AC267+AD267</f>
        <v>10604872.550000001</v>
      </c>
    </row>
    <row r="268" spans="1:31" outlineLevel="1" x14ac:dyDescent="0.35">
      <c r="A268" s="3">
        <v>266</v>
      </c>
      <c r="B268" s="277"/>
      <c r="C268" s="36" t="s">
        <v>251</v>
      </c>
      <c r="D268" s="28">
        <v>386</v>
      </c>
      <c r="E268" s="12"/>
    </row>
    <row r="269" spans="1:31" outlineLevel="1" x14ac:dyDescent="0.35">
      <c r="A269" s="3">
        <v>267</v>
      </c>
      <c r="B269" s="277"/>
      <c r="C269" s="36" t="s">
        <v>236</v>
      </c>
      <c r="D269" s="28">
        <v>387</v>
      </c>
      <c r="E269" s="12"/>
    </row>
    <row r="270" spans="1:31" x14ac:dyDescent="0.35">
      <c r="A270" s="3">
        <v>268</v>
      </c>
      <c r="B270" s="277"/>
      <c r="C270" s="295" t="s">
        <v>252</v>
      </c>
      <c r="D270" s="294"/>
      <c r="E270" s="12">
        <f>SUM(E256:E269)</f>
        <v>960909358.55999982</v>
      </c>
      <c r="F270" s="12">
        <f t="shared" ref="F270:AE270" si="195">SUM(F256:F269)</f>
        <v>0</v>
      </c>
      <c r="G270" s="12">
        <f t="shared" si="195"/>
        <v>0</v>
      </c>
      <c r="H270" s="12">
        <f t="shared" si="195"/>
        <v>42276500.400000043</v>
      </c>
      <c r="I270" s="12">
        <f t="shared" si="195"/>
        <v>0</v>
      </c>
      <c r="J270" s="12">
        <f t="shared" si="195"/>
        <v>0</v>
      </c>
      <c r="K270" s="12">
        <f t="shared" si="195"/>
        <v>0</v>
      </c>
      <c r="L270" s="12">
        <f t="shared" si="195"/>
        <v>0</v>
      </c>
      <c r="M270" s="12">
        <f t="shared" si="195"/>
        <v>0</v>
      </c>
      <c r="N270" s="12">
        <f t="shared" si="195"/>
        <v>0</v>
      </c>
      <c r="O270" s="12">
        <f t="shared" si="195"/>
        <v>0</v>
      </c>
      <c r="P270" s="12">
        <f t="shared" si="195"/>
        <v>0</v>
      </c>
      <c r="Q270" s="12">
        <f t="shared" si="195"/>
        <v>42276500.400000043</v>
      </c>
      <c r="R270" s="12">
        <f t="shared" si="195"/>
        <v>0</v>
      </c>
      <c r="S270" s="12">
        <f t="shared" si="195"/>
        <v>0</v>
      </c>
      <c r="T270" s="12">
        <f t="shared" si="195"/>
        <v>0</v>
      </c>
      <c r="U270" s="12">
        <f t="shared" si="195"/>
        <v>0</v>
      </c>
      <c r="V270" s="12">
        <f t="shared" si="195"/>
        <v>0</v>
      </c>
      <c r="W270" s="12">
        <f t="shared" si="195"/>
        <v>0</v>
      </c>
      <c r="X270" s="12">
        <f t="shared" si="195"/>
        <v>0</v>
      </c>
      <c r="Y270" s="12">
        <f t="shared" si="195"/>
        <v>0</v>
      </c>
      <c r="Z270" s="12">
        <f t="shared" si="195"/>
        <v>0</v>
      </c>
      <c r="AA270" s="12">
        <f t="shared" si="195"/>
        <v>0</v>
      </c>
      <c r="AB270" s="12">
        <f t="shared" si="195"/>
        <v>42276500.400000043</v>
      </c>
      <c r="AC270" s="12">
        <f t="shared" si="195"/>
        <v>1003185858.9599999</v>
      </c>
      <c r="AD270" s="12">
        <f t="shared" si="195"/>
        <v>0</v>
      </c>
      <c r="AE270" s="12">
        <f t="shared" si="195"/>
        <v>1003185858.9599999</v>
      </c>
    </row>
    <row r="271" spans="1:31" outlineLevel="1" x14ac:dyDescent="0.35">
      <c r="A271" s="3">
        <v>269</v>
      </c>
      <c r="B271" s="277"/>
      <c r="C271" s="36" t="s">
        <v>238</v>
      </c>
      <c r="D271" s="28">
        <v>389</v>
      </c>
      <c r="E271" s="12">
        <v>3224803.0679166666</v>
      </c>
      <c r="H271" s="12">
        <v>-43.757916666567326</v>
      </c>
      <c r="Q271" s="12">
        <f t="shared" ref="Q271:Q280" si="196">SUM(F271:P271)</f>
        <v>-43.757916666567326</v>
      </c>
      <c r="AA271" s="106">
        <f t="shared" ref="AA271:AA280" si="197">SUM(R271:Z271)</f>
        <v>0</v>
      </c>
      <c r="AB271" s="106">
        <f t="shared" ref="AB271:AB280" si="198">Q271+AA271</f>
        <v>-43.757916666567326</v>
      </c>
      <c r="AC271" s="106">
        <f t="shared" ref="AC271:AC280" si="199">E271+AB271</f>
        <v>3224759.31</v>
      </c>
      <c r="AE271" s="106">
        <f t="shared" ref="AE271:AE280" si="200">AC271+AD271</f>
        <v>3224759.31</v>
      </c>
    </row>
    <row r="272" spans="1:31" outlineLevel="1" x14ac:dyDescent="0.35">
      <c r="A272" s="3">
        <v>270</v>
      </c>
      <c r="B272" s="277"/>
      <c r="C272" s="36" t="s">
        <v>227</v>
      </c>
      <c r="D272" s="28">
        <v>390</v>
      </c>
      <c r="E272" s="12">
        <v>22121692.174166664</v>
      </c>
      <c r="H272" s="12">
        <v>243776.96583333611</v>
      </c>
      <c r="Q272" s="12">
        <f t="shared" si="196"/>
        <v>243776.96583333611</v>
      </c>
      <c r="AA272" s="106">
        <f t="shared" si="197"/>
        <v>0</v>
      </c>
      <c r="AB272" s="106">
        <f t="shared" si="198"/>
        <v>243776.96583333611</v>
      </c>
      <c r="AC272" s="106">
        <f t="shared" si="199"/>
        <v>22365469.140000001</v>
      </c>
      <c r="AE272" s="106">
        <f t="shared" si="200"/>
        <v>22365469.140000001</v>
      </c>
    </row>
    <row r="273" spans="1:31" outlineLevel="1" x14ac:dyDescent="0.35">
      <c r="A273" s="3">
        <v>271</v>
      </c>
      <c r="B273" s="277"/>
      <c r="C273" s="36" t="s">
        <v>253</v>
      </c>
      <c r="D273" s="28">
        <v>391</v>
      </c>
      <c r="E273" s="12">
        <v>2919067.2383333333</v>
      </c>
      <c r="H273" s="12">
        <v>-115440.76833333354</v>
      </c>
      <c r="Q273" s="12">
        <f t="shared" si="196"/>
        <v>-115440.76833333354</v>
      </c>
      <c r="AA273" s="106">
        <f t="shared" si="197"/>
        <v>0</v>
      </c>
      <c r="AB273" s="106">
        <f t="shared" si="198"/>
        <v>-115440.76833333354</v>
      </c>
      <c r="AC273" s="106">
        <f t="shared" si="199"/>
        <v>2803626.4699999997</v>
      </c>
      <c r="AE273" s="106">
        <f t="shared" si="200"/>
        <v>2803626.4699999997</v>
      </c>
    </row>
    <row r="274" spans="1:31" outlineLevel="1" x14ac:dyDescent="0.35">
      <c r="A274" s="3">
        <v>272</v>
      </c>
      <c r="B274" s="277"/>
      <c r="C274" s="36" t="s">
        <v>254</v>
      </c>
      <c r="D274" s="28">
        <v>392</v>
      </c>
      <c r="E274" s="12">
        <v>14817896.188333333</v>
      </c>
      <c r="H274" s="12">
        <v>692500.80166666768</v>
      </c>
      <c r="Q274" s="12">
        <f t="shared" si="196"/>
        <v>692500.80166666768</v>
      </c>
      <c r="AA274" s="106">
        <f t="shared" si="197"/>
        <v>0</v>
      </c>
      <c r="AB274" s="106">
        <f t="shared" si="198"/>
        <v>692500.80166666768</v>
      </c>
      <c r="AC274" s="106">
        <f t="shared" si="199"/>
        <v>15510396.99</v>
      </c>
      <c r="AE274" s="106">
        <f t="shared" si="200"/>
        <v>15510396.99</v>
      </c>
    </row>
    <row r="275" spans="1:31" outlineLevel="1" x14ac:dyDescent="0.35">
      <c r="A275" s="3">
        <v>273</v>
      </c>
      <c r="B275" s="277"/>
      <c r="C275" s="36" t="s">
        <v>255</v>
      </c>
      <c r="D275" s="28">
        <v>393</v>
      </c>
      <c r="E275" s="12">
        <v>70245.944166666668</v>
      </c>
      <c r="H275" s="12">
        <v>29690.965833333335</v>
      </c>
      <c r="Q275" s="12">
        <f t="shared" si="196"/>
        <v>29690.965833333335</v>
      </c>
      <c r="AA275" s="106">
        <f t="shared" si="197"/>
        <v>0</v>
      </c>
      <c r="AB275" s="106">
        <f t="shared" si="198"/>
        <v>29690.965833333335</v>
      </c>
      <c r="AC275" s="106">
        <f t="shared" si="199"/>
        <v>99936.91</v>
      </c>
      <c r="AE275" s="106">
        <f t="shared" si="200"/>
        <v>99936.91</v>
      </c>
    </row>
    <row r="276" spans="1:31" outlineLevel="1" x14ac:dyDescent="0.35">
      <c r="A276" s="3">
        <v>274</v>
      </c>
      <c r="B276" s="277"/>
      <c r="C276" s="36" t="s">
        <v>256</v>
      </c>
      <c r="D276" s="28">
        <v>394</v>
      </c>
      <c r="E276" s="12">
        <v>7867707.8195833322</v>
      </c>
      <c r="H276" s="12">
        <v>486631.38041666709</v>
      </c>
      <c r="Q276" s="12">
        <f t="shared" si="196"/>
        <v>486631.38041666709</v>
      </c>
      <c r="AA276" s="106">
        <f t="shared" si="197"/>
        <v>0</v>
      </c>
      <c r="AB276" s="106">
        <f t="shared" si="198"/>
        <v>486631.38041666709</v>
      </c>
      <c r="AC276" s="106">
        <f t="shared" si="199"/>
        <v>8354339.1999999993</v>
      </c>
      <c r="AE276" s="106">
        <f t="shared" si="200"/>
        <v>8354339.1999999993</v>
      </c>
    </row>
    <row r="277" spans="1:31" outlineLevel="1" x14ac:dyDescent="0.35">
      <c r="A277" s="3">
        <v>275</v>
      </c>
      <c r="B277" s="277"/>
      <c r="C277" s="36" t="s">
        <v>257</v>
      </c>
      <c r="D277" s="28">
        <v>395</v>
      </c>
      <c r="E277" s="12">
        <v>59308.050833333342</v>
      </c>
      <c r="H277" s="12">
        <v>-3.6208333333415794</v>
      </c>
      <c r="Q277" s="12">
        <f t="shared" si="196"/>
        <v>-3.6208333333415794</v>
      </c>
      <c r="AA277" s="106">
        <f t="shared" si="197"/>
        <v>0</v>
      </c>
      <c r="AB277" s="106">
        <f t="shared" si="198"/>
        <v>-3.6208333333415794</v>
      </c>
      <c r="AC277" s="106">
        <f t="shared" si="199"/>
        <v>59304.43</v>
      </c>
      <c r="AE277" s="106">
        <f t="shared" si="200"/>
        <v>59304.43</v>
      </c>
    </row>
    <row r="278" spans="1:31" outlineLevel="1" x14ac:dyDescent="0.35">
      <c r="A278" s="3">
        <v>276</v>
      </c>
      <c r="B278" s="277"/>
      <c r="C278" s="36" t="s">
        <v>258</v>
      </c>
      <c r="D278" s="28">
        <v>396</v>
      </c>
      <c r="E278" s="12">
        <v>3225026.3</v>
      </c>
      <c r="H278" s="12">
        <v>1350594.8800000008</v>
      </c>
      <c r="Q278" s="12">
        <f t="shared" si="196"/>
        <v>1350594.8800000008</v>
      </c>
      <c r="AA278" s="106">
        <f t="shared" si="197"/>
        <v>0</v>
      </c>
      <c r="AB278" s="106">
        <f t="shared" si="198"/>
        <v>1350594.8800000008</v>
      </c>
      <c r="AC278" s="106">
        <f t="shared" si="199"/>
        <v>4575621.1800000006</v>
      </c>
      <c r="AE278" s="106">
        <f t="shared" si="200"/>
        <v>4575621.1800000006</v>
      </c>
    </row>
    <row r="279" spans="1:31" outlineLevel="1" x14ac:dyDescent="0.35">
      <c r="A279" s="3">
        <v>277</v>
      </c>
      <c r="B279" s="277"/>
      <c r="C279" s="36" t="s">
        <v>241</v>
      </c>
      <c r="D279" s="28">
        <v>397</v>
      </c>
      <c r="E279" s="12">
        <v>3410570.6841666671</v>
      </c>
      <c r="H279" s="12">
        <v>1909504.4258333342</v>
      </c>
      <c r="Q279" s="12">
        <f t="shared" si="196"/>
        <v>1909504.4258333342</v>
      </c>
      <c r="AA279" s="106">
        <f t="shared" si="197"/>
        <v>0</v>
      </c>
      <c r="AB279" s="106">
        <f t="shared" si="198"/>
        <v>1909504.4258333342</v>
      </c>
      <c r="AC279" s="106">
        <f t="shared" si="199"/>
        <v>5320075.1100000013</v>
      </c>
      <c r="AE279" s="106">
        <f t="shared" si="200"/>
        <v>5320075.1100000013</v>
      </c>
    </row>
    <row r="280" spans="1:31" outlineLevel="1" x14ac:dyDescent="0.35">
      <c r="A280" s="3">
        <v>278</v>
      </c>
      <c r="B280" s="277"/>
      <c r="C280" s="36" t="s">
        <v>259</v>
      </c>
      <c r="D280" s="28">
        <v>398</v>
      </c>
      <c r="E280" s="12">
        <v>82984.600833333359</v>
      </c>
      <c r="H280" s="12">
        <v>-3.8708333333488554</v>
      </c>
      <c r="Q280" s="12">
        <f t="shared" si="196"/>
        <v>-3.8708333333488554</v>
      </c>
      <c r="AA280" s="106">
        <f t="shared" si="197"/>
        <v>0</v>
      </c>
      <c r="AB280" s="106">
        <f t="shared" si="198"/>
        <v>-3.8708333333488554</v>
      </c>
      <c r="AC280" s="106">
        <f t="shared" si="199"/>
        <v>82980.73000000001</v>
      </c>
      <c r="AE280" s="106">
        <f t="shared" si="200"/>
        <v>82980.73000000001</v>
      </c>
    </row>
    <row r="281" spans="1:31" outlineLevel="1" x14ac:dyDescent="0.35">
      <c r="A281" s="3">
        <v>279</v>
      </c>
      <c r="B281" s="277"/>
      <c r="C281" s="36" t="s">
        <v>260</v>
      </c>
      <c r="D281" s="28">
        <v>399</v>
      </c>
      <c r="E281" s="12"/>
    </row>
    <row r="282" spans="1:31" x14ac:dyDescent="0.35">
      <c r="A282" s="3">
        <v>280</v>
      </c>
      <c r="B282" s="290"/>
      <c r="C282" s="295" t="s">
        <v>261</v>
      </c>
      <c r="D282" s="294"/>
      <c r="E282" s="12">
        <f>SUM(E271:E281)</f>
        <v>57799302.068333335</v>
      </c>
      <c r="F282" s="12">
        <f t="shared" ref="F282:AE282" si="201">SUM(F271:F281)</f>
        <v>0</v>
      </c>
      <c r="G282" s="12">
        <f t="shared" si="201"/>
        <v>0</v>
      </c>
      <c r="H282" s="12">
        <f t="shared" si="201"/>
        <v>4597207.401666672</v>
      </c>
      <c r="I282" s="12">
        <f t="shared" si="201"/>
        <v>0</v>
      </c>
      <c r="J282" s="12">
        <f t="shared" si="201"/>
        <v>0</v>
      </c>
      <c r="K282" s="12">
        <f t="shared" si="201"/>
        <v>0</v>
      </c>
      <c r="L282" s="12">
        <f t="shared" si="201"/>
        <v>0</v>
      </c>
      <c r="M282" s="12">
        <f t="shared" si="201"/>
        <v>0</v>
      </c>
      <c r="N282" s="12">
        <f t="shared" si="201"/>
        <v>0</v>
      </c>
      <c r="O282" s="12">
        <f t="shared" si="201"/>
        <v>0</v>
      </c>
      <c r="P282" s="12">
        <f t="shared" si="201"/>
        <v>0</v>
      </c>
      <c r="Q282" s="12">
        <f t="shared" si="201"/>
        <v>4597207.401666672</v>
      </c>
      <c r="R282" s="12">
        <f t="shared" si="201"/>
        <v>0</v>
      </c>
      <c r="S282" s="12">
        <f t="shared" si="201"/>
        <v>0</v>
      </c>
      <c r="T282" s="12">
        <f t="shared" si="201"/>
        <v>0</v>
      </c>
      <c r="U282" s="12">
        <f t="shared" si="201"/>
        <v>0</v>
      </c>
      <c r="V282" s="12">
        <f t="shared" si="201"/>
        <v>0</v>
      </c>
      <c r="W282" s="12">
        <f t="shared" si="201"/>
        <v>0</v>
      </c>
      <c r="X282" s="12">
        <f t="shared" si="201"/>
        <v>0</v>
      </c>
      <c r="Y282" s="12">
        <f t="shared" si="201"/>
        <v>0</v>
      </c>
      <c r="Z282" s="12">
        <f t="shared" si="201"/>
        <v>0</v>
      </c>
      <c r="AA282" s="12">
        <f t="shared" si="201"/>
        <v>0</v>
      </c>
      <c r="AB282" s="12">
        <f t="shared" si="201"/>
        <v>4597207.401666672</v>
      </c>
      <c r="AC282" s="12">
        <f t="shared" si="201"/>
        <v>62396509.469999991</v>
      </c>
      <c r="AD282" s="12">
        <f t="shared" si="201"/>
        <v>0</v>
      </c>
      <c r="AE282" s="12">
        <f t="shared" si="201"/>
        <v>62396509.469999991</v>
      </c>
    </row>
    <row r="283" spans="1:31" x14ac:dyDescent="0.35">
      <c r="A283" s="3">
        <v>281</v>
      </c>
      <c r="B283" s="252" t="s">
        <v>220</v>
      </c>
      <c r="C283" s="252"/>
      <c r="D283" s="253"/>
      <c r="E283" s="12">
        <f>E233+E246+E255+E270+E282</f>
        <v>1093224988.8120832</v>
      </c>
      <c r="F283" s="12">
        <f t="shared" ref="F283:AE283" si="202">F233+F246+F255+F270+F282</f>
        <v>0</v>
      </c>
      <c r="G283" s="12">
        <f t="shared" si="202"/>
        <v>0</v>
      </c>
      <c r="H283" s="12">
        <f t="shared" si="202"/>
        <v>48540095.357916698</v>
      </c>
      <c r="I283" s="12">
        <f t="shared" si="202"/>
        <v>0</v>
      </c>
      <c r="J283" s="12">
        <f t="shared" si="202"/>
        <v>0</v>
      </c>
      <c r="K283" s="12">
        <f t="shared" si="202"/>
        <v>0</v>
      </c>
      <c r="L283" s="12">
        <f t="shared" si="202"/>
        <v>0</v>
      </c>
      <c r="M283" s="12">
        <f t="shared" si="202"/>
        <v>0</v>
      </c>
      <c r="N283" s="12">
        <f t="shared" si="202"/>
        <v>0</v>
      </c>
      <c r="O283" s="12">
        <f t="shared" si="202"/>
        <v>0</v>
      </c>
      <c r="P283" s="12">
        <f t="shared" si="202"/>
        <v>0</v>
      </c>
      <c r="Q283" s="12">
        <f t="shared" si="202"/>
        <v>48540095.357916698</v>
      </c>
      <c r="R283" s="12">
        <f t="shared" si="202"/>
        <v>0</v>
      </c>
      <c r="S283" s="12">
        <f t="shared" si="202"/>
        <v>0</v>
      </c>
      <c r="T283" s="12">
        <f t="shared" si="202"/>
        <v>0</v>
      </c>
      <c r="U283" s="12">
        <f t="shared" si="202"/>
        <v>0</v>
      </c>
      <c r="V283" s="12">
        <f t="shared" si="202"/>
        <v>0</v>
      </c>
      <c r="W283" s="12">
        <f t="shared" si="202"/>
        <v>0</v>
      </c>
      <c r="X283" s="12">
        <f t="shared" si="202"/>
        <v>0</v>
      </c>
      <c r="Y283" s="12">
        <f t="shared" si="202"/>
        <v>0</v>
      </c>
      <c r="Z283" s="12">
        <f t="shared" si="202"/>
        <v>0</v>
      </c>
      <c r="AA283" s="12">
        <f t="shared" si="202"/>
        <v>0</v>
      </c>
      <c r="AB283" s="12">
        <f t="shared" si="202"/>
        <v>48540095.357916698</v>
      </c>
      <c r="AC283" s="12">
        <f t="shared" si="202"/>
        <v>1141765084.1699998</v>
      </c>
      <c r="AD283" s="12">
        <f t="shared" si="202"/>
        <v>0</v>
      </c>
      <c r="AE283" s="12">
        <f t="shared" si="202"/>
        <v>1141765084.1699998</v>
      </c>
    </row>
    <row r="284" spans="1:31" outlineLevel="1" x14ac:dyDescent="0.35">
      <c r="A284" s="3">
        <v>282</v>
      </c>
      <c r="B284" s="276" t="s">
        <v>262</v>
      </c>
      <c r="C284" s="52" t="s">
        <v>224</v>
      </c>
      <c r="D284" s="53">
        <v>101.1</v>
      </c>
      <c r="E284" s="12"/>
    </row>
    <row r="285" spans="1:31" outlineLevel="1" x14ac:dyDescent="0.35">
      <c r="A285" s="3">
        <v>283</v>
      </c>
      <c r="B285" s="277"/>
      <c r="C285" s="54" t="s">
        <v>237</v>
      </c>
      <c r="D285" s="47">
        <v>101.1</v>
      </c>
      <c r="E285" s="12"/>
    </row>
    <row r="286" spans="1:31" outlineLevel="1" x14ac:dyDescent="0.35">
      <c r="A286" s="3">
        <v>284</v>
      </c>
      <c r="B286" s="277"/>
      <c r="C286" s="54" t="s">
        <v>242</v>
      </c>
      <c r="D286" s="47">
        <v>101.1</v>
      </c>
      <c r="E286" s="12"/>
    </row>
    <row r="287" spans="1:31" outlineLevel="1" x14ac:dyDescent="0.35">
      <c r="A287" s="3">
        <v>285</v>
      </c>
      <c r="B287" s="277"/>
      <c r="C287" s="54" t="s">
        <v>252</v>
      </c>
      <c r="D287" s="47">
        <v>101.1</v>
      </c>
      <c r="E287" s="12"/>
    </row>
    <row r="288" spans="1:31" x14ac:dyDescent="0.35">
      <c r="A288" s="3">
        <v>286</v>
      </c>
      <c r="B288" s="290"/>
      <c r="C288" s="55" t="s">
        <v>261</v>
      </c>
      <c r="D288" s="56">
        <v>101.1</v>
      </c>
      <c r="E288" s="12"/>
    </row>
    <row r="289" spans="1:31" x14ac:dyDescent="0.35">
      <c r="A289" s="3">
        <v>287</v>
      </c>
      <c r="B289" s="273" t="s">
        <v>263</v>
      </c>
      <c r="C289" s="288"/>
      <c r="D289" s="289"/>
      <c r="E289" s="12">
        <f>SUM(E284:E288)</f>
        <v>0</v>
      </c>
      <c r="F289" s="12">
        <f t="shared" ref="F289:AE289" si="203">SUM(F284:F288)</f>
        <v>0</v>
      </c>
      <c r="G289" s="12">
        <f t="shared" si="203"/>
        <v>0</v>
      </c>
      <c r="H289" s="12">
        <f t="shared" si="203"/>
        <v>0</v>
      </c>
      <c r="I289" s="12">
        <f t="shared" si="203"/>
        <v>0</v>
      </c>
      <c r="J289" s="12">
        <f t="shared" si="203"/>
        <v>0</v>
      </c>
      <c r="K289" s="12">
        <f t="shared" si="203"/>
        <v>0</v>
      </c>
      <c r="L289" s="12">
        <f t="shared" si="203"/>
        <v>0</v>
      </c>
      <c r="M289" s="12">
        <f t="shared" si="203"/>
        <v>0</v>
      </c>
      <c r="N289" s="12">
        <f t="shared" si="203"/>
        <v>0</v>
      </c>
      <c r="O289" s="12">
        <f t="shared" si="203"/>
        <v>0</v>
      </c>
      <c r="P289" s="12">
        <f t="shared" si="203"/>
        <v>0</v>
      </c>
      <c r="Q289" s="12">
        <f t="shared" si="203"/>
        <v>0</v>
      </c>
      <c r="R289" s="12">
        <f t="shared" si="203"/>
        <v>0</v>
      </c>
      <c r="S289" s="12">
        <f t="shared" si="203"/>
        <v>0</v>
      </c>
      <c r="T289" s="12">
        <f t="shared" si="203"/>
        <v>0</v>
      </c>
      <c r="U289" s="12">
        <f t="shared" si="203"/>
        <v>0</v>
      </c>
      <c r="V289" s="12">
        <f t="shared" si="203"/>
        <v>0</v>
      </c>
      <c r="W289" s="12">
        <f t="shared" si="203"/>
        <v>0</v>
      </c>
      <c r="X289" s="12">
        <f t="shared" si="203"/>
        <v>0</v>
      </c>
      <c r="Y289" s="12">
        <f t="shared" si="203"/>
        <v>0</v>
      </c>
      <c r="Z289" s="12">
        <f t="shared" si="203"/>
        <v>0</v>
      </c>
      <c r="AA289" s="12">
        <f t="shared" si="203"/>
        <v>0</v>
      </c>
      <c r="AB289" s="12">
        <f t="shared" si="203"/>
        <v>0</v>
      </c>
      <c r="AC289" s="12">
        <f t="shared" si="203"/>
        <v>0</v>
      </c>
      <c r="AD289" s="12">
        <f t="shared" si="203"/>
        <v>0</v>
      </c>
      <c r="AE289" s="12">
        <f t="shared" si="203"/>
        <v>0</v>
      </c>
    </row>
    <row r="290" spans="1:31" x14ac:dyDescent="0.35">
      <c r="A290" s="3">
        <v>288</v>
      </c>
      <c r="B290" s="57" t="s">
        <v>264</v>
      </c>
      <c r="C290" s="58" t="s">
        <v>264</v>
      </c>
      <c r="D290" s="59">
        <v>102</v>
      </c>
      <c r="E290" s="12"/>
    </row>
    <row r="291" spans="1:31" x14ac:dyDescent="0.35">
      <c r="A291" s="3">
        <v>289</v>
      </c>
      <c r="B291" s="273" t="s">
        <v>488</v>
      </c>
      <c r="C291" s="278"/>
      <c r="D291" s="279"/>
      <c r="E291" s="12">
        <f>E290</f>
        <v>0</v>
      </c>
      <c r="F291" s="12">
        <f t="shared" ref="F291:AE291" si="204">F290</f>
        <v>0</v>
      </c>
      <c r="G291" s="12">
        <f t="shared" si="204"/>
        <v>0</v>
      </c>
      <c r="H291" s="12">
        <f t="shared" si="204"/>
        <v>0</v>
      </c>
      <c r="I291" s="12">
        <f t="shared" si="204"/>
        <v>0</v>
      </c>
      <c r="J291" s="12">
        <f t="shared" si="204"/>
        <v>0</v>
      </c>
      <c r="K291" s="12">
        <f t="shared" si="204"/>
        <v>0</v>
      </c>
      <c r="L291" s="12">
        <f t="shared" si="204"/>
        <v>0</v>
      </c>
      <c r="M291" s="12">
        <f t="shared" si="204"/>
        <v>0</v>
      </c>
      <c r="N291" s="12">
        <f t="shared" si="204"/>
        <v>0</v>
      </c>
      <c r="O291" s="12">
        <f t="shared" si="204"/>
        <v>0</v>
      </c>
      <c r="P291" s="12">
        <f t="shared" si="204"/>
        <v>0</v>
      </c>
      <c r="Q291" s="12">
        <f t="shared" si="204"/>
        <v>0</v>
      </c>
      <c r="R291" s="12">
        <f t="shared" si="204"/>
        <v>0</v>
      </c>
      <c r="S291" s="12">
        <f t="shared" si="204"/>
        <v>0</v>
      </c>
      <c r="T291" s="12">
        <f t="shared" si="204"/>
        <v>0</v>
      </c>
      <c r="U291" s="12">
        <f t="shared" si="204"/>
        <v>0</v>
      </c>
      <c r="V291" s="12">
        <f t="shared" si="204"/>
        <v>0</v>
      </c>
      <c r="W291" s="12">
        <f t="shared" si="204"/>
        <v>0</v>
      </c>
      <c r="X291" s="12">
        <f t="shared" si="204"/>
        <v>0</v>
      </c>
      <c r="Y291" s="12">
        <f t="shared" si="204"/>
        <v>0</v>
      </c>
      <c r="Z291" s="12">
        <f t="shared" si="204"/>
        <v>0</v>
      </c>
      <c r="AA291" s="12">
        <f t="shared" si="204"/>
        <v>0</v>
      </c>
      <c r="AB291" s="12">
        <f t="shared" si="204"/>
        <v>0</v>
      </c>
      <c r="AC291" s="12">
        <f t="shared" si="204"/>
        <v>0</v>
      </c>
      <c r="AD291" s="12">
        <f t="shared" si="204"/>
        <v>0</v>
      </c>
      <c r="AE291" s="12">
        <f t="shared" si="204"/>
        <v>0</v>
      </c>
    </row>
    <row r="292" spans="1:31" outlineLevel="1" x14ac:dyDescent="0.35">
      <c r="A292" s="3">
        <v>290</v>
      </c>
      <c r="B292" s="276" t="s">
        <v>266</v>
      </c>
      <c r="C292" s="60" t="s">
        <v>224</v>
      </c>
      <c r="D292" s="53">
        <v>104</v>
      </c>
      <c r="E292" s="12"/>
    </row>
    <row r="293" spans="1:31" outlineLevel="1" x14ac:dyDescent="0.35">
      <c r="A293" s="3">
        <v>291</v>
      </c>
      <c r="B293" s="277"/>
      <c r="C293" s="61" t="s">
        <v>237</v>
      </c>
      <c r="D293" s="47">
        <v>104</v>
      </c>
      <c r="E293" s="12"/>
    </row>
    <row r="294" spans="1:31" outlineLevel="1" x14ac:dyDescent="0.35">
      <c r="A294" s="3">
        <v>292</v>
      </c>
      <c r="B294" s="277"/>
      <c r="C294" s="61" t="s">
        <v>242</v>
      </c>
      <c r="D294" s="47">
        <v>104</v>
      </c>
      <c r="E294" s="12"/>
    </row>
    <row r="295" spans="1:31" outlineLevel="1" x14ac:dyDescent="0.35">
      <c r="A295" s="3">
        <v>293</v>
      </c>
      <c r="B295" s="277"/>
      <c r="C295" s="61" t="s">
        <v>252</v>
      </c>
      <c r="D295" s="47">
        <v>104</v>
      </c>
      <c r="E295" s="12"/>
    </row>
    <row r="296" spans="1:31" x14ac:dyDescent="0.35">
      <c r="A296" s="3">
        <v>294</v>
      </c>
      <c r="B296" s="290"/>
      <c r="C296" s="62" t="s">
        <v>261</v>
      </c>
      <c r="D296" s="56">
        <v>104</v>
      </c>
      <c r="E296" s="12"/>
    </row>
    <row r="297" spans="1:31" x14ac:dyDescent="0.35">
      <c r="A297" s="3">
        <v>295</v>
      </c>
      <c r="B297" s="273" t="s">
        <v>489</v>
      </c>
      <c r="C297" s="274"/>
      <c r="D297" s="275"/>
      <c r="E297" s="12">
        <f>SUM(E292:E296)</f>
        <v>0</v>
      </c>
      <c r="F297" s="12">
        <f t="shared" ref="F297:AE297" si="205">SUM(F292:F296)</f>
        <v>0</v>
      </c>
      <c r="G297" s="12">
        <f t="shared" si="205"/>
        <v>0</v>
      </c>
      <c r="H297" s="12">
        <f t="shared" si="205"/>
        <v>0</v>
      </c>
      <c r="I297" s="12">
        <f t="shared" si="205"/>
        <v>0</v>
      </c>
      <c r="J297" s="12">
        <f t="shared" si="205"/>
        <v>0</v>
      </c>
      <c r="K297" s="12">
        <f t="shared" si="205"/>
        <v>0</v>
      </c>
      <c r="L297" s="12">
        <f t="shared" si="205"/>
        <v>0</v>
      </c>
      <c r="M297" s="12">
        <f t="shared" si="205"/>
        <v>0</v>
      </c>
      <c r="N297" s="12">
        <f t="shared" si="205"/>
        <v>0</v>
      </c>
      <c r="O297" s="12">
        <f t="shared" si="205"/>
        <v>0</v>
      </c>
      <c r="P297" s="12">
        <f t="shared" si="205"/>
        <v>0</v>
      </c>
      <c r="Q297" s="12">
        <f t="shared" si="205"/>
        <v>0</v>
      </c>
      <c r="R297" s="12">
        <f t="shared" si="205"/>
        <v>0</v>
      </c>
      <c r="S297" s="12">
        <f t="shared" si="205"/>
        <v>0</v>
      </c>
      <c r="T297" s="12">
        <f t="shared" si="205"/>
        <v>0</v>
      </c>
      <c r="U297" s="12">
        <f t="shared" si="205"/>
        <v>0</v>
      </c>
      <c r="V297" s="12">
        <f t="shared" si="205"/>
        <v>0</v>
      </c>
      <c r="W297" s="12">
        <f t="shared" si="205"/>
        <v>0</v>
      </c>
      <c r="X297" s="12">
        <f t="shared" si="205"/>
        <v>0</v>
      </c>
      <c r="Y297" s="12">
        <f t="shared" si="205"/>
        <v>0</v>
      </c>
      <c r="Z297" s="12">
        <f t="shared" si="205"/>
        <v>0</v>
      </c>
      <c r="AA297" s="12">
        <f t="shared" si="205"/>
        <v>0</v>
      </c>
      <c r="AB297" s="12">
        <f t="shared" si="205"/>
        <v>0</v>
      </c>
      <c r="AC297" s="12">
        <f t="shared" si="205"/>
        <v>0</v>
      </c>
      <c r="AD297" s="12">
        <f t="shared" si="205"/>
        <v>0</v>
      </c>
      <c r="AE297" s="12">
        <f t="shared" si="205"/>
        <v>0</v>
      </c>
    </row>
    <row r="298" spans="1:31" outlineLevel="1" x14ac:dyDescent="0.35">
      <c r="A298" s="3">
        <v>296</v>
      </c>
      <c r="B298" s="276" t="s">
        <v>268</v>
      </c>
      <c r="C298" s="52" t="s">
        <v>224</v>
      </c>
      <c r="D298" s="53">
        <v>105</v>
      </c>
      <c r="E298" s="12"/>
    </row>
    <row r="299" spans="1:31" outlineLevel="1" x14ac:dyDescent="0.35">
      <c r="A299" s="3">
        <v>297</v>
      </c>
      <c r="B299" s="277"/>
      <c r="C299" s="54" t="s">
        <v>237</v>
      </c>
      <c r="D299" s="47">
        <v>105</v>
      </c>
      <c r="E299" s="12"/>
    </row>
    <row r="300" spans="1:31" outlineLevel="1" x14ac:dyDescent="0.35">
      <c r="A300" s="3">
        <v>298</v>
      </c>
      <c r="B300" s="277"/>
      <c r="C300" s="54" t="s">
        <v>242</v>
      </c>
      <c r="D300" s="47">
        <v>105</v>
      </c>
      <c r="E300" s="12"/>
    </row>
    <row r="301" spans="1:31" outlineLevel="1" x14ac:dyDescent="0.35">
      <c r="A301" s="3">
        <v>299</v>
      </c>
      <c r="B301" s="277"/>
      <c r="C301" s="54" t="s">
        <v>252</v>
      </c>
      <c r="D301" s="47">
        <v>105</v>
      </c>
      <c r="E301" s="12"/>
    </row>
    <row r="302" spans="1:31" x14ac:dyDescent="0.35">
      <c r="A302" s="3">
        <v>300</v>
      </c>
      <c r="B302" s="290"/>
      <c r="C302" s="55" t="s">
        <v>261</v>
      </c>
      <c r="D302" s="56">
        <v>105</v>
      </c>
      <c r="E302" s="12"/>
    </row>
    <row r="303" spans="1:31" x14ac:dyDescent="0.35">
      <c r="A303" s="3">
        <v>301</v>
      </c>
      <c r="B303" s="273" t="s">
        <v>490</v>
      </c>
      <c r="C303" s="274"/>
      <c r="D303" s="275"/>
      <c r="E303" s="12">
        <f>SUM(E298:E302)</f>
        <v>0</v>
      </c>
      <c r="F303" s="12">
        <f t="shared" ref="F303:AE303" si="206">SUM(F298:F302)</f>
        <v>0</v>
      </c>
      <c r="G303" s="12">
        <f t="shared" si="206"/>
        <v>0</v>
      </c>
      <c r="H303" s="12">
        <f t="shared" si="206"/>
        <v>0</v>
      </c>
      <c r="I303" s="12">
        <f t="shared" si="206"/>
        <v>0</v>
      </c>
      <c r="J303" s="12">
        <f t="shared" si="206"/>
        <v>0</v>
      </c>
      <c r="K303" s="12">
        <f t="shared" si="206"/>
        <v>0</v>
      </c>
      <c r="L303" s="12">
        <f t="shared" si="206"/>
        <v>0</v>
      </c>
      <c r="M303" s="12">
        <f t="shared" si="206"/>
        <v>0</v>
      </c>
      <c r="N303" s="12">
        <f t="shared" si="206"/>
        <v>0</v>
      </c>
      <c r="O303" s="12">
        <f t="shared" si="206"/>
        <v>0</v>
      </c>
      <c r="P303" s="12">
        <f t="shared" si="206"/>
        <v>0</v>
      </c>
      <c r="Q303" s="12">
        <f t="shared" si="206"/>
        <v>0</v>
      </c>
      <c r="R303" s="12">
        <f t="shared" si="206"/>
        <v>0</v>
      </c>
      <c r="S303" s="12">
        <f t="shared" si="206"/>
        <v>0</v>
      </c>
      <c r="T303" s="12">
        <f t="shared" si="206"/>
        <v>0</v>
      </c>
      <c r="U303" s="12">
        <f t="shared" si="206"/>
        <v>0</v>
      </c>
      <c r="V303" s="12">
        <f t="shared" si="206"/>
        <v>0</v>
      </c>
      <c r="W303" s="12">
        <f t="shared" si="206"/>
        <v>0</v>
      </c>
      <c r="X303" s="12">
        <f t="shared" si="206"/>
        <v>0</v>
      </c>
      <c r="Y303" s="12">
        <f t="shared" si="206"/>
        <v>0</v>
      </c>
      <c r="Z303" s="12">
        <f t="shared" si="206"/>
        <v>0</v>
      </c>
      <c r="AA303" s="12">
        <f t="shared" si="206"/>
        <v>0</v>
      </c>
      <c r="AB303" s="12">
        <f t="shared" si="206"/>
        <v>0</v>
      </c>
      <c r="AC303" s="12">
        <f t="shared" si="206"/>
        <v>0</v>
      </c>
      <c r="AD303" s="12">
        <f t="shared" si="206"/>
        <v>0</v>
      </c>
      <c r="AE303" s="12">
        <f t="shared" si="206"/>
        <v>0</v>
      </c>
    </row>
    <row r="304" spans="1:31" x14ac:dyDescent="0.35">
      <c r="A304" s="3">
        <v>302</v>
      </c>
      <c r="B304" s="57" t="s">
        <v>270</v>
      </c>
      <c r="C304" s="65" t="s">
        <v>270</v>
      </c>
      <c r="D304" s="66">
        <v>106</v>
      </c>
      <c r="E304" s="12"/>
    </row>
    <row r="305" spans="1:31" x14ac:dyDescent="0.35">
      <c r="A305" s="3">
        <v>303</v>
      </c>
      <c r="B305" s="273" t="s">
        <v>271</v>
      </c>
      <c r="C305" s="274"/>
      <c r="D305" s="275"/>
      <c r="E305" s="12">
        <f>E304</f>
        <v>0</v>
      </c>
      <c r="F305" s="12">
        <f t="shared" ref="F305:AE305" si="207">F304</f>
        <v>0</v>
      </c>
      <c r="G305" s="12">
        <f t="shared" si="207"/>
        <v>0</v>
      </c>
      <c r="H305" s="12">
        <f t="shared" si="207"/>
        <v>0</v>
      </c>
      <c r="I305" s="12">
        <f t="shared" si="207"/>
        <v>0</v>
      </c>
      <c r="J305" s="12">
        <f t="shared" si="207"/>
        <v>0</v>
      </c>
      <c r="K305" s="12">
        <f t="shared" si="207"/>
        <v>0</v>
      </c>
      <c r="L305" s="12">
        <f t="shared" si="207"/>
        <v>0</v>
      </c>
      <c r="M305" s="12">
        <f t="shared" si="207"/>
        <v>0</v>
      </c>
      <c r="N305" s="12">
        <f t="shared" si="207"/>
        <v>0</v>
      </c>
      <c r="O305" s="12">
        <f t="shared" si="207"/>
        <v>0</v>
      </c>
      <c r="P305" s="12">
        <f t="shared" si="207"/>
        <v>0</v>
      </c>
      <c r="Q305" s="12">
        <f t="shared" si="207"/>
        <v>0</v>
      </c>
      <c r="R305" s="12">
        <f t="shared" si="207"/>
        <v>0</v>
      </c>
      <c r="S305" s="12">
        <f t="shared" si="207"/>
        <v>0</v>
      </c>
      <c r="T305" s="12">
        <f t="shared" si="207"/>
        <v>0</v>
      </c>
      <c r="U305" s="12">
        <f t="shared" si="207"/>
        <v>0</v>
      </c>
      <c r="V305" s="12">
        <f t="shared" si="207"/>
        <v>0</v>
      </c>
      <c r="W305" s="12">
        <f t="shared" si="207"/>
        <v>0</v>
      </c>
      <c r="X305" s="12">
        <f t="shared" si="207"/>
        <v>0</v>
      </c>
      <c r="Y305" s="12">
        <f t="shared" si="207"/>
        <v>0</v>
      </c>
      <c r="Z305" s="12">
        <f t="shared" si="207"/>
        <v>0</v>
      </c>
      <c r="AA305" s="12">
        <f t="shared" si="207"/>
        <v>0</v>
      </c>
      <c r="AB305" s="12">
        <f t="shared" si="207"/>
        <v>0</v>
      </c>
      <c r="AC305" s="12">
        <f t="shared" si="207"/>
        <v>0</v>
      </c>
      <c r="AD305" s="12">
        <f t="shared" si="207"/>
        <v>0</v>
      </c>
      <c r="AE305" s="12">
        <f t="shared" si="207"/>
        <v>0</v>
      </c>
    </row>
    <row r="306" spans="1:31" outlineLevel="2" x14ac:dyDescent="0.35">
      <c r="A306" s="3">
        <v>304</v>
      </c>
      <c r="B306" s="276" t="s">
        <v>272</v>
      </c>
      <c r="C306" s="52" t="s">
        <v>224</v>
      </c>
      <c r="D306" s="53">
        <v>107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</row>
    <row r="307" spans="1:31" outlineLevel="2" x14ac:dyDescent="0.35">
      <c r="A307" s="3">
        <v>305</v>
      </c>
      <c r="B307" s="277"/>
      <c r="C307" s="54" t="s">
        <v>237</v>
      </c>
      <c r="D307" s="47">
        <v>107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</row>
    <row r="308" spans="1:31" outlineLevel="2" x14ac:dyDescent="0.35">
      <c r="A308" s="3">
        <v>306</v>
      </c>
      <c r="B308" s="277"/>
      <c r="C308" s="54" t="s">
        <v>242</v>
      </c>
      <c r="D308" s="47">
        <v>107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</row>
    <row r="309" spans="1:31" outlineLevel="2" x14ac:dyDescent="0.35">
      <c r="A309" s="3">
        <v>307</v>
      </c>
      <c r="B309" s="277"/>
      <c r="C309" s="54" t="s">
        <v>252</v>
      </c>
      <c r="D309" s="47">
        <v>107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</row>
    <row r="310" spans="1:31" x14ac:dyDescent="0.35">
      <c r="A310" s="3">
        <v>308</v>
      </c>
      <c r="B310" s="290"/>
      <c r="C310" s="54" t="s">
        <v>261</v>
      </c>
      <c r="D310" s="47">
        <v>107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</row>
    <row r="311" spans="1:31" x14ac:dyDescent="0.35">
      <c r="A311" s="3">
        <v>309</v>
      </c>
      <c r="B311" s="273" t="s">
        <v>273</v>
      </c>
      <c r="C311" s="274"/>
      <c r="D311" s="275"/>
      <c r="E311" s="12">
        <f>SUM(E306:E310)</f>
        <v>0</v>
      </c>
      <c r="F311" s="12">
        <f t="shared" ref="F311:AE311" si="208">SUM(F306:F310)</f>
        <v>0</v>
      </c>
      <c r="G311" s="12">
        <f t="shared" si="208"/>
        <v>0</v>
      </c>
      <c r="H311" s="12">
        <f t="shared" si="208"/>
        <v>0</v>
      </c>
      <c r="I311" s="12">
        <f t="shared" si="208"/>
        <v>0</v>
      </c>
      <c r="J311" s="12">
        <f t="shared" si="208"/>
        <v>0</v>
      </c>
      <c r="K311" s="12">
        <f t="shared" si="208"/>
        <v>0</v>
      </c>
      <c r="L311" s="12">
        <f t="shared" si="208"/>
        <v>0</v>
      </c>
      <c r="M311" s="12">
        <f t="shared" si="208"/>
        <v>0</v>
      </c>
      <c r="N311" s="12">
        <f t="shared" si="208"/>
        <v>0</v>
      </c>
      <c r="O311" s="12">
        <f t="shared" si="208"/>
        <v>0</v>
      </c>
      <c r="P311" s="12">
        <f t="shared" si="208"/>
        <v>0</v>
      </c>
      <c r="Q311" s="12">
        <f t="shared" si="208"/>
        <v>0</v>
      </c>
      <c r="R311" s="12">
        <f t="shared" si="208"/>
        <v>0</v>
      </c>
      <c r="S311" s="12">
        <f t="shared" si="208"/>
        <v>0</v>
      </c>
      <c r="T311" s="12">
        <f t="shared" si="208"/>
        <v>0</v>
      </c>
      <c r="U311" s="12">
        <f t="shared" si="208"/>
        <v>0</v>
      </c>
      <c r="V311" s="12">
        <f t="shared" si="208"/>
        <v>0</v>
      </c>
      <c r="W311" s="12">
        <f t="shared" si="208"/>
        <v>0</v>
      </c>
      <c r="X311" s="12">
        <f t="shared" si="208"/>
        <v>0</v>
      </c>
      <c r="Y311" s="12">
        <f t="shared" si="208"/>
        <v>0</v>
      </c>
      <c r="Z311" s="12">
        <f t="shared" si="208"/>
        <v>0</v>
      </c>
      <c r="AA311" s="12">
        <f t="shared" si="208"/>
        <v>0</v>
      </c>
      <c r="AB311" s="12">
        <f t="shared" si="208"/>
        <v>0</v>
      </c>
      <c r="AC311" s="12">
        <f t="shared" si="208"/>
        <v>0</v>
      </c>
      <c r="AD311" s="12">
        <f t="shared" si="208"/>
        <v>0</v>
      </c>
      <c r="AE311" s="12">
        <f t="shared" si="208"/>
        <v>0</v>
      </c>
    </row>
    <row r="312" spans="1:31" ht="15.65" customHeight="1" outlineLevel="1" x14ac:dyDescent="0.35">
      <c r="A312" s="3">
        <v>310</v>
      </c>
      <c r="B312" s="276" t="s">
        <v>274</v>
      </c>
      <c r="C312" s="63" t="s">
        <v>224</v>
      </c>
      <c r="D312" s="47">
        <v>108</v>
      </c>
      <c r="E312" s="12">
        <v>-138157.94999999998</v>
      </c>
      <c r="H312" s="106">
        <v>0</v>
      </c>
      <c r="Q312" s="12">
        <f t="shared" ref="Q312" si="209">SUM(F312:P312)</f>
        <v>0</v>
      </c>
      <c r="AA312" s="106">
        <f t="shared" ref="AA312" si="210">SUM(R312:Z312)</f>
        <v>0</v>
      </c>
      <c r="AB312" s="106">
        <f t="shared" ref="AB312" si="211">Q312+AA312</f>
        <v>0</v>
      </c>
      <c r="AC312" s="106">
        <f t="shared" ref="AC312" si="212">E312+AB312</f>
        <v>-138157.94999999998</v>
      </c>
      <c r="AE312" s="106">
        <f t="shared" ref="AE312" si="213">AC312+AD312</f>
        <v>-138157.94999999998</v>
      </c>
    </row>
    <row r="313" spans="1:31" outlineLevel="1" x14ac:dyDescent="0.35">
      <c r="A313" s="3">
        <v>311</v>
      </c>
      <c r="B313" s="277"/>
      <c r="C313" s="63" t="s">
        <v>237</v>
      </c>
      <c r="D313" s="47">
        <v>108</v>
      </c>
      <c r="E313" s="12"/>
    </row>
    <row r="314" spans="1:31" outlineLevel="1" x14ac:dyDescent="0.35">
      <c r="A314" s="3">
        <v>312</v>
      </c>
      <c r="B314" s="277"/>
      <c r="C314" s="63" t="s">
        <v>242</v>
      </c>
      <c r="D314" s="47">
        <v>108</v>
      </c>
      <c r="E314" s="12">
        <v>-13079689.255833331</v>
      </c>
      <c r="H314" s="12">
        <v>-106871.10416666791</v>
      </c>
      <c r="Q314" s="12">
        <f t="shared" ref="Q314:Q316" si="214">SUM(F314:P314)</f>
        <v>-106871.10416666791</v>
      </c>
      <c r="AA314" s="106">
        <f t="shared" ref="AA314:AA316" si="215">SUM(R314:Z314)</f>
        <v>0</v>
      </c>
      <c r="AB314" s="106">
        <f t="shared" ref="AB314:AB316" si="216">Q314+AA314</f>
        <v>-106871.10416666791</v>
      </c>
      <c r="AC314" s="106">
        <f t="shared" ref="AC314:AC316" si="217">E314+AB314</f>
        <v>-13186560.359999999</v>
      </c>
      <c r="AE314" s="106">
        <f t="shared" ref="AE314:AE316" si="218">AC314+AD314</f>
        <v>-13186560.359999999</v>
      </c>
    </row>
    <row r="315" spans="1:31" outlineLevel="1" x14ac:dyDescent="0.35">
      <c r="A315" s="3">
        <v>313</v>
      </c>
      <c r="B315" s="277"/>
      <c r="C315" s="63" t="s">
        <v>252</v>
      </c>
      <c r="D315" s="47">
        <v>108</v>
      </c>
      <c r="E315" s="12">
        <v>-407397383.89708328</v>
      </c>
      <c r="H315" s="12">
        <v>-8789613.612916708</v>
      </c>
      <c r="Q315" s="12">
        <f t="shared" si="214"/>
        <v>-8789613.612916708</v>
      </c>
      <c r="AA315" s="106">
        <f t="shared" si="215"/>
        <v>0</v>
      </c>
      <c r="AB315" s="106">
        <f t="shared" si="216"/>
        <v>-8789613.612916708</v>
      </c>
      <c r="AC315" s="106">
        <f t="shared" si="217"/>
        <v>-416186997.50999999</v>
      </c>
      <c r="AE315" s="106">
        <f t="shared" si="218"/>
        <v>-416186997.50999999</v>
      </c>
    </row>
    <row r="316" spans="1:31" x14ac:dyDescent="0.35">
      <c r="A316" s="3">
        <v>314</v>
      </c>
      <c r="B316" s="277"/>
      <c r="C316" s="63" t="s">
        <v>261</v>
      </c>
      <c r="D316" s="47">
        <v>108</v>
      </c>
      <c r="E316" s="12">
        <v>-21697964.199999999</v>
      </c>
      <c r="H316" s="12">
        <v>-1861007.4499999993</v>
      </c>
      <c r="Q316" s="12">
        <f t="shared" si="214"/>
        <v>-1861007.4499999993</v>
      </c>
      <c r="AA316" s="106">
        <f t="shared" si="215"/>
        <v>0</v>
      </c>
      <c r="AB316" s="106">
        <f t="shared" si="216"/>
        <v>-1861007.4499999993</v>
      </c>
      <c r="AC316" s="106">
        <f t="shared" si="217"/>
        <v>-23558971.649999999</v>
      </c>
      <c r="AE316" s="106">
        <f t="shared" si="218"/>
        <v>-23558971.649999999</v>
      </c>
    </row>
    <row r="317" spans="1:31" x14ac:dyDescent="0.35">
      <c r="A317" s="3">
        <v>315</v>
      </c>
      <c r="B317" s="273" t="s">
        <v>275</v>
      </c>
      <c r="C317" s="274"/>
      <c r="D317" s="275"/>
      <c r="E317" s="12">
        <f>SUM(E312:E316)</f>
        <v>-442313195.30291659</v>
      </c>
      <c r="F317" s="12">
        <f t="shared" ref="F317:AE317" si="219">SUM(F312:F316)</f>
        <v>0</v>
      </c>
      <c r="G317" s="12">
        <f t="shared" si="219"/>
        <v>0</v>
      </c>
      <c r="H317" s="12">
        <f t="shared" si="219"/>
        <v>-10757492.167083375</v>
      </c>
      <c r="I317" s="12">
        <f t="shared" si="219"/>
        <v>0</v>
      </c>
      <c r="J317" s="12">
        <f t="shared" si="219"/>
        <v>0</v>
      </c>
      <c r="K317" s="12">
        <f t="shared" si="219"/>
        <v>0</v>
      </c>
      <c r="L317" s="12">
        <f t="shared" si="219"/>
        <v>0</v>
      </c>
      <c r="M317" s="12">
        <f t="shared" si="219"/>
        <v>0</v>
      </c>
      <c r="N317" s="12">
        <f t="shared" si="219"/>
        <v>0</v>
      </c>
      <c r="O317" s="12">
        <f t="shared" si="219"/>
        <v>0</v>
      </c>
      <c r="P317" s="12">
        <f t="shared" si="219"/>
        <v>0</v>
      </c>
      <c r="Q317" s="12">
        <f t="shared" si="219"/>
        <v>-10757492.167083375</v>
      </c>
      <c r="R317" s="12">
        <f t="shared" si="219"/>
        <v>0</v>
      </c>
      <c r="S317" s="12">
        <f t="shared" si="219"/>
        <v>0</v>
      </c>
      <c r="T317" s="12">
        <f t="shared" si="219"/>
        <v>0</v>
      </c>
      <c r="U317" s="12">
        <f t="shared" si="219"/>
        <v>0</v>
      </c>
      <c r="V317" s="12">
        <f t="shared" si="219"/>
        <v>0</v>
      </c>
      <c r="W317" s="12">
        <f t="shared" si="219"/>
        <v>0</v>
      </c>
      <c r="X317" s="12">
        <f t="shared" si="219"/>
        <v>0</v>
      </c>
      <c r="Y317" s="12">
        <f t="shared" si="219"/>
        <v>0</v>
      </c>
      <c r="Z317" s="12">
        <f t="shared" si="219"/>
        <v>0</v>
      </c>
      <c r="AA317" s="12">
        <f t="shared" si="219"/>
        <v>0</v>
      </c>
      <c r="AB317" s="12">
        <f t="shared" si="219"/>
        <v>-10757492.167083375</v>
      </c>
      <c r="AC317" s="12">
        <f t="shared" si="219"/>
        <v>-453070687.46999997</v>
      </c>
      <c r="AD317" s="12">
        <f t="shared" si="219"/>
        <v>0</v>
      </c>
      <c r="AE317" s="12">
        <f t="shared" si="219"/>
        <v>-453070687.46999997</v>
      </c>
    </row>
    <row r="318" spans="1:31" ht="15.65" customHeight="1" outlineLevel="1" x14ac:dyDescent="0.35">
      <c r="A318" s="3">
        <v>316</v>
      </c>
      <c r="B318" s="276" t="s">
        <v>276</v>
      </c>
      <c r="C318" s="63" t="s">
        <v>224</v>
      </c>
      <c r="D318" s="47">
        <v>111</v>
      </c>
      <c r="E318" s="12">
        <v>-28112123.334166668</v>
      </c>
      <c r="H318" s="12">
        <v>-1673011.7358333431</v>
      </c>
      <c r="Q318" s="12">
        <f t="shared" ref="Q318" si="220">SUM(F318:P318)</f>
        <v>-1673011.7358333431</v>
      </c>
      <c r="AA318" s="106">
        <f t="shared" ref="AA318" si="221">SUM(R318:Z318)</f>
        <v>0</v>
      </c>
      <c r="AB318" s="106">
        <f t="shared" ref="AB318" si="222">Q318+AA318</f>
        <v>-1673011.7358333431</v>
      </c>
      <c r="AC318" s="106">
        <f t="shared" ref="AC318" si="223">E318+AB318</f>
        <v>-29785135.070000011</v>
      </c>
      <c r="AE318" s="106">
        <f t="shared" ref="AE318" si="224">AC318+AD318</f>
        <v>-29785135.070000011</v>
      </c>
    </row>
    <row r="319" spans="1:31" outlineLevel="1" x14ac:dyDescent="0.35">
      <c r="A319" s="3">
        <v>317</v>
      </c>
      <c r="B319" s="277"/>
      <c r="C319" s="63" t="s">
        <v>237</v>
      </c>
      <c r="D319" s="47">
        <v>111</v>
      </c>
      <c r="E319" s="12"/>
    </row>
    <row r="320" spans="1:31" outlineLevel="1" x14ac:dyDescent="0.35">
      <c r="A320" s="3">
        <v>318</v>
      </c>
      <c r="B320" s="277"/>
      <c r="C320" s="63" t="s">
        <v>242</v>
      </c>
      <c r="D320" s="47">
        <v>111</v>
      </c>
      <c r="E320" s="12"/>
    </row>
    <row r="321" spans="1:31" outlineLevel="1" x14ac:dyDescent="0.35">
      <c r="A321" s="3">
        <v>319</v>
      </c>
      <c r="B321" s="277"/>
      <c r="C321" s="63" t="s">
        <v>252</v>
      </c>
      <c r="D321" s="47">
        <v>111</v>
      </c>
      <c r="E321" s="12"/>
    </row>
    <row r="322" spans="1:31" x14ac:dyDescent="0.35">
      <c r="A322" s="3">
        <v>320</v>
      </c>
      <c r="B322" s="277"/>
      <c r="C322" s="63" t="s">
        <v>261</v>
      </c>
      <c r="D322" s="47">
        <v>111</v>
      </c>
      <c r="E322" s="12"/>
    </row>
    <row r="323" spans="1:31" x14ac:dyDescent="0.35">
      <c r="A323" s="3">
        <v>321</v>
      </c>
      <c r="B323" s="273" t="s">
        <v>275</v>
      </c>
      <c r="C323" s="274"/>
      <c r="D323" s="275"/>
      <c r="E323" s="12">
        <f>SUM(E318:E322)</f>
        <v>-28112123.334166668</v>
      </c>
      <c r="F323" s="12">
        <f t="shared" ref="F323:AE323" si="225">SUM(F318:F322)</f>
        <v>0</v>
      </c>
      <c r="G323" s="12">
        <f t="shared" si="225"/>
        <v>0</v>
      </c>
      <c r="H323" s="12">
        <f t="shared" si="225"/>
        <v>-1673011.7358333431</v>
      </c>
      <c r="I323" s="12">
        <f t="shared" si="225"/>
        <v>0</v>
      </c>
      <c r="J323" s="12">
        <f t="shared" si="225"/>
        <v>0</v>
      </c>
      <c r="K323" s="12">
        <f t="shared" si="225"/>
        <v>0</v>
      </c>
      <c r="L323" s="12">
        <f t="shared" si="225"/>
        <v>0</v>
      </c>
      <c r="M323" s="12">
        <f t="shared" si="225"/>
        <v>0</v>
      </c>
      <c r="N323" s="12">
        <f t="shared" si="225"/>
        <v>0</v>
      </c>
      <c r="O323" s="12">
        <f t="shared" si="225"/>
        <v>0</v>
      </c>
      <c r="P323" s="12">
        <f t="shared" si="225"/>
        <v>0</v>
      </c>
      <c r="Q323" s="12">
        <f t="shared" si="225"/>
        <v>-1673011.7358333431</v>
      </c>
      <c r="R323" s="12">
        <f t="shared" si="225"/>
        <v>0</v>
      </c>
      <c r="S323" s="12">
        <f t="shared" si="225"/>
        <v>0</v>
      </c>
      <c r="T323" s="12">
        <f t="shared" si="225"/>
        <v>0</v>
      </c>
      <c r="U323" s="12">
        <f t="shared" si="225"/>
        <v>0</v>
      </c>
      <c r="V323" s="12">
        <f t="shared" si="225"/>
        <v>0</v>
      </c>
      <c r="W323" s="12">
        <f t="shared" si="225"/>
        <v>0</v>
      </c>
      <c r="X323" s="12">
        <f t="shared" si="225"/>
        <v>0</v>
      </c>
      <c r="Y323" s="12">
        <f t="shared" si="225"/>
        <v>0</v>
      </c>
      <c r="Z323" s="12">
        <f t="shared" si="225"/>
        <v>0</v>
      </c>
      <c r="AA323" s="12">
        <f t="shared" si="225"/>
        <v>0</v>
      </c>
      <c r="AB323" s="12">
        <f t="shared" si="225"/>
        <v>-1673011.7358333431</v>
      </c>
      <c r="AC323" s="12">
        <f t="shared" si="225"/>
        <v>-29785135.070000011</v>
      </c>
      <c r="AD323" s="12">
        <f t="shared" si="225"/>
        <v>0</v>
      </c>
      <c r="AE323" s="12">
        <f t="shared" si="225"/>
        <v>-29785135.070000011</v>
      </c>
    </row>
    <row r="324" spans="1:31" ht="31" x14ac:dyDescent="0.35">
      <c r="A324" s="3">
        <v>322</v>
      </c>
      <c r="B324" s="57" t="s">
        <v>277</v>
      </c>
      <c r="C324" s="65" t="s">
        <v>277</v>
      </c>
      <c r="D324" s="66">
        <v>114</v>
      </c>
      <c r="E324" s="12"/>
    </row>
    <row r="325" spans="1:31" x14ac:dyDescent="0.35">
      <c r="A325" s="3">
        <v>323</v>
      </c>
      <c r="B325" s="273" t="s">
        <v>278</v>
      </c>
      <c r="C325" s="278"/>
      <c r="D325" s="279"/>
      <c r="E325" s="12">
        <f>E324</f>
        <v>0</v>
      </c>
      <c r="F325" s="12">
        <f t="shared" ref="F325:AE325" si="226">F324</f>
        <v>0</v>
      </c>
      <c r="G325" s="12">
        <f t="shared" si="226"/>
        <v>0</v>
      </c>
      <c r="H325" s="12">
        <f t="shared" si="226"/>
        <v>0</v>
      </c>
      <c r="I325" s="12">
        <f t="shared" si="226"/>
        <v>0</v>
      </c>
      <c r="J325" s="12">
        <f t="shared" si="226"/>
        <v>0</v>
      </c>
      <c r="K325" s="12">
        <f t="shared" si="226"/>
        <v>0</v>
      </c>
      <c r="L325" s="12">
        <f t="shared" si="226"/>
        <v>0</v>
      </c>
      <c r="M325" s="12">
        <f t="shared" si="226"/>
        <v>0</v>
      </c>
      <c r="N325" s="12">
        <f t="shared" si="226"/>
        <v>0</v>
      </c>
      <c r="O325" s="12">
        <f t="shared" si="226"/>
        <v>0</v>
      </c>
      <c r="P325" s="12">
        <f t="shared" si="226"/>
        <v>0</v>
      </c>
      <c r="Q325" s="12">
        <f t="shared" si="226"/>
        <v>0</v>
      </c>
      <c r="R325" s="12">
        <f t="shared" si="226"/>
        <v>0</v>
      </c>
      <c r="S325" s="12">
        <f t="shared" si="226"/>
        <v>0</v>
      </c>
      <c r="T325" s="12">
        <f t="shared" si="226"/>
        <v>0</v>
      </c>
      <c r="U325" s="12">
        <f t="shared" si="226"/>
        <v>0</v>
      </c>
      <c r="V325" s="12">
        <f t="shared" si="226"/>
        <v>0</v>
      </c>
      <c r="W325" s="12">
        <f t="shared" si="226"/>
        <v>0</v>
      </c>
      <c r="X325" s="12">
        <f t="shared" si="226"/>
        <v>0</v>
      </c>
      <c r="Y325" s="12">
        <f t="shared" si="226"/>
        <v>0</v>
      </c>
      <c r="Z325" s="12">
        <f t="shared" si="226"/>
        <v>0</v>
      </c>
      <c r="AA325" s="12">
        <f t="shared" si="226"/>
        <v>0</v>
      </c>
      <c r="AB325" s="12">
        <f t="shared" si="226"/>
        <v>0</v>
      </c>
      <c r="AC325" s="12">
        <f t="shared" si="226"/>
        <v>0</v>
      </c>
      <c r="AD325" s="12">
        <f t="shared" si="226"/>
        <v>0</v>
      </c>
      <c r="AE325" s="12">
        <f t="shared" si="226"/>
        <v>0</v>
      </c>
    </row>
    <row r="326" spans="1:31" ht="31" x14ac:dyDescent="0.35">
      <c r="A326" s="3">
        <v>324</v>
      </c>
      <c r="B326" s="114" t="s">
        <v>279</v>
      </c>
      <c r="C326" s="65" t="s">
        <v>279</v>
      </c>
      <c r="D326" s="66">
        <v>115</v>
      </c>
      <c r="E326" s="12"/>
    </row>
    <row r="327" spans="1:31" x14ac:dyDescent="0.35">
      <c r="A327" s="3">
        <v>325</v>
      </c>
      <c r="B327" s="280" t="s">
        <v>280</v>
      </c>
      <c r="C327" s="281"/>
      <c r="D327" s="282"/>
      <c r="E327" s="12">
        <f>E326</f>
        <v>0</v>
      </c>
      <c r="F327" s="12">
        <f t="shared" ref="F327:AE327" si="227">F326</f>
        <v>0</v>
      </c>
      <c r="G327" s="12">
        <f t="shared" si="227"/>
        <v>0</v>
      </c>
      <c r="H327" s="12">
        <f t="shared" si="227"/>
        <v>0</v>
      </c>
      <c r="I327" s="12">
        <f t="shared" si="227"/>
        <v>0</v>
      </c>
      <c r="J327" s="12">
        <f t="shared" si="227"/>
        <v>0</v>
      </c>
      <c r="K327" s="12">
        <f t="shared" si="227"/>
        <v>0</v>
      </c>
      <c r="L327" s="12">
        <f t="shared" si="227"/>
        <v>0</v>
      </c>
      <c r="M327" s="12">
        <f t="shared" si="227"/>
        <v>0</v>
      </c>
      <c r="N327" s="12">
        <f t="shared" si="227"/>
        <v>0</v>
      </c>
      <c r="O327" s="12">
        <f t="shared" si="227"/>
        <v>0</v>
      </c>
      <c r="P327" s="12">
        <f t="shared" si="227"/>
        <v>0</v>
      </c>
      <c r="Q327" s="12">
        <f t="shared" si="227"/>
        <v>0</v>
      </c>
      <c r="R327" s="12">
        <f t="shared" si="227"/>
        <v>0</v>
      </c>
      <c r="S327" s="12">
        <f t="shared" si="227"/>
        <v>0</v>
      </c>
      <c r="T327" s="12">
        <f t="shared" si="227"/>
        <v>0</v>
      </c>
      <c r="U327" s="12">
        <f t="shared" si="227"/>
        <v>0</v>
      </c>
      <c r="V327" s="12">
        <f t="shared" si="227"/>
        <v>0</v>
      </c>
      <c r="W327" s="12">
        <f t="shared" si="227"/>
        <v>0</v>
      </c>
      <c r="X327" s="12">
        <f t="shared" si="227"/>
        <v>0</v>
      </c>
      <c r="Y327" s="12">
        <f t="shared" si="227"/>
        <v>0</v>
      </c>
      <c r="Z327" s="12">
        <f t="shared" si="227"/>
        <v>0</v>
      </c>
      <c r="AA327" s="12">
        <f t="shared" si="227"/>
        <v>0</v>
      </c>
      <c r="AB327" s="12">
        <f t="shared" si="227"/>
        <v>0</v>
      </c>
      <c r="AC327" s="12">
        <f t="shared" si="227"/>
        <v>0</v>
      </c>
      <c r="AD327" s="12">
        <f t="shared" si="227"/>
        <v>0</v>
      </c>
      <c r="AE327" s="12">
        <f t="shared" si="227"/>
        <v>0</v>
      </c>
    </row>
    <row r="328" spans="1:31" ht="15.65" customHeight="1" outlineLevel="1" x14ac:dyDescent="0.35">
      <c r="A328" s="3">
        <v>326</v>
      </c>
      <c r="B328" s="283" t="s">
        <v>281</v>
      </c>
      <c r="C328" s="52" t="s">
        <v>282</v>
      </c>
      <c r="D328" s="53">
        <v>117.1</v>
      </c>
      <c r="E328" s="12"/>
    </row>
    <row r="329" spans="1:31" outlineLevel="1" x14ac:dyDescent="0.35">
      <c r="A329" s="3">
        <v>327</v>
      </c>
      <c r="B329" s="284"/>
      <c r="C329" s="54" t="s">
        <v>283</v>
      </c>
      <c r="D329" s="47">
        <v>117.2</v>
      </c>
      <c r="E329" s="12"/>
    </row>
    <row r="330" spans="1:31" outlineLevel="1" x14ac:dyDescent="0.35">
      <c r="A330" s="3">
        <v>328</v>
      </c>
      <c r="B330" s="284"/>
      <c r="C330" s="54" t="s">
        <v>284</v>
      </c>
      <c r="D330" s="47">
        <v>117.3</v>
      </c>
      <c r="E330" s="12"/>
    </row>
    <row r="331" spans="1:31" x14ac:dyDescent="0.35">
      <c r="A331" s="3">
        <v>329</v>
      </c>
      <c r="B331" s="285"/>
      <c r="C331" s="55" t="s">
        <v>285</v>
      </c>
      <c r="D331" s="56">
        <v>117.4</v>
      </c>
      <c r="E331" s="12"/>
    </row>
    <row r="332" spans="1:31" x14ac:dyDescent="0.35">
      <c r="A332" s="3">
        <v>330</v>
      </c>
      <c r="B332" s="280" t="s">
        <v>286</v>
      </c>
      <c r="C332" s="281"/>
      <c r="D332" s="282"/>
      <c r="E332" s="12">
        <f>SUM(E328:E331)</f>
        <v>0</v>
      </c>
      <c r="F332" s="12">
        <f t="shared" ref="F332:AE332" si="228">SUM(F328:F331)</f>
        <v>0</v>
      </c>
      <c r="G332" s="12">
        <f t="shared" si="228"/>
        <v>0</v>
      </c>
      <c r="H332" s="12">
        <f t="shared" si="228"/>
        <v>0</v>
      </c>
      <c r="I332" s="12">
        <f t="shared" si="228"/>
        <v>0</v>
      </c>
      <c r="J332" s="12">
        <f t="shared" si="228"/>
        <v>0</v>
      </c>
      <c r="K332" s="12">
        <f t="shared" si="228"/>
        <v>0</v>
      </c>
      <c r="L332" s="12">
        <f t="shared" si="228"/>
        <v>0</v>
      </c>
      <c r="M332" s="12">
        <f t="shared" si="228"/>
        <v>0</v>
      </c>
      <c r="N332" s="12">
        <f t="shared" si="228"/>
        <v>0</v>
      </c>
      <c r="O332" s="12">
        <f t="shared" si="228"/>
        <v>0</v>
      </c>
      <c r="P332" s="12">
        <f t="shared" si="228"/>
        <v>0</v>
      </c>
      <c r="Q332" s="12">
        <f t="shared" si="228"/>
        <v>0</v>
      </c>
      <c r="R332" s="12">
        <f t="shared" si="228"/>
        <v>0</v>
      </c>
      <c r="S332" s="12">
        <f t="shared" si="228"/>
        <v>0</v>
      </c>
      <c r="T332" s="12">
        <f t="shared" si="228"/>
        <v>0</v>
      </c>
      <c r="U332" s="12">
        <f t="shared" si="228"/>
        <v>0</v>
      </c>
      <c r="V332" s="12">
        <f t="shared" si="228"/>
        <v>0</v>
      </c>
      <c r="W332" s="12">
        <f t="shared" si="228"/>
        <v>0</v>
      </c>
      <c r="X332" s="12">
        <f t="shared" si="228"/>
        <v>0</v>
      </c>
      <c r="Y332" s="12">
        <f t="shared" si="228"/>
        <v>0</v>
      </c>
      <c r="Z332" s="12">
        <f t="shared" si="228"/>
        <v>0</v>
      </c>
      <c r="AA332" s="12">
        <f t="shared" si="228"/>
        <v>0</v>
      </c>
      <c r="AB332" s="12">
        <f t="shared" si="228"/>
        <v>0</v>
      </c>
      <c r="AC332" s="12">
        <f t="shared" si="228"/>
        <v>0</v>
      </c>
      <c r="AD332" s="12">
        <f t="shared" si="228"/>
        <v>0</v>
      </c>
      <c r="AE332" s="12">
        <f t="shared" si="228"/>
        <v>0</v>
      </c>
    </row>
    <row r="333" spans="1:31" x14ac:dyDescent="0.35">
      <c r="A333" s="3">
        <v>331</v>
      </c>
      <c r="B333" s="286" t="s">
        <v>287</v>
      </c>
      <c r="C333" s="286"/>
      <c r="D333" s="287"/>
      <c r="E333" s="12">
        <f>E283+E289+E291+E297+E303+E305+E311+E317+E323+E325+E327+E332</f>
        <v>622799670.17500007</v>
      </c>
      <c r="F333" s="12">
        <f t="shared" ref="F333:AE333" si="229">F283+F289+F291+F297+F303+F305+F311+F317+F323+F325+F327+F332</f>
        <v>0</v>
      </c>
      <c r="G333" s="12">
        <f t="shared" si="229"/>
        <v>0</v>
      </c>
      <c r="H333" s="12">
        <f t="shared" si="229"/>
        <v>36109591.454999983</v>
      </c>
      <c r="I333" s="12">
        <f t="shared" si="229"/>
        <v>0</v>
      </c>
      <c r="J333" s="12">
        <f t="shared" si="229"/>
        <v>0</v>
      </c>
      <c r="K333" s="12">
        <f t="shared" si="229"/>
        <v>0</v>
      </c>
      <c r="L333" s="12">
        <f t="shared" si="229"/>
        <v>0</v>
      </c>
      <c r="M333" s="12">
        <f t="shared" si="229"/>
        <v>0</v>
      </c>
      <c r="N333" s="12">
        <f t="shared" si="229"/>
        <v>0</v>
      </c>
      <c r="O333" s="12">
        <f t="shared" si="229"/>
        <v>0</v>
      </c>
      <c r="P333" s="12">
        <f t="shared" si="229"/>
        <v>0</v>
      </c>
      <c r="Q333" s="12">
        <f t="shared" si="229"/>
        <v>36109591.454999983</v>
      </c>
      <c r="R333" s="12">
        <f t="shared" si="229"/>
        <v>0</v>
      </c>
      <c r="S333" s="12">
        <f t="shared" si="229"/>
        <v>0</v>
      </c>
      <c r="T333" s="12">
        <f t="shared" si="229"/>
        <v>0</v>
      </c>
      <c r="U333" s="12">
        <f t="shared" si="229"/>
        <v>0</v>
      </c>
      <c r="V333" s="12">
        <f t="shared" si="229"/>
        <v>0</v>
      </c>
      <c r="W333" s="12">
        <f t="shared" si="229"/>
        <v>0</v>
      </c>
      <c r="X333" s="12">
        <f t="shared" si="229"/>
        <v>0</v>
      </c>
      <c r="Y333" s="12">
        <f t="shared" si="229"/>
        <v>0</v>
      </c>
      <c r="Z333" s="12">
        <f t="shared" si="229"/>
        <v>0</v>
      </c>
      <c r="AA333" s="12">
        <f t="shared" si="229"/>
        <v>0</v>
      </c>
      <c r="AB333" s="12">
        <f t="shared" si="229"/>
        <v>36109591.454999983</v>
      </c>
      <c r="AC333" s="12">
        <f t="shared" si="229"/>
        <v>658909261.62999976</v>
      </c>
      <c r="AD333" s="12">
        <f t="shared" si="229"/>
        <v>0</v>
      </c>
      <c r="AE333" s="12">
        <f t="shared" si="229"/>
        <v>658909261.62999976</v>
      </c>
    </row>
    <row r="334" spans="1:31" x14ac:dyDescent="0.35">
      <c r="A334" s="3">
        <v>332</v>
      </c>
      <c r="B334" s="67" t="s">
        <v>288</v>
      </c>
      <c r="C334" s="68" t="s">
        <v>288</v>
      </c>
      <c r="D334" s="69">
        <v>165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</row>
    <row r="335" spans="1:31" x14ac:dyDescent="0.35">
      <c r="A335" s="3">
        <v>333</v>
      </c>
      <c r="B335" s="273" t="s">
        <v>491</v>
      </c>
      <c r="C335" s="288"/>
      <c r="D335" s="289"/>
      <c r="E335" s="12">
        <f>E334</f>
        <v>0</v>
      </c>
      <c r="F335" s="12">
        <f t="shared" ref="F335:U336" si="230">F334</f>
        <v>0</v>
      </c>
      <c r="G335" s="12">
        <f t="shared" si="230"/>
        <v>0</v>
      </c>
      <c r="H335" s="12">
        <f t="shared" si="230"/>
        <v>0</v>
      </c>
      <c r="I335" s="12">
        <f t="shared" si="230"/>
        <v>0</v>
      </c>
      <c r="J335" s="12">
        <f t="shared" si="230"/>
        <v>0</v>
      </c>
      <c r="K335" s="12">
        <f t="shared" si="230"/>
        <v>0</v>
      </c>
      <c r="L335" s="12">
        <f t="shared" si="230"/>
        <v>0</v>
      </c>
      <c r="M335" s="12">
        <f t="shared" si="230"/>
        <v>0</v>
      </c>
      <c r="N335" s="12">
        <f t="shared" si="230"/>
        <v>0</v>
      </c>
      <c r="O335" s="12">
        <f t="shared" si="230"/>
        <v>0</v>
      </c>
      <c r="P335" s="12">
        <f t="shared" si="230"/>
        <v>0</v>
      </c>
      <c r="Q335" s="12">
        <f t="shared" si="230"/>
        <v>0</v>
      </c>
      <c r="R335" s="12">
        <f t="shared" si="230"/>
        <v>0</v>
      </c>
      <c r="S335" s="12">
        <f t="shared" si="230"/>
        <v>0</v>
      </c>
      <c r="T335" s="12">
        <f t="shared" si="230"/>
        <v>0</v>
      </c>
      <c r="U335" s="12">
        <f t="shared" si="230"/>
        <v>0</v>
      </c>
      <c r="V335" s="12">
        <f t="shared" ref="V335:AE336" si="231">V334</f>
        <v>0</v>
      </c>
      <c r="W335" s="12">
        <f t="shared" si="231"/>
        <v>0</v>
      </c>
      <c r="X335" s="12">
        <f t="shared" si="231"/>
        <v>0</v>
      </c>
      <c r="Y335" s="12">
        <f t="shared" si="231"/>
        <v>0</v>
      </c>
      <c r="Z335" s="12">
        <f t="shared" si="231"/>
        <v>0</v>
      </c>
      <c r="AA335" s="12">
        <f t="shared" si="231"/>
        <v>0</v>
      </c>
      <c r="AB335" s="12">
        <f t="shared" si="231"/>
        <v>0</v>
      </c>
      <c r="AC335" s="12">
        <f t="shared" si="231"/>
        <v>0</v>
      </c>
      <c r="AD335" s="12">
        <f t="shared" si="231"/>
        <v>0</v>
      </c>
      <c r="AE335" s="12">
        <f t="shared" si="231"/>
        <v>0</v>
      </c>
    </row>
    <row r="336" spans="1:31" x14ac:dyDescent="0.35">
      <c r="A336" s="3">
        <v>334</v>
      </c>
      <c r="B336" s="252" t="s">
        <v>290</v>
      </c>
      <c r="C336" s="252"/>
      <c r="D336" s="253"/>
      <c r="E336" s="12">
        <f>E335</f>
        <v>0</v>
      </c>
      <c r="F336" s="12">
        <f t="shared" si="230"/>
        <v>0</v>
      </c>
      <c r="G336" s="12">
        <f t="shared" si="230"/>
        <v>0</v>
      </c>
      <c r="H336" s="12">
        <f t="shared" si="230"/>
        <v>0</v>
      </c>
      <c r="I336" s="12">
        <f t="shared" si="230"/>
        <v>0</v>
      </c>
      <c r="J336" s="12">
        <f t="shared" si="230"/>
        <v>0</v>
      </c>
      <c r="K336" s="12">
        <f t="shared" si="230"/>
        <v>0</v>
      </c>
      <c r="L336" s="12">
        <f t="shared" si="230"/>
        <v>0</v>
      </c>
      <c r="M336" s="12">
        <f t="shared" si="230"/>
        <v>0</v>
      </c>
      <c r="N336" s="12">
        <f t="shared" si="230"/>
        <v>0</v>
      </c>
      <c r="O336" s="12">
        <f t="shared" si="230"/>
        <v>0</v>
      </c>
      <c r="P336" s="12">
        <f t="shared" si="230"/>
        <v>0</v>
      </c>
      <c r="Q336" s="12">
        <f t="shared" si="230"/>
        <v>0</v>
      </c>
      <c r="R336" s="12">
        <f t="shared" si="230"/>
        <v>0</v>
      </c>
      <c r="S336" s="12">
        <f t="shared" si="230"/>
        <v>0</v>
      </c>
      <c r="T336" s="12">
        <f t="shared" si="230"/>
        <v>0</v>
      </c>
      <c r="U336" s="12">
        <f t="shared" si="230"/>
        <v>0</v>
      </c>
      <c r="V336" s="12">
        <f t="shared" si="231"/>
        <v>0</v>
      </c>
      <c r="W336" s="12">
        <f t="shared" si="231"/>
        <v>0</v>
      </c>
      <c r="X336" s="12">
        <f t="shared" si="231"/>
        <v>0</v>
      </c>
      <c r="Y336" s="12">
        <f t="shared" si="231"/>
        <v>0</v>
      </c>
      <c r="Z336" s="12">
        <f t="shared" si="231"/>
        <v>0</v>
      </c>
      <c r="AA336" s="12">
        <f t="shared" si="231"/>
        <v>0</v>
      </c>
      <c r="AB336" s="12">
        <f t="shared" si="231"/>
        <v>0</v>
      </c>
      <c r="AC336" s="12">
        <f t="shared" si="231"/>
        <v>0</v>
      </c>
      <c r="AD336" s="12">
        <f t="shared" si="231"/>
        <v>0</v>
      </c>
      <c r="AE336" s="12">
        <f t="shared" si="231"/>
        <v>0</v>
      </c>
    </row>
    <row r="337" spans="1:31" outlineLevel="2" x14ac:dyDescent="0.35">
      <c r="A337" s="3">
        <v>335</v>
      </c>
      <c r="B337" s="283" t="s">
        <v>291</v>
      </c>
      <c r="C337" s="24" t="s">
        <v>292</v>
      </c>
      <c r="D337" s="43">
        <v>182.3</v>
      </c>
      <c r="E337" s="12"/>
    </row>
    <row r="338" spans="1:31" outlineLevel="2" x14ac:dyDescent="0.35">
      <c r="A338" s="3">
        <v>336</v>
      </c>
      <c r="B338" s="284"/>
      <c r="C338" s="31" t="s">
        <v>293</v>
      </c>
      <c r="D338" s="28">
        <v>186</v>
      </c>
      <c r="E338" s="12"/>
    </row>
    <row r="339" spans="1:31" x14ac:dyDescent="0.35">
      <c r="A339" s="3">
        <v>337</v>
      </c>
      <c r="B339" s="285"/>
      <c r="C339" s="34" t="s">
        <v>294</v>
      </c>
      <c r="D339" s="35">
        <v>190</v>
      </c>
      <c r="E339" s="12">
        <v>124356.45666666665</v>
      </c>
      <c r="H339" s="79">
        <v>-13817.376666666649</v>
      </c>
      <c r="Q339" s="12">
        <f t="shared" ref="Q339" si="232">SUM(F339:P339)</f>
        <v>-13817.376666666649</v>
      </c>
      <c r="AA339" s="106">
        <f t="shared" ref="AA339" si="233">SUM(R339:Z339)</f>
        <v>0</v>
      </c>
      <c r="AB339" s="106">
        <f t="shared" ref="AB339" si="234">Q339+AA339</f>
        <v>-13817.376666666649</v>
      </c>
      <c r="AC339" s="106">
        <f t="shared" ref="AC339" si="235">E339+AB339</f>
        <v>110539.08</v>
      </c>
      <c r="AE339" s="106">
        <f t="shared" ref="AE339" si="236">AC339+AD339</f>
        <v>110539.08</v>
      </c>
    </row>
    <row r="340" spans="1:31" x14ac:dyDescent="0.35">
      <c r="A340" s="3">
        <v>338</v>
      </c>
      <c r="B340" s="263" t="s">
        <v>492</v>
      </c>
      <c r="C340" s="271"/>
      <c r="D340" s="272"/>
      <c r="E340" s="12">
        <f>SUM(E337:E339)</f>
        <v>124356.45666666665</v>
      </c>
      <c r="F340" s="12">
        <f t="shared" ref="F340:AE340" si="237">SUM(F337:F339)</f>
        <v>0</v>
      </c>
      <c r="G340" s="12">
        <f t="shared" si="237"/>
        <v>0</v>
      </c>
      <c r="H340" s="12">
        <f t="shared" si="237"/>
        <v>-13817.376666666649</v>
      </c>
      <c r="I340" s="12">
        <f t="shared" si="237"/>
        <v>0</v>
      </c>
      <c r="J340" s="12">
        <f t="shared" si="237"/>
        <v>0</v>
      </c>
      <c r="K340" s="12">
        <f t="shared" si="237"/>
        <v>0</v>
      </c>
      <c r="L340" s="12">
        <f t="shared" si="237"/>
        <v>0</v>
      </c>
      <c r="M340" s="12">
        <f t="shared" si="237"/>
        <v>0</v>
      </c>
      <c r="N340" s="12">
        <f t="shared" si="237"/>
        <v>0</v>
      </c>
      <c r="O340" s="12">
        <f t="shared" si="237"/>
        <v>0</v>
      </c>
      <c r="P340" s="12">
        <f t="shared" si="237"/>
        <v>0</v>
      </c>
      <c r="Q340" s="12">
        <f t="shared" si="237"/>
        <v>-13817.376666666649</v>
      </c>
      <c r="R340" s="12">
        <f t="shared" si="237"/>
        <v>0</v>
      </c>
      <c r="S340" s="12">
        <f t="shared" si="237"/>
        <v>0</v>
      </c>
      <c r="T340" s="12">
        <f t="shared" si="237"/>
        <v>0</v>
      </c>
      <c r="U340" s="12">
        <f t="shared" si="237"/>
        <v>0</v>
      </c>
      <c r="V340" s="12">
        <f t="shared" si="237"/>
        <v>0</v>
      </c>
      <c r="W340" s="12">
        <f t="shared" si="237"/>
        <v>0</v>
      </c>
      <c r="X340" s="12">
        <f t="shared" si="237"/>
        <v>0</v>
      </c>
      <c r="Y340" s="12">
        <f t="shared" si="237"/>
        <v>0</v>
      </c>
      <c r="Z340" s="12">
        <f t="shared" si="237"/>
        <v>0</v>
      </c>
      <c r="AA340" s="12">
        <f t="shared" si="237"/>
        <v>0</v>
      </c>
      <c r="AB340" s="12">
        <f t="shared" si="237"/>
        <v>-13817.376666666649</v>
      </c>
      <c r="AC340" s="12">
        <f t="shared" si="237"/>
        <v>110539.08</v>
      </c>
      <c r="AD340" s="12">
        <f t="shared" si="237"/>
        <v>0</v>
      </c>
      <c r="AE340" s="12">
        <f t="shared" si="237"/>
        <v>110539.08</v>
      </c>
    </row>
    <row r="341" spans="1:31" outlineLevel="1" x14ac:dyDescent="0.35">
      <c r="A341" s="3">
        <v>339</v>
      </c>
      <c r="B341" s="260" t="s">
        <v>296</v>
      </c>
      <c r="C341" s="24" t="s">
        <v>297</v>
      </c>
      <c r="D341" s="43">
        <v>228.1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</row>
    <row r="342" spans="1:31" outlineLevel="1" x14ac:dyDescent="0.35">
      <c r="A342" s="3">
        <v>340</v>
      </c>
      <c r="B342" s="261"/>
      <c r="C342" s="31" t="s">
        <v>298</v>
      </c>
      <c r="D342" s="29">
        <v>228.2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</row>
    <row r="343" spans="1:31" outlineLevel="1" x14ac:dyDescent="0.35">
      <c r="A343" s="3">
        <v>341</v>
      </c>
      <c r="B343" s="261"/>
      <c r="C343" s="31" t="s">
        <v>299</v>
      </c>
      <c r="D343" s="29">
        <v>228.3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</row>
    <row r="344" spans="1:31" outlineLevel="1" x14ac:dyDescent="0.35">
      <c r="A344" s="3">
        <v>342</v>
      </c>
      <c r="B344" s="261"/>
      <c r="C344" s="31" t="s">
        <v>300</v>
      </c>
      <c r="D344" s="29">
        <v>228.4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</row>
    <row r="345" spans="1:31" x14ac:dyDescent="0.35">
      <c r="A345" s="3">
        <v>343</v>
      </c>
      <c r="B345" s="262"/>
      <c r="C345" s="34" t="s">
        <v>301</v>
      </c>
      <c r="D345" s="35">
        <v>229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31" x14ac:dyDescent="0.35">
      <c r="A346" s="3">
        <v>344</v>
      </c>
      <c r="B346" s="263" t="s">
        <v>296</v>
      </c>
      <c r="C346" s="264"/>
      <c r="D346" s="265"/>
      <c r="E346" s="12">
        <f>SUM(E341:E345)</f>
        <v>0</v>
      </c>
      <c r="F346" s="12">
        <f t="shared" ref="F346:AE346" si="238">SUM(F341:F345)</f>
        <v>0</v>
      </c>
      <c r="G346" s="12">
        <f t="shared" si="238"/>
        <v>0</v>
      </c>
      <c r="H346" s="12">
        <f t="shared" si="238"/>
        <v>0</v>
      </c>
      <c r="I346" s="12">
        <f t="shared" si="238"/>
        <v>0</v>
      </c>
      <c r="J346" s="12">
        <f t="shared" si="238"/>
        <v>0</v>
      </c>
      <c r="K346" s="12">
        <f t="shared" si="238"/>
        <v>0</v>
      </c>
      <c r="L346" s="12">
        <f t="shared" si="238"/>
        <v>0</v>
      </c>
      <c r="M346" s="12">
        <f t="shared" si="238"/>
        <v>0</v>
      </c>
      <c r="N346" s="12">
        <f t="shared" si="238"/>
        <v>0</v>
      </c>
      <c r="O346" s="12">
        <f t="shared" si="238"/>
        <v>0</v>
      </c>
      <c r="P346" s="12">
        <f t="shared" si="238"/>
        <v>0</v>
      </c>
      <c r="Q346" s="12">
        <f t="shared" si="238"/>
        <v>0</v>
      </c>
      <c r="R346" s="12">
        <f t="shared" si="238"/>
        <v>0</v>
      </c>
      <c r="S346" s="12">
        <f t="shared" si="238"/>
        <v>0</v>
      </c>
      <c r="T346" s="12">
        <f t="shared" si="238"/>
        <v>0</v>
      </c>
      <c r="U346" s="12">
        <f t="shared" si="238"/>
        <v>0</v>
      </c>
      <c r="V346" s="12">
        <f t="shared" si="238"/>
        <v>0</v>
      </c>
      <c r="W346" s="12">
        <f t="shared" si="238"/>
        <v>0</v>
      </c>
      <c r="X346" s="12">
        <f t="shared" si="238"/>
        <v>0</v>
      </c>
      <c r="Y346" s="12">
        <f t="shared" si="238"/>
        <v>0</v>
      </c>
      <c r="Z346" s="12">
        <f t="shared" si="238"/>
        <v>0</v>
      </c>
      <c r="AA346" s="12">
        <f t="shared" si="238"/>
        <v>0</v>
      </c>
      <c r="AB346" s="12">
        <f t="shared" si="238"/>
        <v>0</v>
      </c>
      <c r="AC346" s="12">
        <f t="shared" si="238"/>
        <v>0</v>
      </c>
      <c r="AD346" s="12">
        <f t="shared" si="238"/>
        <v>0</v>
      </c>
      <c r="AE346" s="12">
        <f t="shared" si="238"/>
        <v>0</v>
      </c>
    </row>
    <row r="347" spans="1:31" x14ac:dyDescent="0.35">
      <c r="A347" s="3">
        <v>345</v>
      </c>
      <c r="B347" s="70" t="s">
        <v>302</v>
      </c>
      <c r="C347" s="36" t="s">
        <v>302</v>
      </c>
      <c r="D347" s="28">
        <v>235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</row>
    <row r="348" spans="1:31" x14ac:dyDescent="0.35">
      <c r="A348" s="3">
        <v>346</v>
      </c>
      <c r="B348" s="252" t="s">
        <v>303</v>
      </c>
      <c r="C348" s="252"/>
      <c r="D348" s="253"/>
      <c r="E348" s="12">
        <f>E340+E346+E347</f>
        <v>124356.45666666665</v>
      </c>
      <c r="F348" s="12">
        <f t="shared" ref="F348:AE348" si="239">F340+F346+F347</f>
        <v>0</v>
      </c>
      <c r="G348" s="12">
        <f t="shared" si="239"/>
        <v>0</v>
      </c>
      <c r="H348" s="12">
        <f t="shared" si="239"/>
        <v>-13817.376666666649</v>
      </c>
      <c r="I348" s="12">
        <f t="shared" si="239"/>
        <v>0</v>
      </c>
      <c r="J348" s="12">
        <f t="shared" si="239"/>
        <v>0</v>
      </c>
      <c r="K348" s="12">
        <f t="shared" si="239"/>
        <v>0</v>
      </c>
      <c r="L348" s="12">
        <f t="shared" si="239"/>
        <v>0</v>
      </c>
      <c r="M348" s="12">
        <f t="shared" si="239"/>
        <v>0</v>
      </c>
      <c r="N348" s="12">
        <f t="shared" si="239"/>
        <v>0</v>
      </c>
      <c r="O348" s="12">
        <f t="shared" si="239"/>
        <v>0</v>
      </c>
      <c r="P348" s="12">
        <f t="shared" si="239"/>
        <v>0</v>
      </c>
      <c r="Q348" s="12">
        <f t="shared" si="239"/>
        <v>-13817.376666666649</v>
      </c>
      <c r="R348" s="12">
        <f t="shared" si="239"/>
        <v>0</v>
      </c>
      <c r="S348" s="12">
        <f t="shared" si="239"/>
        <v>0</v>
      </c>
      <c r="T348" s="12">
        <f t="shared" si="239"/>
        <v>0</v>
      </c>
      <c r="U348" s="12">
        <f t="shared" si="239"/>
        <v>0</v>
      </c>
      <c r="V348" s="12">
        <f t="shared" si="239"/>
        <v>0</v>
      </c>
      <c r="W348" s="12">
        <f t="shared" si="239"/>
        <v>0</v>
      </c>
      <c r="X348" s="12">
        <f t="shared" si="239"/>
        <v>0</v>
      </c>
      <c r="Y348" s="12">
        <f t="shared" si="239"/>
        <v>0</v>
      </c>
      <c r="Z348" s="12">
        <f t="shared" si="239"/>
        <v>0</v>
      </c>
      <c r="AA348" s="12">
        <f t="shared" si="239"/>
        <v>0</v>
      </c>
      <c r="AB348" s="12">
        <f t="shared" si="239"/>
        <v>-13817.376666666649</v>
      </c>
      <c r="AC348" s="12">
        <f t="shared" si="239"/>
        <v>110539.08</v>
      </c>
      <c r="AD348" s="12">
        <f t="shared" si="239"/>
        <v>0</v>
      </c>
      <c r="AE348" s="12">
        <f t="shared" si="239"/>
        <v>110539.08</v>
      </c>
    </row>
    <row r="349" spans="1:31" outlineLevel="1" x14ac:dyDescent="0.35">
      <c r="A349" s="3">
        <v>347</v>
      </c>
      <c r="B349" s="266" t="s">
        <v>304</v>
      </c>
      <c r="C349" s="24" t="s">
        <v>305</v>
      </c>
      <c r="D349" s="32">
        <v>253</v>
      </c>
      <c r="E349" s="12"/>
    </row>
    <row r="350" spans="1:31" outlineLevel="1" x14ac:dyDescent="0.35">
      <c r="A350" s="3">
        <v>348</v>
      </c>
      <c r="B350" s="267"/>
      <c r="C350" s="31" t="s">
        <v>306</v>
      </c>
      <c r="D350" s="28">
        <v>281</v>
      </c>
      <c r="E350" s="12"/>
    </row>
    <row r="351" spans="1:31" outlineLevel="1" x14ac:dyDescent="0.35">
      <c r="A351" s="3">
        <v>349</v>
      </c>
      <c r="B351" s="267"/>
      <c r="C351" s="31" t="s">
        <v>307</v>
      </c>
      <c r="D351" s="28">
        <v>282</v>
      </c>
      <c r="E351" s="12">
        <v>-77203509.117916659</v>
      </c>
      <c r="H351" s="79">
        <v>-299120.23208333552</v>
      </c>
      <c r="Q351" s="12">
        <f t="shared" ref="Q351:Q352" si="240">SUM(F351:P351)</f>
        <v>-299120.23208333552</v>
      </c>
      <c r="AA351" s="106">
        <f t="shared" ref="AA351:AA352" si="241">SUM(R351:Z351)</f>
        <v>0</v>
      </c>
      <c r="AB351" s="106">
        <f t="shared" ref="AB351:AB352" si="242">Q351+AA351</f>
        <v>-299120.23208333552</v>
      </c>
      <c r="AC351" s="106">
        <f t="shared" ref="AC351:AC352" si="243">E351+AB351</f>
        <v>-77502629.349999994</v>
      </c>
      <c r="AE351" s="106">
        <f t="shared" ref="AE351:AE352" si="244">AC351+AD351</f>
        <v>-77502629.349999994</v>
      </c>
    </row>
    <row r="352" spans="1:31" ht="15.75" customHeight="1" outlineLevel="1" x14ac:dyDescent="0.35">
      <c r="A352" s="3">
        <v>350</v>
      </c>
      <c r="B352" s="267"/>
      <c r="C352" s="31" t="s">
        <v>308</v>
      </c>
      <c r="D352" s="28">
        <v>283</v>
      </c>
      <c r="E352" s="12">
        <v>-206512.1154166667</v>
      </c>
      <c r="H352" s="79">
        <v>4835.6354166666861</v>
      </c>
      <c r="Q352" s="12">
        <f t="shared" si="240"/>
        <v>4835.6354166666861</v>
      </c>
      <c r="AA352" s="106">
        <f t="shared" si="241"/>
        <v>0</v>
      </c>
      <c r="AB352" s="106">
        <f t="shared" si="242"/>
        <v>4835.6354166666861</v>
      </c>
      <c r="AC352" s="106">
        <f t="shared" si="243"/>
        <v>-201676.48</v>
      </c>
      <c r="AE352" s="106">
        <f t="shared" si="244"/>
        <v>-201676.48</v>
      </c>
    </row>
    <row r="353" spans="1:31" ht="15.75" customHeight="1" outlineLevel="1" x14ac:dyDescent="0.35">
      <c r="A353" s="3">
        <v>351</v>
      </c>
      <c r="B353" s="267"/>
      <c r="C353" s="31" t="s">
        <v>309</v>
      </c>
      <c r="D353" s="28">
        <v>255</v>
      </c>
      <c r="E353" s="12"/>
    </row>
    <row r="354" spans="1:31" outlineLevel="1" x14ac:dyDescent="0.35">
      <c r="A354" s="3">
        <v>352</v>
      </c>
      <c r="B354" s="267"/>
      <c r="C354" s="31" t="s">
        <v>310</v>
      </c>
      <c r="D354" s="28">
        <v>252</v>
      </c>
      <c r="E354" s="12">
        <v>-52941.741666666654</v>
      </c>
      <c r="H354" s="79">
        <v>18869.531666666655</v>
      </c>
      <c r="Q354" s="12">
        <f t="shared" ref="Q354" si="245">SUM(F354:P354)</f>
        <v>18869.531666666655</v>
      </c>
      <c r="AA354" s="106">
        <f t="shared" ref="AA354" si="246">SUM(R354:Z354)</f>
        <v>0</v>
      </c>
      <c r="AB354" s="106">
        <f t="shared" ref="AB354" si="247">Q354+AA354</f>
        <v>18869.531666666655</v>
      </c>
      <c r="AC354" s="106">
        <f t="shared" ref="AC354" si="248">E354+AB354</f>
        <v>-34072.21</v>
      </c>
      <c r="AE354" s="106">
        <f t="shared" ref="AE354" si="249">AC354+AD354</f>
        <v>-34072.21</v>
      </c>
    </row>
    <row r="355" spans="1:31" x14ac:dyDescent="0.35">
      <c r="A355" s="3">
        <v>353</v>
      </c>
      <c r="B355" s="268"/>
      <c r="C355" s="34" t="s">
        <v>311</v>
      </c>
      <c r="D355" s="35">
        <v>254</v>
      </c>
      <c r="E355" s="12"/>
    </row>
    <row r="356" spans="1:31" x14ac:dyDescent="0.35">
      <c r="A356" s="3">
        <v>354</v>
      </c>
      <c r="B356" s="263" t="s">
        <v>312</v>
      </c>
      <c r="C356" s="264"/>
      <c r="D356" s="265"/>
      <c r="E356" s="12">
        <f>SUM(E349:E355)</f>
        <v>-77462962.974999979</v>
      </c>
      <c r="F356" s="12">
        <f t="shared" ref="F356:AE356" si="250">SUM(F349:F355)</f>
        <v>0</v>
      </c>
      <c r="G356" s="12">
        <f t="shared" si="250"/>
        <v>0</v>
      </c>
      <c r="H356" s="12">
        <f t="shared" si="250"/>
        <v>-275415.06500000216</v>
      </c>
      <c r="I356" s="12">
        <f t="shared" si="250"/>
        <v>0</v>
      </c>
      <c r="J356" s="12">
        <f t="shared" si="250"/>
        <v>0</v>
      </c>
      <c r="K356" s="12">
        <f t="shared" si="250"/>
        <v>0</v>
      </c>
      <c r="L356" s="12">
        <f t="shared" si="250"/>
        <v>0</v>
      </c>
      <c r="M356" s="12">
        <f t="shared" si="250"/>
        <v>0</v>
      </c>
      <c r="N356" s="12">
        <f t="shared" si="250"/>
        <v>0</v>
      </c>
      <c r="O356" s="12">
        <f t="shared" si="250"/>
        <v>0</v>
      </c>
      <c r="P356" s="12">
        <f t="shared" si="250"/>
        <v>0</v>
      </c>
      <c r="Q356" s="12">
        <f t="shared" si="250"/>
        <v>-275415.06500000216</v>
      </c>
      <c r="R356" s="12">
        <f t="shared" si="250"/>
        <v>0</v>
      </c>
      <c r="S356" s="12">
        <f t="shared" si="250"/>
        <v>0</v>
      </c>
      <c r="T356" s="12">
        <f t="shared" si="250"/>
        <v>0</v>
      </c>
      <c r="U356" s="12">
        <f t="shared" si="250"/>
        <v>0</v>
      </c>
      <c r="V356" s="12">
        <f t="shared" si="250"/>
        <v>0</v>
      </c>
      <c r="W356" s="12">
        <f t="shared" si="250"/>
        <v>0</v>
      </c>
      <c r="X356" s="12">
        <f t="shared" si="250"/>
        <v>0</v>
      </c>
      <c r="Y356" s="12">
        <f t="shared" si="250"/>
        <v>0</v>
      </c>
      <c r="Z356" s="12">
        <f t="shared" si="250"/>
        <v>0</v>
      </c>
      <c r="AA356" s="12">
        <f t="shared" si="250"/>
        <v>0</v>
      </c>
      <c r="AB356" s="12">
        <f t="shared" si="250"/>
        <v>-275415.06500000216</v>
      </c>
      <c r="AC356" s="12">
        <f t="shared" si="250"/>
        <v>-77738378.039999992</v>
      </c>
      <c r="AD356" s="12">
        <f t="shared" si="250"/>
        <v>0</v>
      </c>
      <c r="AE356" s="12">
        <f t="shared" si="250"/>
        <v>-77738378.039999992</v>
      </c>
    </row>
    <row r="357" spans="1:31" x14ac:dyDescent="0.35">
      <c r="A357" s="3">
        <v>355</v>
      </c>
      <c r="B357" s="115" t="s">
        <v>313</v>
      </c>
      <c r="C357" s="65" t="s">
        <v>313</v>
      </c>
      <c r="D357" s="66" t="s">
        <v>314</v>
      </c>
      <c r="E357" s="12">
        <v>38059495.891135238</v>
      </c>
      <c r="Q357" s="12">
        <f t="shared" ref="Q357" si="251">SUM(F357:P357)</f>
        <v>0</v>
      </c>
      <c r="X357" s="12">
        <v>523326.95746225631</v>
      </c>
      <c r="AA357" s="106">
        <f t="shared" ref="AA357" si="252">SUM(R357:Z357)</f>
        <v>523326.95746225631</v>
      </c>
      <c r="AB357" s="106">
        <f t="shared" ref="AB357" si="253">Q357+AA357</f>
        <v>523326.95746225631</v>
      </c>
      <c r="AC357" s="106">
        <f t="shared" ref="AC357" si="254">E357+AB357</f>
        <v>38582822.848597497</v>
      </c>
      <c r="AE357" s="106">
        <f t="shared" ref="AE357" si="255">AC357+AD357</f>
        <v>38582822.848597497</v>
      </c>
    </row>
    <row r="358" spans="1:31" x14ac:dyDescent="0.35">
      <c r="A358" s="3">
        <v>356</v>
      </c>
      <c r="B358" s="263" t="s">
        <v>315</v>
      </c>
      <c r="C358" s="269"/>
      <c r="D358" s="270"/>
      <c r="E358" s="12">
        <f>E357</f>
        <v>38059495.891135238</v>
      </c>
      <c r="F358" s="12">
        <f t="shared" ref="F358:AE358" si="256">F357</f>
        <v>0</v>
      </c>
      <c r="G358" s="12">
        <f t="shared" si="256"/>
        <v>0</v>
      </c>
      <c r="H358" s="12">
        <f t="shared" si="256"/>
        <v>0</v>
      </c>
      <c r="I358" s="12">
        <f t="shared" si="256"/>
        <v>0</v>
      </c>
      <c r="J358" s="12">
        <f t="shared" si="256"/>
        <v>0</v>
      </c>
      <c r="K358" s="12">
        <f t="shared" si="256"/>
        <v>0</v>
      </c>
      <c r="L358" s="12">
        <f t="shared" si="256"/>
        <v>0</v>
      </c>
      <c r="M358" s="12">
        <f t="shared" si="256"/>
        <v>0</v>
      </c>
      <c r="N358" s="12">
        <f t="shared" si="256"/>
        <v>0</v>
      </c>
      <c r="O358" s="12">
        <f t="shared" si="256"/>
        <v>0</v>
      </c>
      <c r="P358" s="12">
        <f t="shared" si="256"/>
        <v>0</v>
      </c>
      <c r="Q358" s="12">
        <f t="shared" si="256"/>
        <v>0</v>
      </c>
      <c r="R358" s="12">
        <f t="shared" si="256"/>
        <v>0</v>
      </c>
      <c r="S358" s="12">
        <f t="shared" si="256"/>
        <v>0</v>
      </c>
      <c r="T358" s="12">
        <f t="shared" si="256"/>
        <v>0</v>
      </c>
      <c r="U358" s="12">
        <f t="shared" si="256"/>
        <v>0</v>
      </c>
      <c r="V358" s="12">
        <f t="shared" si="256"/>
        <v>0</v>
      </c>
      <c r="W358" s="12">
        <f t="shared" si="256"/>
        <v>0</v>
      </c>
      <c r="X358" s="12">
        <f t="shared" si="256"/>
        <v>523326.95746225631</v>
      </c>
      <c r="Y358" s="12">
        <f t="shared" si="256"/>
        <v>0</v>
      </c>
      <c r="Z358" s="12">
        <f t="shared" si="256"/>
        <v>0</v>
      </c>
      <c r="AA358" s="12">
        <f t="shared" si="256"/>
        <v>523326.95746225631</v>
      </c>
      <c r="AB358" s="12">
        <f t="shared" si="256"/>
        <v>523326.95746225631</v>
      </c>
      <c r="AC358" s="12">
        <f t="shared" si="256"/>
        <v>38582822.848597497</v>
      </c>
      <c r="AD358" s="12">
        <f t="shared" si="256"/>
        <v>0</v>
      </c>
      <c r="AE358" s="12">
        <f t="shared" si="256"/>
        <v>38582822.848597497</v>
      </c>
    </row>
    <row r="359" spans="1:31" x14ac:dyDescent="0.35">
      <c r="A359" s="3">
        <v>357</v>
      </c>
      <c r="B359" s="252" t="s">
        <v>316</v>
      </c>
      <c r="C359" s="252"/>
      <c r="D359" s="253"/>
      <c r="E359" s="12">
        <f>E333+E336+E348+E356+E358</f>
        <v>583520559.54780197</v>
      </c>
      <c r="F359" s="12">
        <f t="shared" ref="F359:AD359" si="257">F333+F336+F348+F356+F358</f>
        <v>0</v>
      </c>
      <c r="G359" s="12">
        <f t="shared" si="257"/>
        <v>0</v>
      </c>
      <c r="H359" s="12">
        <f t="shared" si="257"/>
        <v>35820359.013333313</v>
      </c>
      <c r="I359" s="12">
        <f t="shared" si="257"/>
        <v>0</v>
      </c>
      <c r="J359" s="12">
        <f t="shared" si="257"/>
        <v>0</v>
      </c>
      <c r="K359" s="12">
        <f t="shared" si="257"/>
        <v>0</v>
      </c>
      <c r="L359" s="12">
        <f t="shared" si="257"/>
        <v>0</v>
      </c>
      <c r="M359" s="12">
        <f t="shared" si="257"/>
        <v>0</v>
      </c>
      <c r="N359" s="12">
        <f t="shared" si="257"/>
        <v>0</v>
      </c>
      <c r="O359" s="12">
        <f t="shared" si="257"/>
        <v>0</v>
      </c>
      <c r="P359" s="12">
        <f t="shared" si="257"/>
        <v>0</v>
      </c>
      <c r="Q359" s="12">
        <f t="shared" si="257"/>
        <v>35820359.013333313</v>
      </c>
      <c r="R359" s="12">
        <f t="shared" si="257"/>
        <v>0</v>
      </c>
      <c r="S359" s="12">
        <f t="shared" si="257"/>
        <v>0</v>
      </c>
      <c r="T359" s="12">
        <f t="shared" si="257"/>
        <v>0</v>
      </c>
      <c r="U359" s="12">
        <f t="shared" si="257"/>
        <v>0</v>
      </c>
      <c r="V359" s="12">
        <f t="shared" si="257"/>
        <v>0</v>
      </c>
      <c r="W359" s="12">
        <f t="shared" si="257"/>
        <v>0</v>
      </c>
      <c r="X359" s="12">
        <f t="shared" si="257"/>
        <v>523326.95746225631</v>
      </c>
      <c r="Y359" s="12">
        <f t="shared" si="257"/>
        <v>0</v>
      </c>
      <c r="Z359" s="12">
        <f t="shared" si="257"/>
        <v>0</v>
      </c>
      <c r="AA359" s="12">
        <f t="shared" si="257"/>
        <v>523326.95746225631</v>
      </c>
      <c r="AB359" s="12">
        <f t="shared" si="257"/>
        <v>36343685.970795572</v>
      </c>
      <c r="AC359" s="12">
        <f>AC333+AC336+AC348+AC356+AC358-1</f>
        <v>619864244.51859736</v>
      </c>
      <c r="AD359" s="12">
        <f t="shared" si="257"/>
        <v>0</v>
      </c>
      <c r="AE359" s="12">
        <f>AE333+AE336+AE348+AE356+AE358-1</f>
        <v>619864244.51859736</v>
      </c>
    </row>
    <row r="360" spans="1:31" x14ac:dyDescent="0.35">
      <c r="B360" s="72"/>
      <c r="C360" s="36"/>
      <c r="D360" s="51"/>
      <c r="E360" s="12"/>
    </row>
    <row r="361" spans="1:31" x14ac:dyDescent="0.35">
      <c r="B361" s="254" t="s">
        <v>317</v>
      </c>
      <c r="C361" s="255"/>
      <c r="D361" s="256"/>
      <c r="E361" s="12"/>
      <c r="F361" s="116">
        <v>-335824.23893764371</v>
      </c>
      <c r="G361" s="116">
        <v>1774483.9963787599</v>
      </c>
      <c r="H361" s="116">
        <v>4603647.2228110423</v>
      </c>
      <c r="I361" s="116">
        <v>-1831964.8385883817</v>
      </c>
      <c r="J361" s="116">
        <v>-38468.010890888152</v>
      </c>
      <c r="K361" s="116">
        <v>101216.64476201656</v>
      </c>
      <c r="L361" s="116">
        <v>-2692150.0095938952</v>
      </c>
      <c r="M361" s="116">
        <v>-168791.47428052675</v>
      </c>
      <c r="N361" s="116">
        <v>1519929.1964969933</v>
      </c>
      <c r="O361" s="116">
        <v>71577.956785113434</v>
      </c>
      <c r="P361" s="116">
        <v>383715.80588269327</v>
      </c>
      <c r="Q361" s="116">
        <f>SUM(F361:P361)</f>
        <v>3387372.2508252836</v>
      </c>
      <c r="R361" s="116">
        <v>1309306.3698159046</v>
      </c>
      <c r="S361" s="116">
        <v>1606397.7717260737</v>
      </c>
      <c r="T361" s="116">
        <v>2122716.5193438022</v>
      </c>
      <c r="U361" s="116">
        <v>1390266.1671234947</v>
      </c>
      <c r="V361" s="116">
        <v>1118287.834890421</v>
      </c>
      <c r="W361" s="116">
        <v>212323.47470501409</v>
      </c>
      <c r="X361" s="116">
        <v>923820.1223800485</v>
      </c>
      <c r="Y361" s="116">
        <v>12216.510868253628</v>
      </c>
      <c r="Z361" s="116">
        <v>229704.19594545697</v>
      </c>
      <c r="AA361" s="106">
        <f t="shared" ref="AA361:AA362" si="258">SUM(R361:Z361)</f>
        <v>8925038.9667984694</v>
      </c>
      <c r="AB361" s="106">
        <f t="shared" ref="AB361" si="259">Q361+AA361</f>
        <v>12312411.217623753</v>
      </c>
      <c r="AC361" s="106"/>
      <c r="AE361" s="106"/>
    </row>
    <row r="362" spans="1:31" x14ac:dyDescent="0.35">
      <c r="B362" s="254" t="s">
        <v>319</v>
      </c>
      <c r="C362" s="255"/>
      <c r="D362" s="256"/>
      <c r="E362" s="12"/>
      <c r="F362" s="106">
        <f>F359</f>
        <v>0</v>
      </c>
      <c r="G362" s="106">
        <f>G359</f>
        <v>0</v>
      </c>
      <c r="H362" s="106">
        <f>H359</f>
        <v>35820359.013333313</v>
      </c>
      <c r="I362" s="106">
        <f t="shared" ref="I362:P362" si="260">I359</f>
        <v>0</v>
      </c>
      <c r="J362" s="106">
        <f t="shared" si="260"/>
        <v>0</v>
      </c>
      <c r="K362" s="106">
        <f t="shared" si="260"/>
        <v>0</v>
      </c>
      <c r="L362" s="106">
        <f t="shared" si="260"/>
        <v>0</v>
      </c>
      <c r="M362" s="106">
        <f t="shared" si="260"/>
        <v>0</v>
      </c>
      <c r="N362" s="106">
        <f t="shared" si="260"/>
        <v>0</v>
      </c>
      <c r="O362" s="106">
        <f t="shared" si="260"/>
        <v>0</v>
      </c>
      <c r="P362" s="106">
        <f t="shared" si="260"/>
        <v>0</v>
      </c>
      <c r="Q362" s="116">
        <f>SUM(F362:P362)</f>
        <v>35820359.013333313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523326.95746225631</v>
      </c>
      <c r="Y362" s="106">
        <v>0</v>
      </c>
      <c r="Z362" s="106">
        <v>0</v>
      </c>
      <c r="AA362" s="106">
        <f t="shared" si="258"/>
        <v>523326.95746225631</v>
      </c>
    </row>
    <row r="363" spans="1:31" x14ac:dyDescent="0.35">
      <c r="B363" s="257" t="s">
        <v>320</v>
      </c>
      <c r="C363" s="258"/>
      <c r="D363" s="259"/>
      <c r="E363" s="117">
        <f>IFERROR(E227/E359,0)</f>
        <v>5.5582745593633257E-2</v>
      </c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>
        <f t="shared" ref="AC363:AE363" si="261">IFERROR(AC227/AC359,0)</f>
        <v>4.2033037884040919E-2</v>
      </c>
      <c r="AD363" s="117"/>
      <c r="AE363" s="117">
        <f t="shared" si="261"/>
        <v>7.8940000289750081E-2</v>
      </c>
    </row>
  </sheetData>
  <mergeCells count="84">
    <mergeCell ref="B3:D3"/>
    <mergeCell ref="B4:B27"/>
    <mergeCell ref="C9:D9"/>
    <mergeCell ref="C11:D11"/>
    <mergeCell ref="C13:D13"/>
    <mergeCell ref="C17:D17"/>
    <mergeCell ref="C27:D27"/>
    <mergeCell ref="B81:B120"/>
    <mergeCell ref="C94:D94"/>
    <mergeCell ref="C103:D103"/>
    <mergeCell ref="C110:D110"/>
    <mergeCell ref="C120:D120"/>
    <mergeCell ref="B28:D28"/>
    <mergeCell ref="B29:B79"/>
    <mergeCell ref="C59:D59"/>
    <mergeCell ref="C79:D79"/>
    <mergeCell ref="B80:D80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227:D227"/>
    <mergeCell ref="B230:B282"/>
    <mergeCell ref="C233:D233"/>
    <mergeCell ref="C246:D246"/>
    <mergeCell ref="C255:D255"/>
    <mergeCell ref="C270:D270"/>
    <mergeCell ref="C282:D282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</mergeCells>
  <pageMargins left="0.7" right="0.7" top="0.75" bottom="0.75" header="0.3" footer="0.3"/>
  <pageSetup scale="72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C80A-A295-4E06-89C7-F3032568A3E7}">
  <dimension ref="A1:P363"/>
  <sheetViews>
    <sheetView zoomScale="85" zoomScaleNormal="85" workbookViewId="0">
      <pane xSplit="4" ySplit="3" topLeftCell="E155" activePane="bottomRight" state="frozen"/>
      <selection pane="topRight" activeCell="E1" sqref="E1"/>
      <selection pane="bottomLeft" activeCell="A4" sqref="A4"/>
      <selection pane="bottomRight" activeCell="C2" sqref="C2"/>
    </sheetView>
  </sheetViews>
  <sheetFormatPr defaultColWidth="8.7265625" defaultRowHeight="15.5" outlineLevelRow="2" x14ac:dyDescent="0.35"/>
  <cols>
    <col min="1" max="1" width="8.1796875" style="13" bestFit="1" customWidth="1"/>
    <col min="2" max="2" width="38.1796875" style="13" customWidth="1"/>
    <col min="3" max="3" width="68.7265625" style="13" customWidth="1"/>
    <col min="4" max="4" width="18" style="13" bestFit="1" customWidth="1"/>
    <col min="5" max="8" width="19.453125" style="13" bestFit="1" customWidth="1"/>
    <col min="9" max="9" width="11.1796875" style="13" bestFit="1" customWidth="1"/>
    <col min="10" max="11" width="19.453125" style="13" bestFit="1" customWidth="1"/>
    <col min="12" max="12" width="15" style="13" bestFit="1" customWidth="1"/>
    <col min="13" max="14" width="8.7265625" style="13"/>
    <col min="15" max="15" width="14.26953125" style="14" bestFit="1" customWidth="1"/>
    <col min="16" max="16" width="29" style="13" customWidth="1"/>
    <col min="17" max="16384" width="8.7265625" style="13"/>
  </cols>
  <sheetData>
    <row r="1" spans="1:16" s="1" customFormat="1" ht="16" thickBot="1" x14ac:dyDescent="0.4">
      <c r="A1" s="1" t="s">
        <v>0</v>
      </c>
      <c r="B1" s="1" t="s">
        <v>1</v>
      </c>
      <c r="O1" s="2"/>
    </row>
    <row r="2" spans="1:16" s="3" customFormat="1" ht="31" x14ac:dyDescent="0.35">
      <c r="A2" s="3" t="s">
        <v>2</v>
      </c>
      <c r="B2" s="4"/>
      <c r="C2" s="5"/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O2" s="8" t="s">
        <v>12</v>
      </c>
    </row>
    <row r="3" spans="1:16" s="3" customFormat="1" ht="15.65" customHeight="1" x14ac:dyDescent="0.35">
      <c r="A3" s="3">
        <v>1</v>
      </c>
      <c r="B3" s="293"/>
      <c r="C3" s="295"/>
      <c r="D3" s="295"/>
      <c r="E3" s="295"/>
      <c r="F3" s="295"/>
      <c r="G3" s="295"/>
      <c r="H3" s="9"/>
      <c r="I3" s="295"/>
      <c r="J3" s="295"/>
      <c r="K3" s="295"/>
      <c r="L3" s="295"/>
      <c r="O3" s="8"/>
    </row>
    <row r="4" spans="1:16" outlineLevel="1" x14ac:dyDescent="0.35">
      <c r="A4" s="3">
        <v>2</v>
      </c>
      <c r="B4" s="277" t="s">
        <v>13</v>
      </c>
      <c r="C4" s="10" t="s">
        <v>14</v>
      </c>
      <c r="D4" s="11">
        <v>480</v>
      </c>
      <c r="E4" s="12">
        <v>67773171.716452256</v>
      </c>
      <c r="F4" s="12"/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f t="shared" ref="L4:L8" si="0">SUM(E4:K4)</f>
        <v>67773171.716452256</v>
      </c>
    </row>
    <row r="5" spans="1:16" outlineLevel="1" x14ac:dyDescent="0.35">
      <c r="A5" s="3">
        <v>3</v>
      </c>
      <c r="B5" s="277"/>
      <c r="C5" s="10" t="s">
        <v>15</v>
      </c>
      <c r="D5" s="15">
        <v>481</v>
      </c>
      <c r="E5" s="12">
        <v>0</v>
      </c>
      <c r="F5" s="12">
        <v>38690082.048287697</v>
      </c>
      <c r="G5" s="12">
        <v>3318419.4655579687</v>
      </c>
      <c r="H5" s="12">
        <v>3357411.9998094528</v>
      </c>
      <c r="I5" s="12">
        <v>188026.3976048257</v>
      </c>
      <c r="J5" s="12">
        <v>0</v>
      </c>
      <c r="K5" s="12">
        <v>0</v>
      </c>
      <c r="L5" s="12">
        <f t="shared" si="0"/>
        <v>45553939.911259942</v>
      </c>
    </row>
    <row r="6" spans="1:16" outlineLevel="1" x14ac:dyDescent="0.35">
      <c r="A6" s="3">
        <v>4</v>
      </c>
      <c r="B6" s="277"/>
      <c r="C6" s="10" t="s">
        <v>16</v>
      </c>
      <c r="D6" s="15">
        <v>482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f t="shared" si="0"/>
        <v>0</v>
      </c>
    </row>
    <row r="7" spans="1:16" outlineLevel="1" x14ac:dyDescent="0.35">
      <c r="A7" s="3">
        <v>5</v>
      </c>
      <c r="B7" s="277"/>
      <c r="C7" s="10" t="s">
        <v>17</v>
      </c>
      <c r="D7" s="11">
        <v>484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0</v>
      </c>
    </row>
    <row r="8" spans="1:16" outlineLevel="1" x14ac:dyDescent="0.35">
      <c r="A8" s="3">
        <v>6</v>
      </c>
      <c r="B8" s="277"/>
      <c r="C8" s="10" t="s">
        <v>18</v>
      </c>
      <c r="D8" s="11">
        <v>485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0</v>
      </c>
    </row>
    <row r="9" spans="1:16" x14ac:dyDescent="0.35">
      <c r="A9" s="3">
        <v>7</v>
      </c>
      <c r="B9" s="277"/>
      <c r="C9" s="301" t="s">
        <v>19</v>
      </c>
      <c r="D9" s="300"/>
      <c r="E9" s="16">
        <f>SUM(E4:E8)</f>
        <v>67773171.716452256</v>
      </c>
      <c r="F9" s="17">
        <f t="shared" ref="F9:L9" si="1">SUM(F4:F8)</f>
        <v>38690082.048287697</v>
      </c>
      <c r="G9" s="17">
        <f t="shared" si="1"/>
        <v>3318419.4655579687</v>
      </c>
      <c r="H9" s="17">
        <f t="shared" si="1"/>
        <v>3357411.9998094528</v>
      </c>
      <c r="I9" s="17">
        <f t="shared" si="1"/>
        <v>188026.3976048257</v>
      </c>
      <c r="J9" s="17">
        <f t="shared" si="1"/>
        <v>0</v>
      </c>
      <c r="K9" s="17">
        <f t="shared" si="1"/>
        <v>0</v>
      </c>
      <c r="L9" s="17">
        <f t="shared" si="1"/>
        <v>113327111.62771219</v>
      </c>
    </row>
    <row r="10" spans="1:16" outlineLevel="1" x14ac:dyDescent="0.35">
      <c r="A10" s="3">
        <v>8</v>
      </c>
      <c r="B10" s="277"/>
      <c r="C10" s="18" t="s">
        <v>20</v>
      </c>
      <c r="D10" s="11">
        <v>483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>SUM(E10:K10)</f>
        <v>0</v>
      </c>
    </row>
    <row r="11" spans="1:16" x14ac:dyDescent="0.35">
      <c r="A11" s="3">
        <v>9</v>
      </c>
      <c r="B11" s="277"/>
      <c r="C11" s="306" t="s">
        <v>21</v>
      </c>
      <c r="D11" s="302"/>
      <c r="E11" s="16">
        <f>SUM(E9:E10)</f>
        <v>67773171.716452256</v>
      </c>
      <c r="F11" s="17">
        <f t="shared" ref="F11:L11" si="2">SUM(F9:F10)</f>
        <v>38690082.048287697</v>
      </c>
      <c r="G11" s="17">
        <f t="shared" si="2"/>
        <v>3318419.4655579687</v>
      </c>
      <c r="H11" s="17">
        <f t="shared" si="2"/>
        <v>3357411.9998094528</v>
      </c>
      <c r="I11" s="17">
        <f t="shared" si="2"/>
        <v>188026.3976048257</v>
      </c>
      <c r="J11" s="17">
        <f t="shared" si="2"/>
        <v>0</v>
      </c>
      <c r="K11" s="17">
        <f t="shared" si="2"/>
        <v>0</v>
      </c>
      <c r="L11" s="17">
        <f t="shared" si="2"/>
        <v>113327111.62771219</v>
      </c>
    </row>
    <row r="12" spans="1:16" outlineLevel="1" x14ac:dyDescent="0.35">
      <c r="A12" s="3">
        <v>10</v>
      </c>
      <c r="B12" s="277"/>
      <c r="C12" s="19" t="s">
        <v>22</v>
      </c>
      <c r="D12" s="11">
        <v>496</v>
      </c>
      <c r="E12" s="12">
        <v>-79563.209754428884</v>
      </c>
      <c r="F12" s="12">
        <v>-45420.73265967772</v>
      </c>
      <c r="G12" s="12">
        <v>-3895.7023458669646</v>
      </c>
      <c r="H12" s="12">
        <v>-3941.4781462504548</v>
      </c>
      <c r="I12" s="12">
        <v>-220.73607198714484</v>
      </c>
      <c r="J12" s="12">
        <v>-33040.29066854313</v>
      </c>
      <c r="K12" s="12">
        <v>-3987.5903532455841</v>
      </c>
      <c r="L12" s="12">
        <f>SUM(E12:K12)</f>
        <v>-170069.73999999987</v>
      </c>
      <c r="O12" s="20">
        <f>P12/$P$27</f>
        <v>-0.2234182810163034</v>
      </c>
      <c r="P12" s="21">
        <v>-170069.74</v>
      </c>
    </row>
    <row r="13" spans="1:16" x14ac:dyDescent="0.35">
      <c r="A13" s="3">
        <v>11</v>
      </c>
      <c r="B13" s="277"/>
      <c r="C13" s="306" t="s">
        <v>23</v>
      </c>
      <c r="D13" s="302"/>
      <c r="E13" s="16">
        <f>SUM(E11:E12)</f>
        <v>67693608.506697834</v>
      </c>
      <c r="F13" s="17">
        <f t="shared" ref="F13:K13" si="3">SUM(F11:F12)</f>
        <v>38644661.315628022</v>
      </c>
      <c r="G13" s="17">
        <f t="shared" si="3"/>
        <v>3314523.7632121015</v>
      </c>
      <c r="H13" s="17">
        <f t="shared" si="3"/>
        <v>3353470.5216632024</v>
      </c>
      <c r="I13" s="17">
        <f t="shared" si="3"/>
        <v>187805.66153283857</v>
      </c>
      <c r="J13" s="17">
        <f t="shared" si="3"/>
        <v>-33040.29066854313</v>
      </c>
      <c r="K13" s="17">
        <f t="shared" si="3"/>
        <v>-3987.5903532455841</v>
      </c>
      <c r="L13" s="17">
        <f>SUM(L11:L12)</f>
        <v>113157041.8877122</v>
      </c>
      <c r="P13" s="14"/>
    </row>
    <row r="14" spans="1:16" outlineLevel="1" x14ac:dyDescent="0.35">
      <c r="A14" s="3">
        <v>12</v>
      </c>
      <c r="B14" s="277"/>
      <c r="C14" s="13" t="s">
        <v>24</v>
      </c>
      <c r="D14" s="22">
        <v>489.1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f t="shared" ref="L14:L16" si="4">SUM(E14:K14)</f>
        <v>0</v>
      </c>
      <c r="P14" s="14"/>
    </row>
    <row r="15" spans="1:16" outlineLevel="1" x14ac:dyDescent="0.35">
      <c r="A15" s="3">
        <v>13</v>
      </c>
      <c r="B15" s="277"/>
      <c r="C15" s="13" t="s">
        <v>25</v>
      </c>
      <c r="D15" s="22">
        <v>489.2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si="4"/>
        <v>0</v>
      </c>
      <c r="P15" s="14"/>
    </row>
    <row r="16" spans="1:16" outlineLevel="1" x14ac:dyDescent="0.35">
      <c r="A16" s="3">
        <v>14</v>
      </c>
      <c r="B16" s="277"/>
      <c r="C16" s="13" t="s">
        <v>26</v>
      </c>
      <c r="D16" s="22">
        <v>489.3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28144230.137156188</v>
      </c>
      <c r="K16" s="12">
        <v>3396691.0799999991</v>
      </c>
      <c r="L16" s="12">
        <f t="shared" si="4"/>
        <v>31540921.217156187</v>
      </c>
      <c r="P16" s="14"/>
    </row>
    <row r="17" spans="1:16" outlineLevel="1" x14ac:dyDescent="0.35">
      <c r="A17" s="3">
        <v>15</v>
      </c>
      <c r="B17" s="277"/>
      <c r="C17" s="306" t="s">
        <v>27</v>
      </c>
      <c r="D17" s="302"/>
      <c r="E17" s="16">
        <f>SUM(E14:E16)</f>
        <v>0</v>
      </c>
      <c r="F17" s="17">
        <f t="shared" ref="F17:L17" si="5">SUM(F14:F16)</f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28144230.137156188</v>
      </c>
      <c r="K17" s="17">
        <f t="shared" si="5"/>
        <v>3396691.0799999991</v>
      </c>
      <c r="L17" s="17">
        <f t="shared" si="5"/>
        <v>31540921.217156187</v>
      </c>
      <c r="P17" s="14"/>
    </row>
    <row r="18" spans="1:16" outlineLevel="1" x14ac:dyDescent="0.35">
      <c r="A18" s="3">
        <v>16</v>
      </c>
      <c r="B18" s="277"/>
      <c r="C18" s="13" t="s">
        <v>28</v>
      </c>
      <c r="D18" s="22">
        <v>489.4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f t="shared" ref="L18:L26" si="6">SUM(E18:K18)</f>
        <v>0</v>
      </c>
      <c r="P18" s="14"/>
    </row>
    <row r="19" spans="1:16" outlineLevel="1" x14ac:dyDescent="0.35">
      <c r="A19" s="3">
        <v>17</v>
      </c>
      <c r="B19" s="277"/>
      <c r="C19" s="13" t="s">
        <v>29</v>
      </c>
      <c r="D19" s="22">
        <v>487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6"/>
        <v>0</v>
      </c>
      <c r="P19" s="14"/>
    </row>
    <row r="20" spans="1:16" outlineLevel="1" x14ac:dyDescent="0.35">
      <c r="A20" s="3">
        <v>18</v>
      </c>
      <c r="B20" s="277"/>
      <c r="C20" s="13" t="s">
        <v>30</v>
      </c>
      <c r="D20" s="22">
        <v>488</v>
      </c>
      <c r="E20" s="12">
        <v>169933.39542188565</v>
      </c>
      <c r="F20" s="12">
        <v>97010.909278696126</v>
      </c>
      <c r="G20" s="12">
        <v>8320.5532962969446</v>
      </c>
      <c r="H20" s="12">
        <v>8418.3225694488228</v>
      </c>
      <c r="I20" s="12">
        <v>471.4544614356422</v>
      </c>
      <c r="J20" s="12">
        <v>70568.404622703645</v>
      </c>
      <c r="K20" s="12">
        <v>8516.8103495329215</v>
      </c>
      <c r="L20" s="12">
        <f t="shared" si="6"/>
        <v>363239.8499999998</v>
      </c>
      <c r="O20" s="20">
        <f>P20/$P$27</f>
        <v>0.47718320074823362</v>
      </c>
      <c r="P20" s="21">
        <v>363239.85</v>
      </c>
    </row>
    <row r="21" spans="1:16" outlineLevel="1" x14ac:dyDescent="0.35">
      <c r="A21" s="3">
        <v>19</v>
      </c>
      <c r="B21" s="277"/>
      <c r="C21" s="13" t="s">
        <v>31</v>
      </c>
      <c r="D21" s="22">
        <v>490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6"/>
        <v>0</v>
      </c>
      <c r="P21" s="14"/>
    </row>
    <row r="22" spans="1:16" outlineLevel="1" x14ac:dyDescent="0.35">
      <c r="A22" s="3">
        <v>20</v>
      </c>
      <c r="B22" s="277"/>
      <c r="C22" s="13" t="s">
        <v>32</v>
      </c>
      <c r="D22" s="22">
        <v>491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6"/>
        <v>0</v>
      </c>
      <c r="P22" s="14"/>
    </row>
    <row r="23" spans="1:16" outlineLevel="1" x14ac:dyDescent="0.35">
      <c r="A23" s="3">
        <v>21</v>
      </c>
      <c r="B23" s="277"/>
      <c r="C23" s="13" t="s">
        <v>33</v>
      </c>
      <c r="D23" s="22">
        <v>492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6"/>
        <v>0</v>
      </c>
      <c r="P23" s="14"/>
    </row>
    <row r="24" spans="1:16" outlineLevel="1" x14ac:dyDescent="0.35">
      <c r="A24" s="3">
        <v>22</v>
      </c>
      <c r="B24" s="277"/>
      <c r="C24" s="13" t="s">
        <v>34</v>
      </c>
      <c r="D24" s="22">
        <v>493</v>
      </c>
      <c r="E24" s="12">
        <v>154621.53591966018</v>
      </c>
      <c r="F24" s="12">
        <v>88269.735071173447</v>
      </c>
      <c r="G24" s="12">
        <v>7570.8293074519024</v>
      </c>
      <c r="H24" s="12">
        <v>7659.7890739707873</v>
      </c>
      <c r="I24" s="12">
        <v>428.97402692612127</v>
      </c>
      <c r="J24" s="12">
        <v>64209.833994508706</v>
      </c>
      <c r="K24" s="12">
        <v>7749.402606308643</v>
      </c>
      <c r="L24" s="12">
        <f t="shared" si="6"/>
        <v>330510.0999999998</v>
      </c>
      <c r="O24" s="20">
        <f>P24/$P$27</f>
        <v>0.43418657781523357</v>
      </c>
      <c r="P24" s="21">
        <v>330510.09999999998</v>
      </c>
    </row>
    <row r="25" spans="1:16" outlineLevel="1" x14ac:dyDescent="0.35">
      <c r="A25" s="3">
        <v>23</v>
      </c>
      <c r="B25" s="277"/>
      <c r="C25" s="13" t="s">
        <v>35</v>
      </c>
      <c r="D25" s="22">
        <v>494</v>
      </c>
      <c r="E25" s="12">
        <v>45215.990465418967</v>
      </c>
      <c r="F25" s="12">
        <v>25812.727028122572</v>
      </c>
      <c r="G25" s="12">
        <v>2213.9383349479021</v>
      </c>
      <c r="H25" s="12">
        <v>2239.9528479379542</v>
      </c>
      <c r="I25" s="12">
        <v>125.44491552251881</v>
      </c>
      <c r="J25" s="12">
        <v>18776.887866321365</v>
      </c>
      <c r="K25" s="12">
        <v>2266.1585417286719</v>
      </c>
      <c r="L25" s="12">
        <f t="shared" si="6"/>
        <v>96651.099999999948</v>
      </c>
      <c r="O25" s="20">
        <f>P25/$P$27</f>
        <v>0.12696922227513752</v>
      </c>
      <c r="P25" s="21">
        <v>96651.1</v>
      </c>
    </row>
    <row r="26" spans="1:16" outlineLevel="1" x14ac:dyDescent="0.35">
      <c r="A26" s="3">
        <v>24</v>
      </c>
      <c r="B26" s="277"/>
      <c r="C26" s="13" t="s">
        <v>36</v>
      </c>
      <c r="D26" s="22">
        <v>495</v>
      </c>
      <c r="E26" s="12">
        <v>65910.012032105791</v>
      </c>
      <c r="F26" s="12">
        <v>37626.448773828866</v>
      </c>
      <c r="G26" s="12">
        <v>3227.192433313081</v>
      </c>
      <c r="H26" s="12">
        <v>3265.1130195157662</v>
      </c>
      <c r="I26" s="12">
        <v>182.85734330599493</v>
      </c>
      <c r="J26" s="12">
        <v>27370.514113613041</v>
      </c>
      <c r="K26" s="12">
        <v>3303.3122843173815</v>
      </c>
      <c r="L26" s="12">
        <f t="shared" si="6"/>
        <v>140885.44999999992</v>
      </c>
      <c r="O26" s="20">
        <f>P26/$P$27</f>
        <v>0.18507928017769867</v>
      </c>
      <c r="P26" s="21">
        <v>140885.45000000001</v>
      </c>
    </row>
    <row r="27" spans="1:16" x14ac:dyDescent="0.35">
      <c r="A27" s="3">
        <v>25</v>
      </c>
      <c r="B27" s="290"/>
      <c r="C27" s="307" t="s">
        <v>37</v>
      </c>
      <c r="D27" s="302"/>
      <c r="E27" s="16">
        <f>SUM(E18:E26)</f>
        <v>435680.93383907061</v>
      </c>
      <c r="F27" s="17">
        <f t="shared" ref="F27:K27" si="7">SUM(F18:F26)</f>
        <v>248719.82015182101</v>
      </c>
      <c r="G27" s="17">
        <f t="shared" si="7"/>
        <v>21332.513372009831</v>
      </c>
      <c r="H27" s="17">
        <f t="shared" si="7"/>
        <v>21583.177510873331</v>
      </c>
      <c r="I27" s="17">
        <f t="shared" si="7"/>
        <v>1208.730747190277</v>
      </c>
      <c r="J27" s="17">
        <f t="shared" si="7"/>
        <v>180925.64059714676</v>
      </c>
      <c r="K27" s="17">
        <f t="shared" si="7"/>
        <v>21835.683781887619</v>
      </c>
      <c r="L27" s="17">
        <f>SUM(L18:L26)</f>
        <v>931286.49999999953</v>
      </c>
      <c r="P27" s="23">
        <f>SUM(P12:P26)</f>
        <v>761216.76</v>
      </c>
    </row>
    <row r="28" spans="1:16" x14ac:dyDescent="0.35">
      <c r="A28" s="3">
        <v>26</v>
      </c>
      <c r="B28" s="252" t="s">
        <v>38</v>
      </c>
      <c r="C28" s="252"/>
      <c r="D28" s="253"/>
      <c r="E28" s="16">
        <f>SUM(E27,E17,E13)</f>
        <v>68129289.440536901</v>
      </c>
      <c r="F28" s="17">
        <f t="shared" ref="F28:K28" si="8">SUM(F27,F17,F13)</f>
        <v>38893381.135779843</v>
      </c>
      <c r="G28" s="17">
        <f t="shared" si="8"/>
        <v>3335856.2765841112</v>
      </c>
      <c r="H28" s="17">
        <f t="shared" si="8"/>
        <v>3375053.6991740759</v>
      </c>
      <c r="I28" s="17">
        <f t="shared" si="8"/>
        <v>189014.39228002884</v>
      </c>
      <c r="J28" s="17">
        <f t="shared" si="8"/>
        <v>28292115.487084791</v>
      </c>
      <c r="K28" s="17">
        <f t="shared" si="8"/>
        <v>3414539.1734286412</v>
      </c>
      <c r="L28" s="17">
        <f>SUM(L27,L17,L13)</f>
        <v>145629249.60486838</v>
      </c>
    </row>
    <row r="29" spans="1:16" ht="15" customHeight="1" outlineLevel="1" x14ac:dyDescent="0.35">
      <c r="A29" s="3">
        <v>27</v>
      </c>
      <c r="B29" s="283" t="s">
        <v>39</v>
      </c>
      <c r="C29" s="24" t="s">
        <v>40</v>
      </c>
      <c r="D29" s="22">
        <v>710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ref="L29:L58" si="9">SUM(E29:K29)</f>
        <v>0</v>
      </c>
      <c r="O29" s="14">
        <f t="shared" ref="O29:O92" si="10">D29</f>
        <v>710</v>
      </c>
    </row>
    <row r="30" spans="1:16" ht="15" customHeight="1" outlineLevel="1" x14ac:dyDescent="0.35">
      <c r="A30" s="3">
        <v>28</v>
      </c>
      <c r="B30" s="284"/>
      <c r="C30" s="25" t="s">
        <v>41</v>
      </c>
      <c r="D30" s="22">
        <v>711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9"/>
        <v>0</v>
      </c>
      <c r="O30" s="14">
        <f t="shared" si="10"/>
        <v>711</v>
      </c>
    </row>
    <row r="31" spans="1:16" ht="15" customHeight="1" outlineLevel="1" x14ac:dyDescent="0.35">
      <c r="A31" s="3">
        <v>29</v>
      </c>
      <c r="B31" s="284"/>
      <c r="C31" s="25" t="s">
        <v>42</v>
      </c>
      <c r="D31" s="22">
        <v>712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f t="shared" si="9"/>
        <v>0</v>
      </c>
      <c r="O31" s="14">
        <f t="shared" si="10"/>
        <v>712</v>
      </c>
    </row>
    <row r="32" spans="1:16" ht="15" customHeight="1" outlineLevel="1" x14ac:dyDescent="0.35">
      <c r="A32" s="3">
        <v>30</v>
      </c>
      <c r="B32" s="284"/>
      <c r="C32" s="25" t="s">
        <v>43</v>
      </c>
      <c r="D32" s="22">
        <v>713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f t="shared" si="9"/>
        <v>0</v>
      </c>
      <c r="O32" s="14">
        <f t="shared" si="10"/>
        <v>713</v>
      </c>
    </row>
    <row r="33" spans="1:15" ht="15" customHeight="1" outlineLevel="1" x14ac:dyDescent="0.35">
      <c r="A33" s="3">
        <v>31</v>
      </c>
      <c r="B33" s="284"/>
      <c r="C33" s="25" t="s">
        <v>44</v>
      </c>
      <c r="D33" s="22">
        <v>714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f t="shared" si="9"/>
        <v>0</v>
      </c>
      <c r="O33" s="14">
        <f t="shared" si="10"/>
        <v>714</v>
      </c>
    </row>
    <row r="34" spans="1:15" ht="15" customHeight="1" outlineLevel="1" x14ac:dyDescent="0.35">
      <c r="A34" s="3">
        <v>32</v>
      </c>
      <c r="B34" s="284"/>
      <c r="C34" s="25" t="s">
        <v>45</v>
      </c>
      <c r="D34" s="22">
        <v>715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f t="shared" si="9"/>
        <v>0</v>
      </c>
      <c r="O34" s="14">
        <f t="shared" si="10"/>
        <v>715</v>
      </c>
    </row>
    <row r="35" spans="1:15" ht="15" customHeight="1" outlineLevel="1" x14ac:dyDescent="0.35">
      <c r="A35" s="3">
        <v>33</v>
      </c>
      <c r="B35" s="284"/>
      <c r="C35" s="25" t="s">
        <v>46</v>
      </c>
      <c r="D35" s="22">
        <v>716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f t="shared" si="9"/>
        <v>0</v>
      </c>
      <c r="O35" s="14">
        <f t="shared" si="10"/>
        <v>716</v>
      </c>
    </row>
    <row r="36" spans="1:15" ht="15" customHeight="1" outlineLevel="1" x14ac:dyDescent="0.35">
      <c r="A36" s="3">
        <v>34</v>
      </c>
      <c r="B36" s="284"/>
      <c r="C36" s="25" t="s">
        <v>47</v>
      </c>
      <c r="D36" s="22">
        <v>717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9"/>
        <v>0</v>
      </c>
      <c r="O36" s="14">
        <f t="shared" si="10"/>
        <v>717</v>
      </c>
    </row>
    <row r="37" spans="1:15" ht="15" customHeight="1" outlineLevel="1" x14ac:dyDescent="0.35">
      <c r="A37" s="3">
        <v>35</v>
      </c>
      <c r="B37" s="284"/>
      <c r="C37" s="25" t="s">
        <v>48</v>
      </c>
      <c r="D37" s="22">
        <v>718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f t="shared" si="9"/>
        <v>0</v>
      </c>
      <c r="O37" s="14">
        <f t="shared" si="10"/>
        <v>718</v>
      </c>
    </row>
    <row r="38" spans="1:15" ht="15" customHeight="1" outlineLevel="1" x14ac:dyDescent="0.35">
      <c r="A38" s="3">
        <v>36</v>
      </c>
      <c r="B38" s="284"/>
      <c r="C38" s="25" t="s">
        <v>49</v>
      </c>
      <c r="D38" s="22">
        <v>719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f t="shared" si="9"/>
        <v>0</v>
      </c>
      <c r="O38" s="14">
        <f t="shared" si="10"/>
        <v>719</v>
      </c>
    </row>
    <row r="39" spans="1:15" ht="15" customHeight="1" outlineLevel="1" x14ac:dyDescent="0.35">
      <c r="A39" s="3">
        <v>37</v>
      </c>
      <c r="B39" s="284"/>
      <c r="C39" s="25" t="s">
        <v>50</v>
      </c>
      <c r="D39" s="22">
        <v>720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f t="shared" si="9"/>
        <v>0</v>
      </c>
      <c r="O39" s="14">
        <f t="shared" si="10"/>
        <v>720</v>
      </c>
    </row>
    <row r="40" spans="1:15" ht="15" customHeight="1" outlineLevel="1" x14ac:dyDescent="0.35">
      <c r="A40" s="3">
        <v>38</v>
      </c>
      <c r="B40" s="284"/>
      <c r="C40" s="25" t="s">
        <v>51</v>
      </c>
      <c r="D40" s="22">
        <v>721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f t="shared" si="9"/>
        <v>0</v>
      </c>
      <c r="O40" s="14">
        <f t="shared" si="10"/>
        <v>721</v>
      </c>
    </row>
    <row r="41" spans="1:15" ht="15" customHeight="1" outlineLevel="1" x14ac:dyDescent="0.35">
      <c r="A41" s="3">
        <v>39</v>
      </c>
      <c r="B41" s="284"/>
      <c r="C41" s="25" t="s">
        <v>52</v>
      </c>
      <c r="D41" s="22">
        <v>722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f t="shared" si="9"/>
        <v>0</v>
      </c>
      <c r="O41" s="14">
        <f t="shared" si="10"/>
        <v>722</v>
      </c>
    </row>
    <row r="42" spans="1:15" ht="15" customHeight="1" outlineLevel="1" x14ac:dyDescent="0.35">
      <c r="A42" s="3">
        <v>40</v>
      </c>
      <c r="B42" s="284"/>
      <c r="C42" s="25" t="s">
        <v>53</v>
      </c>
      <c r="D42" s="22">
        <v>723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f t="shared" si="9"/>
        <v>0</v>
      </c>
      <c r="O42" s="14">
        <f t="shared" si="10"/>
        <v>723</v>
      </c>
    </row>
    <row r="43" spans="1:15" ht="15" customHeight="1" outlineLevel="1" x14ac:dyDescent="0.35">
      <c r="A43" s="3">
        <v>41</v>
      </c>
      <c r="B43" s="284"/>
      <c r="C43" s="25" t="s">
        <v>54</v>
      </c>
      <c r="D43" s="22">
        <v>724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f t="shared" si="9"/>
        <v>0</v>
      </c>
      <c r="O43" s="14">
        <f t="shared" si="10"/>
        <v>724</v>
      </c>
    </row>
    <row r="44" spans="1:15" ht="15" customHeight="1" outlineLevel="1" x14ac:dyDescent="0.35">
      <c r="A44" s="3">
        <v>42</v>
      </c>
      <c r="B44" s="284"/>
      <c r="C44" s="25" t="s">
        <v>55</v>
      </c>
      <c r="D44" s="22">
        <v>725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f t="shared" si="9"/>
        <v>0</v>
      </c>
      <c r="O44" s="14">
        <f t="shared" si="10"/>
        <v>725</v>
      </c>
    </row>
    <row r="45" spans="1:15" ht="15" customHeight="1" outlineLevel="1" x14ac:dyDescent="0.35">
      <c r="A45" s="3">
        <v>43</v>
      </c>
      <c r="B45" s="284"/>
      <c r="C45" s="25" t="s">
        <v>56</v>
      </c>
      <c r="D45" s="22">
        <v>726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f t="shared" si="9"/>
        <v>0</v>
      </c>
      <c r="O45" s="14">
        <f t="shared" si="10"/>
        <v>726</v>
      </c>
    </row>
    <row r="46" spans="1:15" ht="15" customHeight="1" outlineLevel="1" x14ac:dyDescent="0.35">
      <c r="A46" s="3">
        <v>44</v>
      </c>
      <c r="B46" s="284"/>
      <c r="C46" s="25" t="s">
        <v>57</v>
      </c>
      <c r="D46" s="22">
        <v>727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f t="shared" si="9"/>
        <v>0</v>
      </c>
      <c r="O46" s="14">
        <f t="shared" si="10"/>
        <v>727</v>
      </c>
    </row>
    <row r="47" spans="1:15" ht="15" customHeight="1" outlineLevel="1" x14ac:dyDescent="0.35">
      <c r="A47" s="3">
        <v>45</v>
      </c>
      <c r="B47" s="284"/>
      <c r="C47" s="25" t="s">
        <v>58</v>
      </c>
      <c r="D47" s="22">
        <v>728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9"/>
        <v>0</v>
      </c>
      <c r="O47" s="14">
        <f t="shared" si="10"/>
        <v>728</v>
      </c>
    </row>
    <row r="48" spans="1:15" ht="15" customHeight="1" outlineLevel="1" x14ac:dyDescent="0.35">
      <c r="A48" s="3">
        <v>46</v>
      </c>
      <c r="B48" s="284"/>
      <c r="C48" s="25" t="s">
        <v>59</v>
      </c>
      <c r="D48" s="22">
        <v>729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f t="shared" si="9"/>
        <v>0</v>
      </c>
      <c r="O48" s="14">
        <f t="shared" si="10"/>
        <v>729</v>
      </c>
    </row>
    <row r="49" spans="1:15" ht="15" customHeight="1" outlineLevel="1" x14ac:dyDescent="0.35">
      <c r="A49" s="3">
        <v>47</v>
      </c>
      <c r="B49" s="284"/>
      <c r="C49" s="25" t="s">
        <v>60</v>
      </c>
      <c r="D49" s="22">
        <v>730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9"/>
        <v>0</v>
      </c>
      <c r="O49" s="14">
        <f t="shared" si="10"/>
        <v>730</v>
      </c>
    </row>
    <row r="50" spans="1:15" ht="15" customHeight="1" outlineLevel="1" x14ac:dyDescent="0.35">
      <c r="A50" s="3">
        <v>48</v>
      </c>
      <c r="B50" s="284"/>
      <c r="C50" s="25" t="s">
        <v>61</v>
      </c>
      <c r="D50" s="22">
        <v>731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f t="shared" si="9"/>
        <v>0</v>
      </c>
      <c r="O50" s="14">
        <f t="shared" si="10"/>
        <v>731</v>
      </c>
    </row>
    <row r="51" spans="1:15" ht="15" customHeight="1" outlineLevel="1" x14ac:dyDescent="0.35">
      <c r="A51" s="3">
        <v>49</v>
      </c>
      <c r="B51" s="284"/>
      <c r="C51" s="25" t="s">
        <v>62</v>
      </c>
      <c r="D51" s="22">
        <v>732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 t="shared" si="9"/>
        <v>0</v>
      </c>
      <c r="O51" s="14">
        <f t="shared" si="10"/>
        <v>732</v>
      </c>
    </row>
    <row r="52" spans="1:15" ht="15" customHeight="1" outlineLevel="1" x14ac:dyDescent="0.35">
      <c r="A52" s="3">
        <v>50</v>
      </c>
      <c r="B52" s="284"/>
      <c r="C52" s="25" t="s">
        <v>63</v>
      </c>
      <c r="D52" s="22">
        <v>733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9"/>
        <v>0</v>
      </c>
      <c r="O52" s="14">
        <f t="shared" si="10"/>
        <v>733</v>
      </c>
    </row>
    <row r="53" spans="1:15" ht="15" customHeight="1" outlineLevel="1" x14ac:dyDescent="0.35">
      <c r="A53" s="3">
        <v>51</v>
      </c>
      <c r="B53" s="284"/>
      <c r="C53" s="25" t="s">
        <v>64</v>
      </c>
      <c r="D53" s="22">
        <v>734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f t="shared" si="9"/>
        <v>0</v>
      </c>
      <c r="O53" s="14">
        <f t="shared" si="10"/>
        <v>734</v>
      </c>
    </row>
    <row r="54" spans="1:15" ht="15" customHeight="1" outlineLevel="1" x14ac:dyDescent="0.35">
      <c r="A54" s="3">
        <v>52</v>
      </c>
      <c r="B54" s="284"/>
      <c r="C54" s="25" t="s">
        <v>65</v>
      </c>
      <c r="D54" s="22">
        <v>735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f t="shared" si="9"/>
        <v>0</v>
      </c>
      <c r="O54" s="14">
        <f t="shared" si="10"/>
        <v>735</v>
      </c>
    </row>
    <row r="55" spans="1:15" ht="15" customHeight="1" outlineLevel="1" x14ac:dyDescent="0.35">
      <c r="A55" s="3">
        <v>53</v>
      </c>
      <c r="B55" s="284"/>
      <c r="C55" s="25" t="s">
        <v>66</v>
      </c>
      <c r="D55" s="22">
        <v>736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f t="shared" si="9"/>
        <v>0</v>
      </c>
      <c r="O55" s="14">
        <f t="shared" si="10"/>
        <v>736</v>
      </c>
    </row>
    <row r="56" spans="1:15" ht="15" customHeight="1" outlineLevel="1" x14ac:dyDescent="0.35">
      <c r="A56" s="3">
        <v>54</v>
      </c>
      <c r="B56" s="284"/>
      <c r="C56" s="25" t="s">
        <v>67</v>
      </c>
      <c r="D56" s="22">
        <v>740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f t="shared" si="9"/>
        <v>0</v>
      </c>
      <c r="O56" s="14">
        <f t="shared" si="10"/>
        <v>740</v>
      </c>
    </row>
    <row r="57" spans="1:15" ht="15" customHeight="1" outlineLevel="1" x14ac:dyDescent="0.35">
      <c r="A57" s="3">
        <v>55</v>
      </c>
      <c r="B57" s="284"/>
      <c r="C57" s="25" t="s">
        <v>68</v>
      </c>
      <c r="D57" s="22">
        <v>741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f t="shared" si="9"/>
        <v>0</v>
      </c>
      <c r="O57" s="14">
        <f t="shared" si="10"/>
        <v>741</v>
      </c>
    </row>
    <row r="58" spans="1:15" ht="15" customHeight="1" outlineLevel="1" x14ac:dyDescent="0.35">
      <c r="A58" s="3">
        <v>56</v>
      </c>
      <c r="B58" s="284"/>
      <c r="C58" s="26" t="s">
        <v>69</v>
      </c>
      <c r="D58" s="22">
        <v>742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f t="shared" si="9"/>
        <v>0</v>
      </c>
      <c r="O58" s="14">
        <f t="shared" si="10"/>
        <v>742</v>
      </c>
    </row>
    <row r="59" spans="1:15" ht="15" customHeight="1" x14ac:dyDescent="0.35">
      <c r="A59" s="3">
        <v>57</v>
      </c>
      <c r="B59" s="284"/>
      <c r="C59" s="303" t="s">
        <v>70</v>
      </c>
      <c r="D59" s="303"/>
      <c r="E59" s="16">
        <f>SUM(E29:E58)</f>
        <v>0</v>
      </c>
      <c r="F59" s="17">
        <f t="shared" ref="F59:L59" si="11">SUM(F29:F58)</f>
        <v>0</v>
      </c>
      <c r="G59" s="17">
        <f t="shared" si="11"/>
        <v>0</v>
      </c>
      <c r="H59" s="17">
        <f t="shared" si="11"/>
        <v>0</v>
      </c>
      <c r="I59" s="17">
        <f t="shared" si="11"/>
        <v>0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O59" s="14">
        <f t="shared" si="10"/>
        <v>0</v>
      </c>
    </row>
    <row r="60" spans="1:15" ht="15" customHeight="1" outlineLevel="1" x14ac:dyDescent="0.35">
      <c r="A60" s="3">
        <v>58</v>
      </c>
      <c r="B60" s="284"/>
      <c r="C60" s="27" t="s">
        <v>71</v>
      </c>
      <c r="D60" s="28">
        <v>800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f t="shared" ref="L60:L78" si="12">SUM(E60:K60)</f>
        <v>0</v>
      </c>
      <c r="O60" s="14">
        <f t="shared" si="10"/>
        <v>800</v>
      </c>
    </row>
    <row r="61" spans="1:15" ht="15" customHeight="1" outlineLevel="1" x14ac:dyDescent="0.35">
      <c r="A61" s="3">
        <v>59</v>
      </c>
      <c r="B61" s="284"/>
      <c r="C61" s="25" t="s">
        <v>72</v>
      </c>
      <c r="D61" s="29">
        <v>800.1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f t="shared" si="12"/>
        <v>0</v>
      </c>
      <c r="O61" s="14">
        <f t="shared" si="10"/>
        <v>800.1</v>
      </c>
    </row>
    <row r="62" spans="1:15" ht="15" customHeight="1" outlineLevel="1" x14ac:dyDescent="0.35">
      <c r="A62" s="3">
        <v>60</v>
      </c>
      <c r="B62" s="284"/>
      <c r="C62" s="25" t="s">
        <v>73</v>
      </c>
      <c r="D62" s="28">
        <v>801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f t="shared" si="12"/>
        <v>0</v>
      </c>
      <c r="O62" s="14">
        <f t="shared" si="10"/>
        <v>801</v>
      </c>
    </row>
    <row r="63" spans="1:15" ht="15" customHeight="1" outlineLevel="1" x14ac:dyDescent="0.35">
      <c r="A63" s="3">
        <v>61</v>
      </c>
      <c r="B63" s="284"/>
      <c r="C63" s="25" t="s">
        <v>74</v>
      </c>
      <c r="D63" s="28">
        <v>802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f t="shared" si="12"/>
        <v>0</v>
      </c>
      <c r="O63" s="14">
        <f t="shared" si="10"/>
        <v>802</v>
      </c>
    </row>
    <row r="64" spans="1:15" ht="15" customHeight="1" outlineLevel="1" x14ac:dyDescent="0.35">
      <c r="A64" s="3">
        <v>62</v>
      </c>
      <c r="B64" s="284"/>
      <c r="C64" s="25" t="s">
        <v>75</v>
      </c>
      <c r="D64" s="28">
        <v>803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f t="shared" si="12"/>
        <v>0</v>
      </c>
      <c r="O64" s="14">
        <f t="shared" si="10"/>
        <v>803</v>
      </c>
    </row>
    <row r="65" spans="1:15" ht="15" customHeight="1" outlineLevel="1" x14ac:dyDescent="0.35">
      <c r="A65" s="3">
        <v>63</v>
      </c>
      <c r="B65" s="284"/>
      <c r="C65" s="25" t="s">
        <v>76</v>
      </c>
      <c r="D65" s="28">
        <v>804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f t="shared" si="12"/>
        <v>0</v>
      </c>
      <c r="O65" s="14">
        <f t="shared" si="10"/>
        <v>804</v>
      </c>
    </row>
    <row r="66" spans="1:15" ht="15" customHeight="1" outlineLevel="1" x14ac:dyDescent="0.35">
      <c r="A66" s="3">
        <v>64</v>
      </c>
      <c r="B66" s="284"/>
      <c r="C66" s="25" t="s">
        <v>77</v>
      </c>
      <c r="D66" s="29">
        <v>804.1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f t="shared" si="12"/>
        <v>0</v>
      </c>
      <c r="O66" s="14">
        <f t="shared" si="10"/>
        <v>804.1</v>
      </c>
    </row>
    <row r="67" spans="1:15" ht="15" customHeight="1" outlineLevel="1" x14ac:dyDescent="0.35">
      <c r="A67" s="3">
        <v>65</v>
      </c>
      <c r="B67" s="284"/>
      <c r="C67" s="25" t="s">
        <v>78</v>
      </c>
      <c r="D67" s="28">
        <v>805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f t="shared" si="12"/>
        <v>0</v>
      </c>
      <c r="O67" s="14">
        <f t="shared" si="10"/>
        <v>805</v>
      </c>
    </row>
    <row r="68" spans="1:15" ht="15" customHeight="1" outlineLevel="1" x14ac:dyDescent="0.35">
      <c r="A68" s="3">
        <v>66</v>
      </c>
      <c r="B68" s="284"/>
      <c r="C68" s="25" t="s">
        <v>79</v>
      </c>
      <c r="D68" s="29">
        <v>805.1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f t="shared" si="12"/>
        <v>0</v>
      </c>
      <c r="O68" s="14">
        <f t="shared" si="10"/>
        <v>805.1</v>
      </c>
    </row>
    <row r="69" spans="1:15" ht="15" customHeight="1" outlineLevel="1" x14ac:dyDescent="0.35">
      <c r="A69" s="3">
        <v>67</v>
      </c>
      <c r="B69" s="284"/>
      <c r="C69" s="25" t="s">
        <v>80</v>
      </c>
      <c r="D69" s="28">
        <v>806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 t="shared" si="12"/>
        <v>0</v>
      </c>
      <c r="O69" s="14">
        <f t="shared" si="10"/>
        <v>806</v>
      </c>
    </row>
    <row r="70" spans="1:15" ht="15" customHeight="1" outlineLevel="1" x14ac:dyDescent="0.35">
      <c r="A70" s="3">
        <v>68</v>
      </c>
      <c r="B70" s="284"/>
      <c r="C70" s="25" t="s">
        <v>81</v>
      </c>
      <c r="D70" s="28">
        <v>807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f t="shared" si="12"/>
        <v>0</v>
      </c>
      <c r="O70" s="14">
        <f t="shared" si="10"/>
        <v>807</v>
      </c>
    </row>
    <row r="71" spans="1:15" ht="15" customHeight="1" outlineLevel="1" x14ac:dyDescent="0.35">
      <c r="A71" s="3">
        <v>69</v>
      </c>
      <c r="B71" s="284"/>
      <c r="C71" s="25" t="s">
        <v>82</v>
      </c>
      <c r="D71" s="29">
        <v>808.1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f t="shared" si="12"/>
        <v>0</v>
      </c>
      <c r="O71" s="14">
        <f t="shared" si="10"/>
        <v>808.1</v>
      </c>
    </row>
    <row r="72" spans="1:15" ht="15" customHeight="1" outlineLevel="1" x14ac:dyDescent="0.35">
      <c r="A72" s="3">
        <v>70</v>
      </c>
      <c r="B72" s="284"/>
      <c r="C72" s="25" t="s">
        <v>83</v>
      </c>
      <c r="D72" s="29">
        <v>808.2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f t="shared" si="12"/>
        <v>0</v>
      </c>
      <c r="O72" s="14">
        <f t="shared" si="10"/>
        <v>808.2</v>
      </c>
    </row>
    <row r="73" spans="1:15" ht="15" customHeight="1" outlineLevel="1" x14ac:dyDescent="0.35">
      <c r="A73" s="3">
        <v>71</v>
      </c>
      <c r="B73" s="284"/>
      <c r="C73" s="25" t="s">
        <v>84</v>
      </c>
      <c r="D73" s="29">
        <v>809.1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f t="shared" si="12"/>
        <v>0</v>
      </c>
      <c r="O73" s="14">
        <f t="shared" si="10"/>
        <v>809.1</v>
      </c>
    </row>
    <row r="74" spans="1:15" ht="15" customHeight="1" outlineLevel="1" x14ac:dyDescent="0.35">
      <c r="A74" s="3">
        <v>72</v>
      </c>
      <c r="B74" s="284"/>
      <c r="C74" s="25" t="s">
        <v>85</v>
      </c>
      <c r="D74" s="29">
        <v>809.2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12"/>
        <v>0</v>
      </c>
      <c r="O74" s="14">
        <f t="shared" si="10"/>
        <v>809.2</v>
      </c>
    </row>
    <row r="75" spans="1:15" ht="15" customHeight="1" outlineLevel="1" x14ac:dyDescent="0.35">
      <c r="A75" s="3">
        <v>73</v>
      </c>
      <c r="B75" s="284"/>
      <c r="C75" s="25" t="s">
        <v>86</v>
      </c>
      <c r="D75" s="28">
        <v>810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f t="shared" si="12"/>
        <v>0</v>
      </c>
      <c r="O75" s="14">
        <f t="shared" si="10"/>
        <v>810</v>
      </c>
    </row>
    <row r="76" spans="1:15" ht="15" customHeight="1" outlineLevel="1" x14ac:dyDescent="0.35">
      <c r="A76" s="3">
        <v>74</v>
      </c>
      <c r="B76" s="284"/>
      <c r="C76" s="25" t="s">
        <v>87</v>
      </c>
      <c r="D76" s="28">
        <v>811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f t="shared" si="12"/>
        <v>0</v>
      </c>
      <c r="O76" s="14">
        <f t="shared" si="10"/>
        <v>811</v>
      </c>
    </row>
    <row r="77" spans="1:15" ht="15" customHeight="1" outlineLevel="1" x14ac:dyDescent="0.35">
      <c r="A77" s="3">
        <v>75</v>
      </c>
      <c r="B77" s="284"/>
      <c r="C77" s="25" t="s">
        <v>88</v>
      </c>
      <c r="D77" s="28">
        <v>812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12"/>
        <v>0</v>
      </c>
      <c r="O77" s="14">
        <f t="shared" si="10"/>
        <v>812</v>
      </c>
    </row>
    <row r="78" spans="1:15" ht="15" customHeight="1" outlineLevel="1" x14ac:dyDescent="0.35">
      <c r="A78" s="3">
        <v>76</v>
      </c>
      <c r="B78" s="284"/>
      <c r="C78" s="26" t="s">
        <v>89</v>
      </c>
      <c r="D78" s="28">
        <v>813</v>
      </c>
      <c r="E78" s="12">
        <v>191342.42409078442</v>
      </c>
      <c r="F78" s="12">
        <v>133199.86807622426</v>
      </c>
      <c r="G78" s="12">
        <v>15980.56426011855</v>
      </c>
      <c r="H78" s="12">
        <v>21044.133093743501</v>
      </c>
      <c r="I78" s="12">
        <v>2388.6599668866124</v>
      </c>
      <c r="J78" s="12">
        <v>169256.33582470161</v>
      </c>
      <c r="K78" s="12">
        <v>38882.818086638763</v>
      </c>
      <c r="L78" s="12">
        <f t="shared" si="12"/>
        <v>572094.80339909776</v>
      </c>
      <c r="O78" s="14">
        <f t="shared" si="10"/>
        <v>813</v>
      </c>
    </row>
    <row r="79" spans="1:15" ht="15" customHeight="1" x14ac:dyDescent="0.35">
      <c r="A79" s="3">
        <v>77</v>
      </c>
      <c r="B79" s="285"/>
      <c r="C79" s="303" t="s">
        <v>90</v>
      </c>
      <c r="D79" s="303"/>
      <c r="E79" s="16">
        <f>SUM(E60:E78)</f>
        <v>191342.42409078442</v>
      </c>
      <c r="F79" s="17">
        <f t="shared" ref="F79:L79" si="13">SUM(F60:F78)</f>
        <v>133199.86807622426</v>
      </c>
      <c r="G79" s="17">
        <f t="shared" si="13"/>
        <v>15980.56426011855</v>
      </c>
      <c r="H79" s="17">
        <f t="shared" si="13"/>
        <v>21044.133093743501</v>
      </c>
      <c r="I79" s="17">
        <f t="shared" si="13"/>
        <v>2388.6599668866124</v>
      </c>
      <c r="J79" s="17">
        <f t="shared" si="13"/>
        <v>169256.33582470161</v>
      </c>
      <c r="K79" s="17">
        <f t="shared" si="13"/>
        <v>38882.818086638763</v>
      </c>
      <c r="L79" s="17">
        <f t="shared" si="13"/>
        <v>572094.80339909776</v>
      </c>
      <c r="O79" s="14">
        <f t="shared" si="10"/>
        <v>0</v>
      </c>
    </row>
    <row r="80" spans="1:15" ht="15" customHeight="1" x14ac:dyDescent="0.35">
      <c r="A80" s="3">
        <v>78</v>
      </c>
      <c r="B80" s="298" t="s">
        <v>39</v>
      </c>
      <c r="C80" s="298"/>
      <c r="D80" s="298"/>
      <c r="E80" s="16">
        <f>SUM(E79,E59)</f>
        <v>191342.42409078442</v>
      </c>
      <c r="F80" s="17">
        <f t="shared" ref="F80:L80" si="14">SUM(F79,F59)</f>
        <v>133199.86807622426</v>
      </c>
      <c r="G80" s="17">
        <f t="shared" si="14"/>
        <v>15980.56426011855</v>
      </c>
      <c r="H80" s="17">
        <f t="shared" si="14"/>
        <v>21044.133093743501</v>
      </c>
      <c r="I80" s="17">
        <f t="shared" si="14"/>
        <v>2388.6599668866124</v>
      </c>
      <c r="J80" s="17">
        <f t="shared" si="14"/>
        <v>169256.33582470161</v>
      </c>
      <c r="K80" s="17">
        <f t="shared" si="14"/>
        <v>38882.818086638763</v>
      </c>
      <c r="L80" s="17">
        <f t="shared" si="14"/>
        <v>572094.80339909776</v>
      </c>
      <c r="O80" s="14">
        <f t="shared" si="10"/>
        <v>0</v>
      </c>
    </row>
    <row r="81" spans="1:15" ht="15" customHeight="1" outlineLevel="1" x14ac:dyDescent="0.35">
      <c r="A81" s="3">
        <v>79</v>
      </c>
      <c r="B81" s="297" t="s">
        <v>91</v>
      </c>
      <c r="C81" s="13" t="s">
        <v>92</v>
      </c>
      <c r="D81" s="22">
        <v>814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ref="L81:L93" si="15">SUM(E81:K81)</f>
        <v>0</v>
      </c>
      <c r="O81" s="14">
        <f t="shared" si="10"/>
        <v>814</v>
      </c>
    </row>
    <row r="82" spans="1:15" ht="15" customHeight="1" outlineLevel="1" x14ac:dyDescent="0.35">
      <c r="A82" s="3">
        <v>80</v>
      </c>
      <c r="B82" s="297"/>
      <c r="C82" s="13" t="s">
        <v>93</v>
      </c>
      <c r="D82" s="22">
        <v>815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f t="shared" si="15"/>
        <v>0</v>
      </c>
      <c r="O82" s="14">
        <f t="shared" si="10"/>
        <v>815</v>
      </c>
    </row>
    <row r="83" spans="1:15" ht="15" customHeight="1" outlineLevel="1" x14ac:dyDescent="0.35">
      <c r="A83" s="3">
        <v>81</v>
      </c>
      <c r="B83" s="297"/>
      <c r="C83" s="13" t="s">
        <v>94</v>
      </c>
      <c r="D83" s="22">
        <v>816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15"/>
        <v>0</v>
      </c>
      <c r="O83" s="14">
        <f t="shared" si="10"/>
        <v>816</v>
      </c>
    </row>
    <row r="84" spans="1:15" ht="15" customHeight="1" outlineLevel="1" x14ac:dyDescent="0.35">
      <c r="A84" s="3">
        <v>82</v>
      </c>
      <c r="B84" s="297"/>
      <c r="C84" s="13" t="s">
        <v>95</v>
      </c>
      <c r="D84" s="22">
        <v>817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f t="shared" si="15"/>
        <v>0</v>
      </c>
      <c r="O84" s="14">
        <f t="shared" si="10"/>
        <v>817</v>
      </c>
    </row>
    <row r="85" spans="1:15" ht="15" customHeight="1" outlineLevel="1" x14ac:dyDescent="0.35">
      <c r="A85" s="3">
        <v>83</v>
      </c>
      <c r="B85" s="297"/>
      <c r="C85" s="13" t="s">
        <v>96</v>
      </c>
      <c r="D85" s="22">
        <v>818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f t="shared" si="15"/>
        <v>0</v>
      </c>
      <c r="O85" s="14">
        <f t="shared" si="10"/>
        <v>818</v>
      </c>
    </row>
    <row r="86" spans="1:15" ht="15" customHeight="1" outlineLevel="1" x14ac:dyDescent="0.35">
      <c r="A86" s="3">
        <v>84</v>
      </c>
      <c r="B86" s="297"/>
      <c r="C86" s="13" t="s">
        <v>97</v>
      </c>
      <c r="D86" s="22">
        <v>819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f t="shared" si="15"/>
        <v>0</v>
      </c>
      <c r="O86" s="14">
        <f t="shared" si="10"/>
        <v>819</v>
      </c>
    </row>
    <row r="87" spans="1:15" ht="15" customHeight="1" outlineLevel="1" x14ac:dyDescent="0.35">
      <c r="A87" s="3">
        <v>85</v>
      </c>
      <c r="B87" s="297"/>
      <c r="C87" s="13" t="s">
        <v>98</v>
      </c>
      <c r="D87" s="22">
        <v>820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f t="shared" si="15"/>
        <v>0</v>
      </c>
      <c r="O87" s="14">
        <f t="shared" si="10"/>
        <v>820</v>
      </c>
    </row>
    <row r="88" spans="1:15" ht="15" customHeight="1" outlineLevel="1" x14ac:dyDescent="0.35">
      <c r="A88" s="3">
        <v>86</v>
      </c>
      <c r="B88" s="297"/>
      <c r="C88" s="13" t="s">
        <v>62</v>
      </c>
      <c r="D88" s="22">
        <v>821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f t="shared" si="15"/>
        <v>0</v>
      </c>
      <c r="O88" s="14">
        <f t="shared" si="10"/>
        <v>821</v>
      </c>
    </row>
    <row r="89" spans="1:15" ht="15" customHeight="1" outlineLevel="1" x14ac:dyDescent="0.35">
      <c r="A89" s="3">
        <v>87</v>
      </c>
      <c r="B89" s="297"/>
      <c r="C89" s="13" t="s">
        <v>99</v>
      </c>
      <c r="D89" s="22">
        <v>822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f t="shared" si="15"/>
        <v>0</v>
      </c>
      <c r="O89" s="14">
        <f t="shared" si="10"/>
        <v>822</v>
      </c>
    </row>
    <row r="90" spans="1:15" ht="15" customHeight="1" outlineLevel="1" x14ac:dyDescent="0.35">
      <c r="A90" s="3">
        <v>88</v>
      </c>
      <c r="B90" s="297"/>
      <c r="C90" s="13" t="s">
        <v>100</v>
      </c>
      <c r="D90" s="22">
        <v>823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f t="shared" si="15"/>
        <v>0</v>
      </c>
      <c r="O90" s="14">
        <f t="shared" si="10"/>
        <v>823</v>
      </c>
    </row>
    <row r="91" spans="1:15" ht="15" customHeight="1" outlineLevel="1" x14ac:dyDescent="0.35">
      <c r="A91" s="3">
        <v>89</v>
      </c>
      <c r="B91" s="297"/>
      <c r="C91" s="13" t="s">
        <v>101</v>
      </c>
      <c r="D91" s="22">
        <v>824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f t="shared" si="15"/>
        <v>0</v>
      </c>
      <c r="O91" s="14">
        <f t="shared" si="10"/>
        <v>824</v>
      </c>
    </row>
    <row r="92" spans="1:15" ht="15" customHeight="1" outlineLevel="1" x14ac:dyDescent="0.35">
      <c r="A92" s="3">
        <v>90</v>
      </c>
      <c r="B92" s="297"/>
      <c r="C92" s="13" t="s">
        <v>102</v>
      </c>
      <c r="D92" s="22">
        <v>825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f t="shared" si="15"/>
        <v>0</v>
      </c>
      <c r="O92" s="14">
        <f t="shared" si="10"/>
        <v>825</v>
      </c>
    </row>
    <row r="93" spans="1:15" ht="15" customHeight="1" outlineLevel="1" x14ac:dyDescent="0.35">
      <c r="A93" s="3">
        <v>91</v>
      </c>
      <c r="B93" s="297"/>
      <c r="C93" s="13" t="s">
        <v>66</v>
      </c>
      <c r="D93" s="22">
        <v>826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f t="shared" si="15"/>
        <v>0</v>
      </c>
      <c r="O93" s="14">
        <f t="shared" ref="O93:O156" si="16">D93</f>
        <v>826</v>
      </c>
    </row>
    <row r="94" spans="1:15" ht="15" customHeight="1" x14ac:dyDescent="0.35">
      <c r="A94" s="3">
        <v>92</v>
      </c>
      <c r="B94" s="297"/>
      <c r="C94" s="301" t="s">
        <v>103</v>
      </c>
      <c r="D94" s="300"/>
      <c r="E94" s="16">
        <f>SUM(E81:E93)</f>
        <v>0</v>
      </c>
      <c r="F94" s="17">
        <f t="shared" ref="F94:L94" si="17">SUM(F81:F93)</f>
        <v>0</v>
      </c>
      <c r="G94" s="17">
        <f t="shared" si="17"/>
        <v>0</v>
      </c>
      <c r="H94" s="17">
        <f t="shared" si="17"/>
        <v>0</v>
      </c>
      <c r="I94" s="17">
        <f t="shared" si="17"/>
        <v>0</v>
      </c>
      <c r="J94" s="17">
        <f t="shared" si="17"/>
        <v>0</v>
      </c>
      <c r="K94" s="17">
        <f t="shared" si="17"/>
        <v>0</v>
      </c>
      <c r="L94" s="17">
        <f t="shared" si="17"/>
        <v>0</v>
      </c>
      <c r="O94" s="14">
        <f t="shared" si="16"/>
        <v>0</v>
      </c>
    </row>
    <row r="95" spans="1:15" ht="15" customHeight="1" outlineLevel="1" x14ac:dyDescent="0.35">
      <c r="A95" s="3">
        <v>93</v>
      </c>
      <c r="B95" s="297"/>
      <c r="C95" s="13" t="s">
        <v>67</v>
      </c>
      <c r="D95" s="22">
        <v>830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f t="shared" ref="L95:L102" si="18">SUM(E95:K95)</f>
        <v>0</v>
      </c>
      <c r="O95" s="14">
        <f t="shared" si="16"/>
        <v>830</v>
      </c>
    </row>
    <row r="96" spans="1:15" ht="15" customHeight="1" outlineLevel="1" x14ac:dyDescent="0.35">
      <c r="A96" s="3">
        <v>94</v>
      </c>
      <c r="B96" s="297"/>
      <c r="C96" s="13" t="s">
        <v>68</v>
      </c>
      <c r="D96" s="22">
        <v>831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f t="shared" si="18"/>
        <v>0</v>
      </c>
      <c r="O96" s="14">
        <f t="shared" si="16"/>
        <v>831</v>
      </c>
    </row>
    <row r="97" spans="1:15" ht="15" customHeight="1" outlineLevel="1" x14ac:dyDescent="0.35">
      <c r="A97" s="3">
        <v>95</v>
      </c>
      <c r="B97" s="297"/>
      <c r="C97" s="13" t="s">
        <v>104</v>
      </c>
      <c r="D97" s="22">
        <v>832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f t="shared" si="18"/>
        <v>0</v>
      </c>
      <c r="O97" s="14">
        <f t="shared" si="16"/>
        <v>832</v>
      </c>
    </row>
    <row r="98" spans="1:15" ht="15" customHeight="1" outlineLevel="1" x14ac:dyDescent="0.35">
      <c r="A98" s="3">
        <v>96</v>
      </c>
      <c r="B98" s="297"/>
      <c r="C98" s="13" t="s">
        <v>105</v>
      </c>
      <c r="D98" s="22">
        <v>833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f t="shared" si="18"/>
        <v>0</v>
      </c>
      <c r="O98" s="14">
        <f t="shared" si="16"/>
        <v>833</v>
      </c>
    </row>
    <row r="99" spans="1:15" ht="15" customHeight="1" outlineLevel="1" x14ac:dyDescent="0.35">
      <c r="A99" s="3">
        <v>97</v>
      </c>
      <c r="B99" s="297"/>
      <c r="C99" s="13" t="s">
        <v>106</v>
      </c>
      <c r="D99" s="22">
        <v>834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f t="shared" si="18"/>
        <v>0</v>
      </c>
      <c r="O99" s="14">
        <f t="shared" si="16"/>
        <v>834</v>
      </c>
    </row>
    <row r="100" spans="1:15" ht="15" customHeight="1" outlineLevel="1" x14ac:dyDescent="0.35">
      <c r="A100" s="3">
        <v>98</v>
      </c>
      <c r="B100" s="297"/>
      <c r="C100" s="13" t="s">
        <v>107</v>
      </c>
      <c r="D100" s="22">
        <v>835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f t="shared" si="18"/>
        <v>0</v>
      </c>
      <c r="O100" s="14">
        <f t="shared" si="16"/>
        <v>835</v>
      </c>
    </row>
    <row r="101" spans="1:15" ht="15" customHeight="1" outlineLevel="1" x14ac:dyDescent="0.35">
      <c r="A101" s="3">
        <v>99</v>
      </c>
      <c r="B101" s="297"/>
      <c r="C101" s="13" t="s">
        <v>108</v>
      </c>
      <c r="D101" s="22">
        <v>836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f t="shared" si="18"/>
        <v>0</v>
      </c>
      <c r="O101" s="14">
        <f t="shared" si="16"/>
        <v>836</v>
      </c>
    </row>
    <row r="102" spans="1:15" ht="15" customHeight="1" outlineLevel="1" x14ac:dyDescent="0.35">
      <c r="A102" s="3">
        <v>100</v>
      </c>
      <c r="B102" s="297"/>
      <c r="C102" s="13" t="s">
        <v>109</v>
      </c>
      <c r="D102" s="22">
        <v>837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f t="shared" si="18"/>
        <v>0</v>
      </c>
      <c r="O102" s="14">
        <f t="shared" si="16"/>
        <v>837</v>
      </c>
    </row>
    <row r="103" spans="1:15" ht="15" customHeight="1" x14ac:dyDescent="0.35">
      <c r="A103" s="3">
        <v>101</v>
      </c>
      <c r="B103" s="297"/>
      <c r="C103" s="299" t="s">
        <v>110</v>
      </c>
      <c r="D103" s="300"/>
      <c r="E103" s="16">
        <f>SUM(E95:E102)</f>
        <v>0</v>
      </c>
      <c r="F103" s="17">
        <f t="shared" ref="F103:L103" si="19">SUM(F95:F102)</f>
        <v>0</v>
      </c>
      <c r="G103" s="17">
        <f t="shared" si="19"/>
        <v>0</v>
      </c>
      <c r="H103" s="17">
        <f t="shared" si="19"/>
        <v>0</v>
      </c>
      <c r="I103" s="17">
        <f t="shared" si="19"/>
        <v>0</v>
      </c>
      <c r="J103" s="17">
        <f t="shared" si="19"/>
        <v>0</v>
      </c>
      <c r="K103" s="17">
        <f t="shared" si="19"/>
        <v>0</v>
      </c>
      <c r="L103" s="17">
        <f t="shared" si="19"/>
        <v>0</v>
      </c>
      <c r="O103" s="14">
        <f t="shared" si="16"/>
        <v>0</v>
      </c>
    </row>
    <row r="104" spans="1:15" ht="15" customHeight="1" outlineLevel="1" x14ac:dyDescent="0.35">
      <c r="A104" s="3">
        <v>102</v>
      </c>
      <c r="B104" s="297"/>
      <c r="C104" s="24" t="s">
        <v>92</v>
      </c>
      <c r="D104" s="30">
        <v>840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f t="shared" ref="L104:L109" si="20">SUM(E104:K104)</f>
        <v>0</v>
      </c>
      <c r="O104" s="14">
        <f t="shared" si="16"/>
        <v>840</v>
      </c>
    </row>
    <row r="105" spans="1:15" ht="15" customHeight="1" outlineLevel="1" x14ac:dyDescent="0.35">
      <c r="A105" s="3">
        <v>103</v>
      </c>
      <c r="B105" s="297"/>
      <c r="C105" s="25" t="s">
        <v>111</v>
      </c>
      <c r="D105" s="30">
        <v>841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f t="shared" si="20"/>
        <v>0</v>
      </c>
      <c r="O105" s="14">
        <f t="shared" si="16"/>
        <v>841</v>
      </c>
    </row>
    <row r="106" spans="1:15" ht="15" customHeight="1" outlineLevel="1" x14ac:dyDescent="0.35">
      <c r="A106" s="3">
        <v>104</v>
      </c>
      <c r="B106" s="297"/>
      <c r="C106" s="25" t="s">
        <v>66</v>
      </c>
      <c r="D106" s="30">
        <v>842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f t="shared" si="20"/>
        <v>0</v>
      </c>
      <c r="O106" s="14">
        <f t="shared" si="16"/>
        <v>842</v>
      </c>
    </row>
    <row r="107" spans="1:15" ht="15" customHeight="1" outlineLevel="1" x14ac:dyDescent="0.35">
      <c r="A107" s="3">
        <v>105</v>
      </c>
      <c r="B107" s="297"/>
      <c r="C107" s="25" t="s">
        <v>112</v>
      </c>
      <c r="D107" s="30">
        <v>842.1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f t="shared" si="20"/>
        <v>0</v>
      </c>
      <c r="O107" s="14">
        <f t="shared" si="16"/>
        <v>842.1</v>
      </c>
    </row>
    <row r="108" spans="1:15" ht="15" customHeight="1" outlineLevel="1" x14ac:dyDescent="0.35">
      <c r="A108" s="3">
        <v>106</v>
      </c>
      <c r="B108" s="297"/>
      <c r="C108" s="31" t="s">
        <v>113</v>
      </c>
      <c r="D108" s="30">
        <v>842.2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f t="shared" si="20"/>
        <v>0</v>
      </c>
      <c r="O108" s="14">
        <f t="shared" si="16"/>
        <v>842.2</v>
      </c>
    </row>
    <row r="109" spans="1:15" ht="15" customHeight="1" outlineLevel="1" x14ac:dyDescent="0.35">
      <c r="A109" s="3">
        <v>107</v>
      </c>
      <c r="B109" s="297"/>
      <c r="C109" s="31" t="s">
        <v>100</v>
      </c>
      <c r="D109" s="30">
        <v>842.3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f t="shared" si="20"/>
        <v>0</v>
      </c>
      <c r="O109" s="14">
        <f t="shared" si="16"/>
        <v>842.3</v>
      </c>
    </row>
    <row r="110" spans="1:15" ht="15" customHeight="1" x14ac:dyDescent="0.35">
      <c r="A110" s="3">
        <v>108</v>
      </c>
      <c r="B110" s="297"/>
      <c r="C110" s="299" t="s">
        <v>114</v>
      </c>
      <c r="D110" s="300"/>
      <c r="E110" s="16">
        <f>SUM(E104:E109)</f>
        <v>0</v>
      </c>
      <c r="F110" s="17">
        <f t="shared" ref="F110:L110" si="21">SUM(F104:F109)</f>
        <v>0</v>
      </c>
      <c r="G110" s="17">
        <f t="shared" si="21"/>
        <v>0</v>
      </c>
      <c r="H110" s="17">
        <f t="shared" si="21"/>
        <v>0</v>
      </c>
      <c r="I110" s="17">
        <f t="shared" si="21"/>
        <v>0</v>
      </c>
      <c r="J110" s="17">
        <f t="shared" si="21"/>
        <v>0</v>
      </c>
      <c r="K110" s="17">
        <f t="shared" si="21"/>
        <v>0</v>
      </c>
      <c r="L110" s="17">
        <f t="shared" si="21"/>
        <v>0</v>
      </c>
      <c r="O110" s="14">
        <f t="shared" si="16"/>
        <v>0</v>
      </c>
    </row>
    <row r="111" spans="1:15" ht="15" customHeight="1" outlineLevel="1" x14ac:dyDescent="0.35">
      <c r="A111" s="3">
        <v>109</v>
      </c>
      <c r="B111" s="297"/>
      <c r="C111" s="25" t="s">
        <v>67</v>
      </c>
      <c r="D111" s="30">
        <v>843.1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f t="shared" ref="L111:L119" si="22">SUM(E111:K111)</f>
        <v>0</v>
      </c>
      <c r="O111" s="14">
        <f t="shared" si="16"/>
        <v>843.1</v>
      </c>
    </row>
    <row r="112" spans="1:15" ht="15" customHeight="1" outlineLevel="1" x14ac:dyDescent="0.35">
      <c r="A112" s="3">
        <v>110</v>
      </c>
      <c r="B112" s="297"/>
      <c r="C112" s="25" t="s">
        <v>68</v>
      </c>
      <c r="D112" s="30">
        <v>843.2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f t="shared" si="22"/>
        <v>0</v>
      </c>
      <c r="O112" s="14">
        <f t="shared" si="16"/>
        <v>843.2</v>
      </c>
    </row>
    <row r="113" spans="1:15" ht="15" customHeight="1" outlineLevel="1" x14ac:dyDescent="0.35">
      <c r="A113" s="3">
        <v>111</v>
      </c>
      <c r="B113" s="297"/>
      <c r="C113" s="25" t="s">
        <v>115</v>
      </c>
      <c r="D113" s="30">
        <v>843.3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f t="shared" si="22"/>
        <v>0</v>
      </c>
      <c r="O113" s="14">
        <f t="shared" si="16"/>
        <v>843.3</v>
      </c>
    </row>
    <row r="114" spans="1:15" ht="15" customHeight="1" outlineLevel="1" x14ac:dyDescent="0.35">
      <c r="A114" s="3">
        <v>112</v>
      </c>
      <c r="B114" s="297"/>
      <c r="C114" s="25" t="s">
        <v>108</v>
      </c>
      <c r="D114" s="30">
        <v>843.4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f t="shared" si="22"/>
        <v>0</v>
      </c>
      <c r="O114" s="14">
        <f t="shared" si="16"/>
        <v>843.4</v>
      </c>
    </row>
    <row r="115" spans="1:15" ht="15" customHeight="1" outlineLevel="1" x14ac:dyDescent="0.35">
      <c r="A115" s="3">
        <v>113</v>
      </c>
      <c r="B115" s="297"/>
      <c r="C115" s="25" t="s">
        <v>116</v>
      </c>
      <c r="D115" s="30">
        <v>843.5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f t="shared" si="22"/>
        <v>0</v>
      </c>
      <c r="O115" s="14">
        <f t="shared" si="16"/>
        <v>843.5</v>
      </c>
    </row>
    <row r="116" spans="1:15" ht="15" customHeight="1" outlineLevel="1" x14ac:dyDescent="0.35">
      <c r="A116" s="3">
        <v>114</v>
      </c>
      <c r="B116" s="297"/>
      <c r="C116" s="25" t="s">
        <v>117</v>
      </c>
      <c r="D116" s="30">
        <v>843.6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f t="shared" si="22"/>
        <v>0</v>
      </c>
      <c r="O116" s="14">
        <f t="shared" si="16"/>
        <v>843.6</v>
      </c>
    </row>
    <row r="117" spans="1:15" ht="15" customHeight="1" outlineLevel="1" x14ac:dyDescent="0.35">
      <c r="A117" s="3">
        <v>115</v>
      </c>
      <c r="B117" s="297"/>
      <c r="C117" s="25" t="s">
        <v>118</v>
      </c>
      <c r="D117" s="30">
        <v>843.7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f t="shared" si="22"/>
        <v>0</v>
      </c>
      <c r="O117" s="14">
        <f t="shared" si="16"/>
        <v>843.7</v>
      </c>
    </row>
    <row r="118" spans="1:15" ht="15" customHeight="1" outlineLevel="1" x14ac:dyDescent="0.35">
      <c r="A118" s="3">
        <v>116</v>
      </c>
      <c r="B118" s="297"/>
      <c r="C118" s="25" t="s">
        <v>119</v>
      </c>
      <c r="D118" s="30">
        <v>843.8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f t="shared" si="22"/>
        <v>0</v>
      </c>
      <c r="O118" s="14">
        <f t="shared" si="16"/>
        <v>843.8</v>
      </c>
    </row>
    <row r="119" spans="1:15" ht="15" customHeight="1" outlineLevel="1" x14ac:dyDescent="0.35">
      <c r="A119" s="3">
        <v>117</v>
      </c>
      <c r="B119" s="297"/>
      <c r="C119" s="25" t="s">
        <v>109</v>
      </c>
      <c r="D119" s="30">
        <v>843.9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f t="shared" si="22"/>
        <v>0</v>
      </c>
      <c r="O119" s="14">
        <f t="shared" si="16"/>
        <v>843.9</v>
      </c>
    </row>
    <row r="120" spans="1:15" ht="15" customHeight="1" x14ac:dyDescent="0.35">
      <c r="A120" s="3">
        <v>118</v>
      </c>
      <c r="B120" s="297"/>
      <c r="C120" s="299" t="s">
        <v>120</v>
      </c>
      <c r="D120" s="300"/>
      <c r="E120" s="16">
        <f>SUM(E111:E119)</f>
        <v>0</v>
      </c>
      <c r="F120" s="17">
        <f t="shared" ref="F120:L120" si="23">SUM(F111:F119)</f>
        <v>0</v>
      </c>
      <c r="G120" s="17">
        <f t="shared" si="23"/>
        <v>0</v>
      </c>
      <c r="H120" s="17">
        <f t="shared" si="23"/>
        <v>0</v>
      </c>
      <c r="I120" s="17">
        <f t="shared" si="23"/>
        <v>0</v>
      </c>
      <c r="J120" s="17">
        <f t="shared" si="23"/>
        <v>0</v>
      </c>
      <c r="K120" s="17">
        <f t="shared" si="23"/>
        <v>0</v>
      </c>
      <c r="L120" s="17">
        <f t="shared" si="23"/>
        <v>0</v>
      </c>
      <c r="O120" s="14">
        <f t="shared" si="16"/>
        <v>0</v>
      </c>
    </row>
    <row r="121" spans="1:15" ht="15" customHeight="1" x14ac:dyDescent="0.35">
      <c r="A121" s="3">
        <v>119</v>
      </c>
      <c r="B121" s="298" t="s">
        <v>121</v>
      </c>
      <c r="C121" s="298"/>
      <c r="D121" s="298"/>
      <c r="E121" s="16">
        <f>SUM(E120,E110,E103,E94)</f>
        <v>0</v>
      </c>
      <c r="F121" s="17">
        <f t="shared" ref="F121:L121" si="24">SUM(F120,F110,F103,F94)</f>
        <v>0</v>
      </c>
      <c r="G121" s="17">
        <f t="shared" si="24"/>
        <v>0</v>
      </c>
      <c r="H121" s="17">
        <f t="shared" si="24"/>
        <v>0</v>
      </c>
      <c r="I121" s="17">
        <f t="shared" si="24"/>
        <v>0</v>
      </c>
      <c r="J121" s="17">
        <f t="shared" si="24"/>
        <v>0</v>
      </c>
      <c r="K121" s="17">
        <f t="shared" si="24"/>
        <v>0</v>
      </c>
      <c r="L121" s="17">
        <f t="shared" si="24"/>
        <v>0</v>
      </c>
      <c r="O121" s="14">
        <f t="shared" si="16"/>
        <v>0</v>
      </c>
    </row>
    <row r="122" spans="1:15" ht="15" customHeight="1" outlineLevel="1" x14ac:dyDescent="0.35">
      <c r="A122" s="3">
        <v>120</v>
      </c>
      <c r="B122" s="276" t="s">
        <v>122</v>
      </c>
      <c r="C122" s="24" t="s">
        <v>92</v>
      </c>
      <c r="D122" s="32">
        <v>850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f t="shared" ref="L122:L132" si="25">SUM(E122:K122)</f>
        <v>0</v>
      </c>
      <c r="O122" s="14">
        <f t="shared" si="16"/>
        <v>850</v>
      </c>
    </row>
    <row r="123" spans="1:15" ht="15" customHeight="1" outlineLevel="1" x14ac:dyDescent="0.35">
      <c r="A123" s="3">
        <v>121</v>
      </c>
      <c r="B123" s="277"/>
      <c r="C123" s="31" t="s">
        <v>123</v>
      </c>
      <c r="D123" s="28">
        <v>851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f t="shared" si="25"/>
        <v>0</v>
      </c>
      <c r="O123" s="14">
        <f t="shared" si="16"/>
        <v>851</v>
      </c>
    </row>
    <row r="124" spans="1:15" ht="15" customHeight="1" outlineLevel="1" x14ac:dyDescent="0.35">
      <c r="A124" s="3">
        <v>122</v>
      </c>
      <c r="B124" s="277"/>
      <c r="C124" s="31" t="s">
        <v>124</v>
      </c>
      <c r="D124" s="28">
        <v>852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f t="shared" si="25"/>
        <v>0</v>
      </c>
      <c r="O124" s="14">
        <f t="shared" si="16"/>
        <v>852</v>
      </c>
    </row>
    <row r="125" spans="1:15" ht="15" customHeight="1" outlineLevel="1" x14ac:dyDescent="0.35">
      <c r="A125" s="3">
        <v>123</v>
      </c>
      <c r="B125" s="277"/>
      <c r="C125" s="31" t="s">
        <v>125</v>
      </c>
      <c r="D125" s="28">
        <v>853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f t="shared" si="25"/>
        <v>0</v>
      </c>
      <c r="O125" s="14">
        <f t="shared" si="16"/>
        <v>853</v>
      </c>
    </row>
    <row r="126" spans="1:15" ht="15" customHeight="1" outlineLevel="1" x14ac:dyDescent="0.35">
      <c r="A126" s="3">
        <v>124</v>
      </c>
      <c r="B126" s="277"/>
      <c r="C126" s="31" t="s">
        <v>126</v>
      </c>
      <c r="D126" s="28">
        <v>854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f t="shared" si="25"/>
        <v>0</v>
      </c>
      <c r="O126" s="14">
        <f t="shared" si="16"/>
        <v>854</v>
      </c>
    </row>
    <row r="127" spans="1:15" ht="15" customHeight="1" outlineLevel="1" x14ac:dyDescent="0.35">
      <c r="A127" s="3">
        <v>125</v>
      </c>
      <c r="B127" s="277"/>
      <c r="C127" s="31" t="s">
        <v>127</v>
      </c>
      <c r="D127" s="28">
        <v>855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f t="shared" si="25"/>
        <v>0</v>
      </c>
      <c r="O127" s="14">
        <f t="shared" si="16"/>
        <v>855</v>
      </c>
    </row>
    <row r="128" spans="1:15" ht="15" customHeight="1" outlineLevel="1" x14ac:dyDescent="0.35">
      <c r="A128" s="3">
        <v>126</v>
      </c>
      <c r="B128" s="277"/>
      <c r="C128" s="31" t="s">
        <v>128</v>
      </c>
      <c r="D128" s="28">
        <v>856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f t="shared" si="25"/>
        <v>0</v>
      </c>
      <c r="O128" s="14">
        <f t="shared" si="16"/>
        <v>856</v>
      </c>
    </row>
    <row r="129" spans="1:15" ht="15" customHeight="1" outlineLevel="1" x14ac:dyDescent="0.35">
      <c r="A129" s="3">
        <v>127</v>
      </c>
      <c r="B129" s="277"/>
      <c r="C129" s="31" t="s">
        <v>98</v>
      </c>
      <c r="D129" s="28">
        <v>857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f t="shared" si="25"/>
        <v>0</v>
      </c>
      <c r="O129" s="14">
        <f t="shared" si="16"/>
        <v>857</v>
      </c>
    </row>
    <row r="130" spans="1:15" ht="15" customHeight="1" outlineLevel="1" x14ac:dyDescent="0.35">
      <c r="A130" s="3">
        <v>128</v>
      </c>
      <c r="B130" s="277"/>
      <c r="C130" s="31" t="s">
        <v>129</v>
      </c>
      <c r="D130" s="28">
        <v>858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f t="shared" si="25"/>
        <v>0</v>
      </c>
      <c r="O130" s="14">
        <f t="shared" si="16"/>
        <v>858</v>
      </c>
    </row>
    <row r="131" spans="1:15" ht="15" customHeight="1" outlineLevel="1" x14ac:dyDescent="0.35">
      <c r="A131" s="3">
        <v>129</v>
      </c>
      <c r="B131" s="277"/>
      <c r="C131" s="31" t="s">
        <v>101</v>
      </c>
      <c r="D131" s="28">
        <v>859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f t="shared" si="25"/>
        <v>0</v>
      </c>
      <c r="O131" s="14">
        <f t="shared" si="16"/>
        <v>859</v>
      </c>
    </row>
    <row r="132" spans="1:15" ht="15" customHeight="1" outlineLevel="1" x14ac:dyDescent="0.35">
      <c r="A132" s="3">
        <v>130</v>
      </c>
      <c r="B132" s="277"/>
      <c r="C132" s="31" t="s">
        <v>66</v>
      </c>
      <c r="D132" s="28">
        <v>860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f t="shared" si="25"/>
        <v>0</v>
      </c>
      <c r="O132" s="14">
        <f t="shared" si="16"/>
        <v>860</v>
      </c>
    </row>
    <row r="133" spans="1:15" ht="15" customHeight="1" x14ac:dyDescent="0.35">
      <c r="A133" s="3">
        <v>131</v>
      </c>
      <c r="B133" s="277"/>
      <c r="C133" s="299" t="s">
        <v>130</v>
      </c>
      <c r="D133" s="300"/>
      <c r="E133" s="16">
        <f>SUM(E122:E132)</f>
        <v>0</v>
      </c>
      <c r="F133" s="17">
        <f t="shared" ref="F133:L133" si="26">SUM(F122:F132)</f>
        <v>0</v>
      </c>
      <c r="G133" s="17">
        <f t="shared" si="26"/>
        <v>0</v>
      </c>
      <c r="H133" s="17">
        <f t="shared" si="26"/>
        <v>0</v>
      </c>
      <c r="I133" s="17">
        <f t="shared" si="26"/>
        <v>0</v>
      </c>
      <c r="J133" s="17">
        <f t="shared" si="26"/>
        <v>0</v>
      </c>
      <c r="K133" s="17">
        <f t="shared" si="26"/>
        <v>0</v>
      </c>
      <c r="L133" s="17">
        <f t="shared" si="26"/>
        <v>0</v>
      </c>
      <c r="O133" s="14">
        <f t="shared" si="16"/>
        <v>0</v>
      </c>
    </row>
    <row r="134" spans="1:15" ht="15" customHeight="1" outlineLevel="1" x14ac:dyDescent="0.35">
      <c r="A134" s="3">
        <v>132</v>
      </c>
      <c r="B134" s="277"/>
      <c r="C134" s="24" t="s">
        <v>67</v>
      </c>
      <c r="D134" s="32">
        <v>861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f t="shared" ref="L134:L141" si="27">SUM(E134:K134)</f>
        <v>0</v>
      </c>
      <c r="O134" s="14">
        <f t="shared" si="16"/>
        <v>861</v>
      </c>
    </row>
    <row r="135" spans="1:15" ht="15" customHeight="1" outlineLevel="1" x14ac:dyDescent="0.35">
      <c r="A135" s="3">
        <v>133</v>
      </c>
      <c r="B135" s="277"/>
      <c r="C135" s="31" t="s">
        <v>68</v>
      </c>
      <c r="D135" s="28">
        <v>862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27"/>
        <v>0</v>
      </c>
      <c r="O135" s="14">
        <f t="shared" si="16"/>
        <v>862</v>
      </c>
    </row>
    <row r="136" spans="1:15" ht="15" customHeight="1" outlineLevel="1" x14ac:dyDescent="0.35">
      <c r="A136" s="3">
        <v>134</v>
      </c>
      <c r="B136" s="277"/>
      <c r="C136" s="31" t="s">
        <v>131</v>
      </c>
      <c r="D136" s="28">
        <v>863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f t="shared" si="27"/>
        <v>0</v>
      </c>
      <c r="O136" s="14">
        <f t="shared" si="16"/>
        <v>863</v>
      </c>
    </row>
    <row r="137" spans="1:15" ht="15" customHeight="1" outlineLevel="1" x14ac:dyDescent="0.35">
      <c r="A137" s="3">
        <v>135</v>
      </c>
      <c r="B137" s="277"/>
      <c r="C137" s="31" t="s">
        <v>106</v>
      </c>
      <c r="D137" s="28">
        <v>864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f t="shared" si="27"/>
        <v>0</v>
      </c>
      <c r="O137" s="14">
        <f t="shared" si="16"/>
        <v>864</v>
      </c>
    </row>
    <row r="138" spans="1:15" ht="15" customHeight="1" outlineLevel="1" x14ac:dyDescent="0.35">
      <c r="A138" s="3">
        <v>136</v>
      </c>
      <c r="B138" s="277"/>
      <c r="C138" s="31" t="s">
        <v>107</v>
      </c>
      <c r="D138" s="28">
        <v>865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f t="shared" si="27"/>
        <v>0</v>
      </c>
      <c r="O138" s="14">
        <f t="shared" si="16"/>
        <v>865</v>
      </c>
    </row>
    <row r="139" spans="1:15" ht="15" customHeight="1" outlineLevel="1" x14ac:dyDescent="0.35">
      <c r="A139" s="3">
        <v>137</v>
      </c>
      <c r="B139" s="277"/>
      <c r="C139" s="31" t="s">
        <v>132</v>
      </c>
      <c r="D139" s="28">
        <v>866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f t="shared" si="27"/>
        <v>0</v>
      </c>
      <c r="O139" s="14">
        <f t="shared" si="16"/>
        <v>866</v>
      </c>
    </row>
    <row r="140" spans="1:15" ht="15" customHeight="1" outlineLevel="1" x14ac:dyDescent="0.35">
      <c r="A140" s="3">
        <v>138</v>
      </c>
      <c r="B140" s="277"/>
      <c r="C140" s="31" t="s">
        <v>109</v>
      </c>
      <c r="D140" s="28">
        <v>867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f t="shared" si="27"/>
        <v>0</v>
      </c>
      <c r="O140" s="14">
        <f t="shared" si="16"/>
        <v>867</v>
      </c>
    </row>
    <row r="141" spans="1:15" ht="15" customHeight="1" outlineLevel="1" x14ac:dyDescent="0.35">
      <c r="A141" s="3">
        <v>139</v>
      </c>
      <c r="B141" s="277"/>
      <c r="C141" s="31" t="s">
        <v>92</v>
      </c>
      <c r="D141" s="28">
        <v>870</v>
      </c>
      <c r="E141" s="12">
        <v>1221841.0255465242</v>
      </c>
      <c r="F141" s="12">
        <v>574267.46235240193</v>
      </c>
      <c r="G141" s="12">
        <v>63682.853065769181</v>
      </c>
      <c r="H141" s="12">
        <v>63705.638551593933</v>
      </c>
      <c r="I141" s="12">
        <v>4035.2944643792516</v>
      </c>
      <c r="J141" s="12">
        <v>740541.37705749273</v>
      </c>
      <c r="K141" s="12">
        <v>107397.94644501472</v>
      </c>
      <c r="L141" s="12">
        <f t="shared" si="27"/>
        <v>2775471.5974831763</v>
      </c>
      <c r="O141" s="14">
        <f t="shared" si="16"/>
        <v>870</v>
      </c>
    </row>
    <row r="142" spans="1:15" ht="15" customHeight="1" x14ac:dyDescent="0.35">
      <c r="A142" s="3">
        <v>140</v>
      </c>
      <c r="B142" s="290"/>
      <c r="C142" s="299" t="s">
        <v>133</v>
      </c>
      <c r="D142" s="300"/>
      <c r="E142" s="16">
        <f>SUM(E134:E141)</f>
        <v>1221841.0255465242</v>
      </c>
      <c r="F142" s="17">
        <f t="shared" ref="F142:L142" si="28">SUM(F134:F141)</f>
        <v>574267.46235240193</v>
      </c>
      <c r="G142" s="17">
        <f t="shared" si="28"/>
        <v>63682.853065769181</v>
      </c>
      <c r="H142" s="17">
        <f t="shared" si="28"/>
        <v>63705.638551593933</v>
      </c>
      <c r="I142" s="17">
        <f t="shared" si="28"/>
        <v>4035.2944643792516</v>
      </c>
      <c r="J142" s="17">
        <f t="shared" si="28"/>
        <v>740541.37705749273</v>
      </c>
      <c r="K142" s="17">
        <f t="shared" si="28"/>
        <v>107397.94644501472</v>
      </c>
      <c r="L142" s="17">
        <f t="shared" si="28"/>
        <v>2775471.5974831763</v>
      </c>
      <c r="O142" s="14">
        <f t="shared" si="16"/>
        <v>0</v>
      </c>
    </row>
    <row r="143" spans="1:15" ht="15" customHeight="1" x14ac:dyDescent="0.35">
      <c r="A143" s="3">
        <v>141</v>
      </c>
      <c r="B143" s="298" t="s">
        <v>134</v>
      </c>
      <c r="C143" s="298"/>
      <c r="D143" s="298"/>
      <c r="E143" s="16">
        <f>SUM(E142,E133)</f>
        <v>1221841.0255465242</v>
      </c>
      <c r="F143" s="17">
        <f t="shared" ref="F143:L143" si="29">SUM(F142,F133)</f>
        <v>574267.46235240193</v>
      </c>
      <c r="G143" s="17">
        <f t="shared" si="29"/>
        <v>63682.853065769181</v>
      </c>
      <c r="H143" s="17">
        <f t="shared" si="29"/>
        <v>63705.638551593933</v>
      </c>
      <c r="I143" s="17">
        <f t="shared" si="29"/>
        <v>4035.2944643792516</v>
      </c>
      <c r="J143" s="17">
        <f t="shared" si="29"/>
        <v>740541.37705749273</v>
      </c>
      <c r="K143" s="17">
        <f t="shared" si="29"/>
        <v>107397.94644501472</v>
      </c>
      <c r="L143" s="17">
        <f t="shared" si="29"/>
        <v>2775471.5974831763</v>
      </c>
      <c r="O143" s="14">
        <f t="shared" si="16"/>
        <v>0</v>
      </c>
    </row>
    <row r="144" spans="1:15" ht="15" customHeight="1" outlineLevel="1" x14ac:dyDescent="0.35">
      <c r="A144" s="3">
        <v>142</v>
      </c>
      <c r="B144" s="276" t="s">
        <v>135</v>
      </c>
      <c r="C144" s="13" t="s">
        <v>136</v>
      </c>
      <c r="D144" s="22">
        <v>871</v>
      </c>
      <c r="E144" s="12">
        <v>74987.49390832994</v>
      </c>
      <c r="F144" s="12">
        <v>53060.988855856755</v>
      </c>
      <c r="G144" s="12">
        <v>7027.0548627298604</v>
      </c>
      <c r="H144" s="12">
        <v>9632.8912435214279</v>
      </c>
      <c r="I144" s="12">
        <v>1210.7570224798453</v>
      </c>
      <c r="J144" s="12">
        <v>63305.85387769853</v>
      </c>
      <c r="K144" s="12">
        <v>13517.752090802795</v>
      </c>
      <c r="L144" s="12">
        <f t="shared" ref="L144:L154" si="30">SUM(E144:K144)</f>
        <v>222742.79186141913</v>
      </c>
      <c r="O144" s="14">
        <f t="shared" si="16"/>
        <v>871</v>
      </c>
    </row>
    <row r="145" spans="1:15" ht="15" customHeight="1" outlineLevel="1" x14ac:dyDescent="0.35">
      <c r="A145" s="3">
        <v>143</v>
      </c>
      <c r="B145" s="277"/>
      <c r="C145" s="13" t="s">
        <v>125</v>
      </c>
      <c r="D145" s="22">
        <v>872</v>
      </c>
      <c r="E145" s="12">
        <v>13915.4322207322</v>
      </c>
      <c r="F145" s="12">
        <v>9546.5911534951683</v>
      </c>
      <c r="G145" s="12">
        <v>1037.37242960821</v>
      </c>
      <c r="H145" s="12">
        <v>1304.1300867019713</v>
      </c>
      <c r="I145" s="12">
        <v>128.86123168310294</v>
      </c>
      <c r="J145" s="12">
        <v>39847.619360318626</v>
      </c>
      <c r="K145" s="12">
        <v>9357.2565995449713</v>
      </c>
      <c r="L145" s="12">
        <f t="shared" si="30"/>
        <v>75137.263082084246</v>
      </c>
      <c r="O145" s="14">
        <f t="shared" si="16"/>
        <v>872</v>
      </c>
    </row>
    <row r="146" spans="1:15" ht="15" customHeight="1" outlineLevel="1" x14ac:dyDescent="0.35">
      <c r="A146" s="3">
        <v>144</v>
      </c>
      <c r="B146" s="277"/>
      <c r="C146" s="13" t="s">
        <v>137</v>
      </c>
      <c r="D146" s="22">
        <v>873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f t="shared" si="30"/>
        <v>0</v>
      </c>
      <c r="O146" s="14">
        <f t="shared" si="16"/>
        <v>873</v>
      </c>
    </row>
    <row r="147" spans="1:15" ht="15" customHeight="1" outlineLevel="1" x14ac:dyDescent="0.35">
      <c r="A147" s="3">
        <v>145</v>
      </c>
      <c r="B147" s="277"/>
      <c r="C147" s="13" t="s">
        <v>138</v>
      </c>
      <c r="D147" s="22">
        <v>874</v>
      </c>
      <c r="E147" s="12">
        <v>1654674.0001995945</v>
      </c>
      <c r="F147" s="12">
        <v>665271.4418308133</v>
      </c>
      <c r="G147" s="12">
        <v>65011.252450675223</v>
      </c>
      <c r="H147" s="12">
        <v>79677.395292500296</v>
      </c>
      <c r="I147" s="12">
        <v>4360.4938849267555</v>
      </c>
      <c r="J147" s="12">
        <v>860788.52449047321</v>
      </c>
      <c r="K147" s="12">
        <v>55736.108433922906</v>
      </c>
      <c r="L147" s="12">
        <f t="shared" si="30"/>
        <v>3385519.2165829064</v>
      </c>
      <c r="O147" s="14">
        <f t="shared" si="16"/>
        <v>874</v>
      </c>
    </row>
    <row r="148" spans="1:15" ht="15" customHeight="1" outlineLevel="1" x14ac:dyDescent="0.35">
      <c r="A148" s="3">
        <v>146</v>
      </c>
      <c r="B148" s="277"/>
      <c r="C148" s="13" t="s">
        <v>139</v>
      </c>
      <c r="D148" s="22">
        <v>875</v>
      </c>
      <c r="E148" s="12">
        <v>113397.14466844779</v>
      </c>
      <c r="F148" s="12">
        <v>77795.368548491533</v>
      </c>
      <c r="G148" s="12">
        <v>8453.5693616530461</v>
      </c>
      <c r="H148" s="12">
        <v>10627.383020693367</v>
      </c>
      <c r="I148" s="12">
        <v>1050.0928393408044</v>
      </c>
      <c r="J148" s="12">
        <v>324719.07344445621</v>
      </c>
      <c r="K148" s="12">
        <v>76252.477356578776</v>
      </c>
      <c r="L148" s="12">
        <f t="shared" si="30"/>
        <v>612295.10923966148</v>
      </c>
      <c r="O148" s="14">
        <f t="shared" si="16"/>
        <v>875</v>
      </c>
    </row>
    <row r="149" spans="1:15" ht="15" customHeight="1" outlineLevel="1" x14ac:dyDescent="0.35">
      <c r="A149" s="3">
        <v>147</v>
      </c>
      <c r="B149" s="277"/>
      <c r="C149" s="13" t="s">
        <v>140</v>
      </c>
      <c r="D149" s="22">
        <v>876</v>
      </c>
      <c r="E149" s="12">
        <v>0</v>
      </c>
      <c r="F149" s="12">
        <v>241013.44261004741</v>
      </c>
      <c r="G149" s="12">
        <v>46838.691083340222</v>
      </c>
      <c r="H149" s="12">
        <v>14186.232086599106</v>
      </c>
      <c r="I149" s="12">
        <v>927.69959070619768</v>
      </c>
      <c r="J149" s="12">
        <v>180929.07621123508</v>
      </c>
      <c r="K149" s="12">
        <v>141956.9060522271</v>
      </c>
      <c r="L149" s="12">
        <f t="shared" si="30"/>
        <v>625852.04763415514</v>
      </c>
      <c r="O149" s="14">
        <f t="shared" si="16"/>
        <v>876</v>
      </c>
    </row>
    <row r="150" spans="1:15" ht="15" customHeight="1" outlineLevel="1" x14ac:dyDescent="0.35">
      <c r="A150" s="3">
        <v>148</v>
      </c>
      <c r="B150" s="277"/>
      <c r="C150" s="13" t="s">
        <v>141</v>
      </c>
      <c r="D150" s="22">
        <v>877</v>
      </c>
      <c r="E150" s="12">
        <v>29050.649608328255</v>
      </c>
      <c r="F150" s="12">
        <v>20029.015490151483</v>
      </c>
      <c r="G150" s="12">
        <v>2253.6932165926846</v>
      </c>
      <c r="H150" s="12">
        <v>2882.1582808797916</v>
      </c>
      <c r="I150" s="12">
        <v>157.86893322685864</v>
      </c>
      <c r="J150" s="12">
        <v>31346.741632935296</v>
      </c>
      <c r="K150" s="12">
        <v>2029.2771334181593</v>
      </c>
      <c r="L150" s="12">
        <f t="shared" si="30"/>
        <v>87749.404295532528</v>
      </c>
      <c r="O150" s="14">
        <f t="shared" si="16"/>
        <v>877</v>
      </c>
    </row>
    <row r="151" spans="1:15" ht="15" customHeight="1" outlineLevel="1" x14ac:dyDescent="0.35">
      <c r="A151" s="3">
        <v>149</v>
      </c>
      <c r="B151" s="277"/>
      <c r="C151" s="13" t="s">
        <v>142</v>
      </c>
      <c r="D151" s="22">
        <v>878</v>
      </c>
      <c r="E151" s="12">
        <v>-122438.75213016965</v>
      </c>
      <c r="F151" s="12">
        <v>-48045.577071708081</v>
      </c>
      <c r="G151" s="12">
        <v>-5047.3449577709707</v>
      </c>
      <c r="H151" s="12">
        <v>-3214.0079803194112</v>
      </c>
      <c r="I151" s="12">
        <v>-327.45109221565792</v>
      </c>
      <c r="J151" s="12">
        <v>-8661.5337623057057</v>
      </c>
      <c r="K151" s="12">
        <v>-583.73678296288062</v>
      </c>
      <c r="L151" s="12">
        <f t="shared" si="30"/>
        <v>-188318.40377745239</v>
      </c>
      <c r="O151" s="14">
        <f t="shared" si="16"/>
        <v>878</v>
      </c>
    </row>
    <row r="152" spans="1:15" ht="15" customHeight="1" outlineLevel="1" x14ac:dyDescent="0.35">
      <c r="A152" s="3">
        <v>150</v>
      </c>
      <c r="B152" s="277"/>
      <c r="C152" s="13" t="s">
        <v>143</v>
      </c>
      <c r="D152" s="22">
        <v>879</v>
      </c>
      <c r="E152" s="12">
        <v>279156.14086074353</v>
      </c>
      <c r="F152" s="12">
        <v>98893.556420329944</v>
      </c>
      <c r="G152" s="12">
        <v>10142.514977059192</v>
      </c>
      <c r="H152" s="12">
        <v>6720.8622440504605</v>
      </c>
      <c r="I152" s="12">
        <v>694.52758631626421</v>
      </c>
      <c r="J152" s="12">
        <v>18149.085638858869</v>
      </c>
      <c r="K152" s="12">
        <v>1128.5762392858837</v>
      </c>
      <c r="L152" s="12">
        <f t="shared" si="30"/>
        <v>414885.26396664418</v>
      </c>
      <c r="O152" s="14">
        <f t="shared" si="16"/>
        <v>879</v>
      </c>
    </row>
    <row r="153" spans="1:15" ht="15" customHeight="1" outlineLevel="1" x14ac:dyDescent="0.35">
      <c r="A153" s="3">
        <v>151</v>
      </c>
      <c r="B153" s="277"/>
      <c r="C153" s="13" t="s">
        <v>101</v>
      </c>
      <c r="D153" s="22">
        <v>880</v>
      </c>
      <c r="E153" s="12">
        <v>2743911.6613321849</v>
      </c>
      <c r="F153" s="12">
        <v>1138068.8543844903</v>
      </c>
      <c r="G153" s="12">
        <v>114860.99017237853</v>
      </c>
      <c r="H153" s="12">
        <v>128327.99389712639</v>
      </c>
      <c r="I153" s="12">
        <v>7660.2662098546407</v>
      </c>
      <c r="J153" s="12">
        <v>1400902.1617659284</v>
      </c>
      <c r="K153" s="12">
        <v>125833.32200761665</v>
      </c>
      <c r="L153" s="12">
        <f t="shared" si="30"/>
        <v>5659565.2497695806</v>
      </c>
      <c r="O153" s="14">
        <f t="shared" si="16"/>
        <v>880</v>
      </c>
    </row>
    <row r="154" spans="1:15" ht="15" customHeight="1" outlineLevel="1" x14ac:dyDescent="0.35">
      <c r="A154" s="3">
        <v>152</v>
      </c>
      <c r="B154" s="277"/>
      <c r="C154" s="13" t="s">
        <v>66</v>
      </c>
      <c r="D154" s="22">
        <v>881</v>
      </c>
      <c r="E154" s="12">
        <v>106767.4791883264</v>
      </c>
      <c r="F154" s="12">
        <v>44283.037401570487</v>
      </c>
      <c r="G154" s="12">
        <v>4469.3196762121815</v>
      </c>
      <c r="H154" s="12">
        <v>4993.3300006601085</v>
      </c>
      <c r="I154" s="12">
        <v>298.06619675963481</v>
      </c>
      <c r="J154" s="12">
        <v>54510.061132437389</v>
      </c>
      <c r="K154" s="12">
        <v>4896.2606114380014</v>
      </c>
      <c r="L154" s="12">
        <f t="shared" si="30"/>
        <v>220217.55420740417</v>
      </c>
      <c r="O154" s="14">
        <f t="shared" si="16"/>
        <v>881</v>
      </c>
    </row>
    <row r="155" spans="1:15" ht="15" customHeight="1" x14ac:dyDescent="0.35">
      <c r="A155" s="3">
        <v>153</v>
      </c>
      <c r="B155" s="277"/>
      <c r="C155" s="301" t="s">
        <v>144</v>
      </c>
      <c r="D155" s="300"/>
      <c r="E155" s="16">
        <f>SUM(E144:E154)</f>
        <v>4893421.2498565186</v>
      </c>
      <c r="F155" s="17">
        <f t="shared" ref="F155:L155" si="31">SUM(F144:F154)</f>
        <v>2299916.7196235382</v>
      </c>
      <c r="G155" s="17">
        <f t="shared" si="31"/>
        <v>255047.11327247819</v>
      </c>
      <c r="H155" s="17">
        <f t="shared" si="31"/>
        <v>255138.36817241352</v>
      </c>
      <c r="I155" s="17">
        <f t="shared" si="31"/>
        <v>16161.182403078446</v>
      </c>
      <c r="J155" s="17">
        <f t="shared" si="31"/>
        <v>2965836.663792036</v>
      </c>
      <c r="K155" s="17">
        <f t="shared" si="31"/>
        <v>430124.19974187238</v>
      </c>
      <c r="L155" s="17">
        <f t="shared" si="31"/>
        <v>11115645.496861937</v>
      </c>
      <c r="O155" s="14">
        <f t="shared" si="16"/>
        <v>0</v>
      </c>
    </row>
    <row r="156" spans="1:15" ht="15" customHeight="1" outlineLevel="1" x14ac:dyDescent="0.35">
      <c r="A156" s="3">
        <v>154</v>
      </c>
      <c r="B156" s="277"/>
      <c r="C156" s="13" t="s">
        <v>67</v>
      </c>
      <c r="D156" s="22">
        <v>885</v>
      </c>
      <c r="E156" s="12">
        <v>487593.3749816913</v>
      </c>
      <c r="F156" s="12">
        <v>239132.09237548668</v>
      </c>
      <c r="G156" s="12">
        <v>26230.761675518268</v>
      </c>
      <c r="H156" s="12">
        <v>26721.883981934065</v>
      </c>
      <c r="I156" s="12">
        <v>1699.7596247825959</v>
      </c>
      <c r="J156" s="12">
        <v>303091.86844646151</v>
      </c>
      <c r="K156" s="12">
        <v>38240.311450416419</v>
      </c>
      <c r="L156" s="12">
        <f t="shared" ref="L156:L165" si="32">SUM(E156:K156)</f>
        <v>1122710.0525362908</v>
      </c>
      <c r="O156" s="14">
        <f t="shared" si="16"/>
        <v>885</v>
      </c>
    </row>
    <row r="157" spans="1:15" ht="15" customHeight="1" outlineLevel="1" x14ac:dyDescent="0.35">
      <c r="A157" s="3">
        <v>155</v>
      </c>
      <c r="B157" s="277"/>
      <c r="C157" s="13" t="s">
        <v>68</v>
      </c>
      <c r="D157" s="22">
        <v>886</v>
      </c>
      <c r="E157" s="12">
        <v>2550.5704914100997</v>
      </c>
      <c r="F157" s="12">
        <v>1057.8783851141511</v>
      </c>
      <c r="G157" s="12">
        <v>106.76766904572281</v>
      </c>
      <c r="H157" s="12">
        <v>119.28576239110967</v>
      </c>
      <c r="I157" s="12">
        <v>7.1205094633823958</v>
      </c>
      <c r="J157" s="12">
        <v>1302.1919639417383</v>
      </c>
      <c r="K157" s="12">
        <v>116.96686976901825</v>
      </c>
      <c r="L157" s="12">
        <f t="shared" si="32"/>
        <v>5260.7816511352221</v>
      </c>
      <c r="O157" s="14">
        <f t="shared" ref="O157:O194" si="33">D157</f>
        <v>886</v>
      </c>
    </row>
    <row r="158" spans="1:15" ht="15" customHeight="1" outlineLevel="1" x14ac:dyDescent="0.35">
      <c r="A158" s="3">
        <v>156</v>
      </c>
      <c r="B158" s="277"/>
      <c r="C158" s="13" t="s">
        <v>131</v>
      </c>
      <c r="D158" s="22">
        <v>887</v>
      </c>
      <c r="E158" s="12">
        <v>1592370.625551129</v>
      </c>
      <c r="F158" s="12">
        <v>1097862.4008491186</v>
      </c>
      <c r="G158" s="12">
        <v>123533.03370115394</v>
      </c>
      <c r="H158" s="12">
        <v>157981.46501158481</v>
      </c>
      <c r="I158" s="12">
        <v>8653.3642223778315</v>
      </c>
      <c r="J158" s="12">
        <v>1718227.6904650338</v>
      </c>
      <c r="K158" s="12">
        <v>111231.98076201737</v>
      </c>
      <c r="L158" s="12">
        <f t="shared" si="32"/>
        <v>4809860.560562415</v>
      </c>
      <c r="O158" s="14">
        <f t="shared" si="33"/>
        <v>887</v>
      </c>
    </row>
    <row r="159" spans="1:15" ht="15" customHeight="1" outlineLevel="1" x14ac:dyDescent="0.35">
      <c r="A159" s="3">
        <v>157</v>
      </c>
      <c r="B159" s="277"/>
      <c r="C159" s="13" t="s">
        <v>106</v>
      </c>
      <c r="D159" s="22">
        <v>888</v>
      </c>
      <c r="E159" s="12">
        <v>89701.893888700695</v>
      </c>
      <c r="F159" s="12">
        <v>61539.39691314692</v>
      </c>
      <c r="G159" s="12">
        <v>6687.1276527897144</v>
      </c>
      <c r="H159" s="12">
        <v>8406.7053612688196</v>
      </c>
      <c r="I159" s="12">
        <v>830.66744513931894</v>
      </c>
      <c r="J159" s="12">
        <v>256866.39601831636</v>
      </c>
      <c r="K159" s="12">
        <v>60318.905318024088</v>
      </c>
      <c r="L159" s="12">
        <f t="shared" si="32"/>
        <v>484351.09259738598</v>
      </c>
      <c r="O159" s="14">
        <f t="shared" si="33"/>
        <v>888</v>
      </c>
    </row>
    <row r="160" spans="1:15" ht="15" customHeight="1" outlineLevel="1" x14ac:dyDescent="0.35">
      <c r="A160" s="3">
        <v>158</v>
      </c>
      <c r="B160" s="277"/>
      <c r="C160" s="13" t="s">
        <v>145</v>
      </c>
      <c r="D160" s="22">
        <v>889</v>
      </c>
      <c r="E160" s="12">
        <v>55544.081220042681</v>
      </c>
      <c r="F160" s="12">
        <v>38105.65320524235</v>
      </c>
      <c r="G160" s="12">
        <v>4140.7192799764571</v>
      </c>
      <c r="H160" s="12">
        <v>5205.4946126182294</v>
      </c>
      <c r="I160" s="12">
        <v>514.3554727719694</v>
      </c>
      <c r="J160" s="12">
        <v>159053.58677090547</v>
      </c>
      <c r="K160" s="12">
        <v>37349.915713545743</v>
      </c>
      <c r="L160" s="12">
        <f t="shared" si="32"/>
        <v>299913.80627510289</v>
      </c>
      <c r="O160" s="14">
        <f t="shared" si="33"/>
        <v>889</v>
      </c>
    </row>
    <row r="161" spans="1:15" ht="15" customHeight="1" outlineLevel="1" x14ac:dyDescent="0.35">
      <c r="A161" s="3">
        <v>159</v>
      </c>
      <c r="B161" s="277"/>
      <c r="C161" s="13" t="s">
        <v>146</v>
      </c>
      <c r="D161" s="22">
        <v>890</v>
      </c>
      <c r="E161" s="12">
        <v>0</v>
      </c>
      <c r="F161" s="12">
        <v>142747.80603610887</v>
      </c>
      <c r="G161" s="12">
        <v>27741.690742818093</v>
      </c>
      <c r="H161" s="12">
        <v>8402.2429801044327</v>
      </c>
      <c r="I161" s="12">
        <v>549.45931562899989</v>
      </c>
      <c r="J161" s="12">
        <v>107160.94669906622</v>
      </c>
      <c r="K161" s="12">
        <v>84078.450858096126</v>
      </c>
      <c r="L161" s="12">
        <f t="shared" si="32"/>
        <v>370680.59663182276</v>
      </c>
      <c r="O161" s="14">
        <f t="shared" si="33"/>
        <v>890</v>
      </c>
    </row>
    <row r="162" spans="1:15" ht="15" customHeight="1" outlineLevel="1" x14ac:dyDescent="0.35">
      <c r="A162" s="3">
        <v>160</v>
      </c>
      <c r="B162" s="277"/>
      <c r="C162" s="13" t="s">
        <v>147</v>
      </c>
      <c r="D162" s="22">
        <v>891</v>
      </c>
      <c r="E162" s="12">
        <v>22096.198078244495</v>
      </c>
      <c r="F162" s="12">
        <v>15158.95200045367</v>
      </c>
      <c r="G162" s="12">
        <v>1647.2349778242565</v>
      </c>
      <c r="H162" s="12">
        <v>2070.817223530601</v>
      </c>
      <c r="I162" s="12">
        <v>204.61766869405778</v>
      </c>
      <c r="J162" s="12">
        <v>63273.700476244463</v>
      </c>
      <c r="K162" s="12">
        <v>14858.309250679313</v>
      </c>
      <c r="L162" s="12">
        <f t="shared" si="32"/>
        <v>119309.82967567087</v>
      </c>
      <c r="O162" s="14">
        <f t="shared" si="33"/>
        <v>891</v>
      </c>
    </row>
    <row r="163" spans="1:15" ht="15" customHeight="1" outlineLevel="1" x14ac:dyDescent="0.35">
      <c r="A163" s="3">
        <v>161</v>
      </c>
      <c r="B163" s="277"/>
      <c r="C163" s="13" t="s">
        <v>148</v>
      </c>
      <c r="D163" s="22">
        <v>892</v>
      </c>
      <c r="E163" s="12">
        <v>971132.52375431673</v>
      </c>
      <c r="F163" s="12">
        <v>131322.93354529416</v>
      </c>
      <c r="G163" s="12">
        <v>3632.844250776323</v>
      </c>
      <c r="H163" s="12">
        <v>726.56885015526461</v>
      </c>
      <c r="I163" s="12">
        <v>35.496764818793771</v>
      </c>
      <c r="J163" s="12">
        <v>1345.0779933551701</v>
      </c>
      <c r="K163" s="12">
        <v>100.32365329396313</v>
      </c>
      <c r="L163" s="12">
        <f t="shared" si="32"/>
        <v>1108295.7688120105</v>
      </c>
      <c r="O163" s="14">
        <f t="shared" si="33"/>
        <v>892</v>
      </c>
    </row>
    <row r="164" spans="1:15" ht="15" customHeight="1" outlineLevel="1" x14ac:dyDescent="0.35">
      <c r="A164" s="3">
        <v>162</v>
      </c>
      <c r="B164" s="277"/>
      <c r="C164" s="13" t="s">
        <v>149</v>
      </c>
      <c r="D164" s="22">
        <v>893</v>
      </c>
      <c r="E164" s="12">
        <v>963217.12797237257</v>
      </c>
      <c r="F164" s="12">
        <v>377971.20563255617</v>
      </c>
      <c r="G164" s="12">
        <v>39707.110939364436</v>
      </c>
      <c r="H164" s="12">
        <v>25284.376737132134</v>
      </c>
      <c r="I164" s="12">
        <v>2576.0349162988932</v>
      </c>
      <c r="J164" s="12">
        <v>68139.682324548034</v>
      </c>
      <c r="K164" s="12">
        <v>4592.2165800870853</v>
      </c>
      <c r="L164" s="12">
        <f t="shared" si="32"/>
        <v>1481487.7551023595</v>
      </c>
      <c r="O164" s="14">
        <f t="shared" si="33"/>
        <v>893</v>
      </c>
    </row>
    <row r="165" spans="1:15" ht="15" customHeight="1" outlineLevel="1" x14ac:dyDescent="0.35">
      <c r="A165" s="3">
        <v>163</v>
      </c>
      <c r="B165" s="277"/>
      <c r="C165" s="13" t="s">
        <v>109</v>
      </c>
      <c r="D165" s="22">
        <v>894</v>
      </c>
      <c r="E165" s="12">
        <v>698060.66997330415</v>
      </c>
      <c r="F165" s="12">
        <v>289528.67476122838</v>
      </c>
      <c r="G165" s="12">
        <v>29221.035386612937</v>
      </c>
      <c r="H165" s="12">
        <v>32647.087972455418</v>
      </c>
      <c r="I165" s="12">
        <v>1948.798366208639</v>
      </c>
      <c r="J165" s="12">
        <v>356394.38229384943</v>
      </c>
      <c r="K165" s="12">
        <v>32012.434767290182</v>
      </c>
      <c r="L165" s="12">
        <f t="shared" si="32"/>
        <v>1439813.0835209491</v>
      </c>
      <c r="O165" s="14">
        <f t="shared" si="33"/>
        <v>894</v>
      </c>
    </row>
    <row r="166" spans="1:15" ht="15" customHeight="1" x14ac:dyDescent="0.35">
      <c r="A166" s="3">
        <v>164</v>
      </c>
      <c r="B166" s="290"/>
      <c r="C166" s="301" t="s">
        <v>150</v>
      </c>
      <c r="D166" s="300"/>
      <c r="E166" s="16">
        <f>SUM(E156:E165)</f>
        <v>4882267.065911212</v>
      </c>
      <c r="F166" s="17">
        <f t="shared" ref="F166:L166" si="34">SUM(F156:F165)</f>
        <v>2394426.9937037495</v>
      </c>
      <c r="G166" s="17">
        <f t="shared" si="34"/>
        <v>262648.32627588016</v>
      </c>
      <c r="H166" s="17">
        <f t="shared" si="34"/>
        <v>267565.9284931749</v>
      </c>
      <c r="I166" s="17">
        <f t="shared" si="34"/>
        <v>17019.674306184483</v>
      </c>
      <c r="J166" s="17">
        <f t="shared" si="34"/>
        <v>3034855.5234517222</v>
      </c>
      <c r="K166" s="17">
        <f t="shared" si="34"/>
        <v>382899.81522321934</v>
      </c>
      <c r="L166" s="17">
        <f t="shared" si="34"/>
        <v>11241683.327365141</v>
      </c>
      <c r="O166" s="14">
        <f t="shared" si="33"/>
        <v>0</v>
      </c>
    </row>
    <row r="167" spans="1:15" ht="15" customHeight="1" x14ac:dyDescent="0.35">
      <c r="A167" s="3">
        <v>165</v>
      </c>
      <c r="B167" s="298" t="s">
        <v>151</v>
      </c>
      <c r="C167" s="298"/>
      <c r="D167" s="298"/>
      <c r="E167" s="16">
        <f>SUM(E166,E155)</f>
        <v>9775688.3157677315</v>
      </c>
      <c r="F167" s="17">
        <f t="shared" ref="F167:L167" si="35">SUM(F166,F155)</f>
        <v>4694343.7133272877</v>
      </c>
      <c r="G167" s="17">
        <f t="shared" si="35"/>
        <v>517695.43954835832</v>
      </c>
      <c r="H167" s="17">
        <f t="shared" si="35"/>
        <v>522704.29666558839</v>
      </c>
      <c r="I167" s="17">
        <f t="shared" si="35"/>
        <v>33180.856709262931</v>
      </c>
      <c r="J167" s="17">
        <f t="shared" si="35"/>
        <v>6000692.1872437578</v>
      </c>
      <c r="K167" s="17">
        <f t="shared" si="35"/>
        <v>813024.01496509172</v>
      </c>
      <c r="L167" s="17">
        <f t="shared" si="35"/>
        <v>22357328.82422708</v>
      </c>
      <c r="O167" s="14">
        <f t="shared" si="33"/>
        <v>0</v>
      </c>
    </row>
    <row r="168" spans="1:15" x14ac:dyDescent="0.35">
      <c r="A168" s="3">
        <v>166</v>
      </c>
      <c r="B168" s="298" t="s">
        <v>152</v>
      </c>
      <c r="C168" s="298"/>
      <c r="D168" s="298"/>
      <c r="E168" s="16">
        <f>SUM(E80,E121,E143,E167)</f>
        <v>11188871.76540504</v>
      </c>
      <c r="F168" s="17">
        <f t="shared" ref="F168:L168" si="36">SUM(F80,F121,F143,F167)</f>
        <v>5401811.0437559141</v>
      </c>
      <c r="G168" s="17">
        <f t="shared" si="36"/>
        <v>597358.85687424603</v>
      </c>
      <c r="H168" s="17">
        <f t="shared" si="36"/>
        <v>607454.06831092585</v>
      </c>
      <c r="I168" s="17">
        <f t="shared" si="36"/>
        <v>39604.811140528793</v>
      </c>
      <c r="J168" s="17">
        <f t="shared" si="36"/>
        <v>6910489.9001259524</v>
      </c>
      <c r="K168" s="17">
        <f t="shared" si="36"/>
        <v>959304.77949674521</v>
      </c>
      <c r="L168" s="17">
        <f t="shared" si="36"/>
        <v>25704895.225109354</v>
      </c>
      <c r="O168" s="14">
        <f t="shared" si="33"/>
        <v>0</v>
      </c>
    </row>
    <row r="169" spans="1:15" outlineLevel="1" x14ac:dyDescent="0.35">
      <c r="A169" s="3">
        <v>167</v>
      </c>
      <c r="B169" s="276" t="s">
        <v>153</v>
      </c>
      <c r="C169" s="33" t="s">
        <v>154</v>
      </c>
      <c r="D169" s="22">
        <v>901</v>
      </c>
      <c r="E169" s="12">
        <v>103888.37021590956</v>
      </c>
      <c r="F169" s="12">
        <v>14048.469394527541</v>
      </c>
      <c r="G169" s="12">
        <v>251.44606415573955</v>
      </c>
      <c r="H169" s="12">
        <v>50.289212831147914</v>
      </c>
      <c r="I169" s="12">
        <v>3.555802927454903</v>
      </c>
      <c r="J169" s="12">
        <v>98.038566428399477</v>
      </c>
      <c r="K169" s="12">
        <v>3.555802927454903</v>
      </c>
      <c r="L169" s="12">
        <f>SUM(E169:K169)</f>
        <v>118343.72505970729</v>
      </c>
      <c r="O169" s="14">
        <f t="shared" si="33"/>
        <v>901</v>
      </c>
    </row>
    <row r="170" spans="1:15" outlineLevel="1" x14ac:dyDescent="0.35">
      <c r="A170" s="3">
        <v>168</v>
      </c>
      <c r="B170" s="277"/>
      <c r="C170" s="33" t="s">
        <v>155</v>
      </c>
      <c r="D170" s="22">
        <v>902</v>
      </c>
      <c r="E170" s="12">
        <v>377606.66893298557</v>
      </c>
      <c r="F170" s="12">
        <v>51107.880866234518</v>
      </c>
      <c r="G170" s="12">
        <v>66571.707186494838</v>
      </c>
      <c r="H170" s="12">
        <v>13447.46228881577</v>
      </c>
      <c r="I170" s="12">
        <v>947.63995995010453</v>
      </c>
      <c r="J170" s="12">
        <v>26229.32032004754</v>
      </c>
      <c r="K170" s="12">
        <v>947.63995995010453</v>
      </c>
      <c r="L170" s="12">
        <f t="shared" ref="L170:L172" si="37">SUM(E170:K170)</f>
        <v>536858.31951447844</v>
      </c>
      <c r="O170" s="14">
        <f t="shared" si="33"/>
        <v>902</v>
      </c>
    </row>
    <row r="171" spans="1:15" outlineLevel="1" x14ac:dyDescent="0.35">
      <c r="A171" s="3">
        <v>169</v>
      </c>
      <c r="B171" s="277"/>
      <c r="C171" s="33" t="s">
        <v>156</v>
      </c>
      <c r="D171" s="22">
        <v>903</v>
      </c>
      <c r="E171" s="12">
        <v>4128293.6702787159</v>
      </c>
      <c r="F171" s="12">
        <v>558255.04970382829</v>
      </c>
      <c r="G171" s="12">
        <v>9991.9095170449455</v>
      </c>
      <c r="H171" s="12">
        <v>1998.3819034089893</v>
      </c>
      <c r="I171" s="12">
        <v>141.29973054406994</v>
      </c>
      <c r="J171" s="12">
        <v>3895.8354278579286</v>
      </c>
      <c r="K171" s="12">
        <v>141.29973054406994</v>
      </c>
      <c r="L171" s="12">
        <f t="shared" si="37"/>
        <v>4702717.446291944</v>
      </c>
      <c r="O171" s="14">
        <f t="shared" si="33"/>
        <v>903</v>
      </c>
    </row>
    <row r="172" spans="1:15" outlineLevel="1" x14ac:dyDescent="0.35">
      <c r="A172" s="3">
        <v>170</v>
      </c>
      <c r="B172" s="277"/>
      <c r="C172" s="33" t="s">
        <v>157</v>
      </c>
      <c r="D172" s="22">
        <v>904</v>
      </c>
      <c r="E172" s="12">
        <v>1276709.2148253089</v>
      </c>
      <c r="F172" s="12">
        <v>340924.14864631067</v>
      </c>
      <c r="G172" s="12">
        <v>49644.337106866536</v>
      </c>
      <c r="H172" s="12">
        <v>0</v>
      </c>
      <c r="I172" s="12">
        <v>0</v>
      </c>
      <c r="J172" s="12">
        <v>0</v>
      </c>
      <c r="K172" s="12">
        <v>0</v>
      </c>
      <c r="L172" s="12">
        <f t="shared" si="37"/>
        <v>1667277.7005784861</v>
      </c>
      <c r="O172" s="14">
        <f t="shared" si="33"/>
        <v>904</v>
      </c>
    </row>
    <row r="173" spans="1:15" x14ac:dyDescent="0.35">
      <c r="A173" s="3">
        <v>171</v>
      </c>
      <c r="B173" s="290"/>
      <c r="C173" s="33" t="s">
        <v>158</v>
      </c>
      <c r="D173" s="22">
        <v>905</v>
      </c>
      <c r="E173" s="12">
        <v>376.13260766466635</v>
      </c>
      <c r="F173" s="12">
        <v>50.863127567398209</v>
      </c>
      <c r="G173" s="12">
        <v>0.91037200411708541</v>
      </c>
      <c r="H173" s="12">
        <v>0.18207440082341708</v>
      </c>
      <c r="I173" s="12">
        <v>1.2873947532968884E-2</v>
      </c>
      <c r="J173" s="12">
        <v>0.35495312483757074</v>
      </c>
      <c r="K173" s="12">
        <v>1.2873947532968884E-2</v>
      </c>
      <c r="L173" s="12">
        <f>SUM(E173:K173)</f>
        <v>428.46888265690859</v>
      </c>
      <c r="O173" s="14">
        <f t="shared" si="33"/>
        <v>905</v>
      </c>
    </row>
    <row r="174" spans="1:15" x14ac:dyDescent="0.35">
      <c r="A174" s="3">
        <v>172</v>
      </c>
      <c r="B174" s="273" t="s">
        <v>159</v>
      </c>
      <c r="C174" s="278"/>
      <c r="D174" s="279"/>
      <c r="E174" s="16">
        <f>SUM(E169:E173)</f>
        <v>5886874.0568605848</v>
      </c>
      <c r="F174" s="17">
        <f t="shared" ref="F174:L174" si="38">SUM(F169:F173)</f>
        <v>964386.41173846845</v>
      </c>
      <c r="G174" s="17">
        <f t="shared" si="38"/>
        <v>126460.31024656617</v>
      </c>
      <c r="H174" s="17">
        <f t="shared" si="38"/>
        <v>15496.315479456733</v>
      </c>
      <c r="I174" s="17">
        <f t="shared" si="38"/>
        <v>1092.5083673691624</v>
      </c>
      <c r="J174" s="17">
        <f t="shared" si="38"/>
        <v>30223.549267458708</v>
      </c>
      <c r="K174" s="17">
        <f t="shared" si="38"/>
        <v>1092.5083673691624</v>
      </c>
      <c r="L174" s="17">
        <f t="shared" si="38"/>
        <v>7025625.6603272734</v>
      </c>
      <c r="O174" s="14">
        <f t="shared" si="33"/>
        <v>0</v>
      </c>
    </row>
    <row r="175" spans="1:15" ht="15.65" customHeight="1" outlineLevel="1" x14ac:dyDescent="0.35">
      <c r="A175" s="3">
        <v>173</v>
      </c>
      <c r="B175" s="283" t="s">
        <v>160</v>
      </c>
      <c r="C175" s="24" t="s">
        <v>154</v>
      </c>
      <c r="D175" s="32">
        <v>907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f t="shared" ref="L175:L178" si="39">SUM(E175:K175)</f>
        <v>0</v>
      </c>
      <c r="O175" s="14">
        <f t="shared" si="33"/>
        <v>907</v>
      </c>
    </row>
    <row r="176" spans="1:15" outlineLevel="1" x14ac:dyDescent="0.35">
      <c r="A176" s="3">
        <v>174</v>
      </c>
      <c r="B176" s="284"/>
      <c r="C176" s="31" t="s">
        <v>161</v>
      </c>
      <c r="D176" s="28">
        <v>908</v>
      </c>
      <c r="E176" s="12">
        <v>-119253.53253418861</v>
      </c>
      <c r="F176" s="12">
        <v>-16126.247803426235</v>
      </c>
      <c r="G176" s="12">
        <v>-288.63511218889158</v>
      </c>
      <c r="H176" s="12">
        <v>-57.727022437778324</v>
      </c>
      <c r="I176" s="12">
        <v>-4.081708657216649</v>
      </c>
      <c r="J176" s="12">
        <v>-112.53853869183048</v>
      </c>
      <c r="K176" s="12">
        <v>-4.081708657216649</v>
      </c>
      <c r="L176" s="12">
        <f t="shared" si="39"/>
        <v>-135846.84442824777</v>
      </c>
      <c r="O176" s="14">
        <f t="shared" si="33"/>
        <v>908</v>
      </c>
    </row>
    <row r="177" spans="1:15" outlineLevel="1" x14ac:dyDescent="0.35">
      <c r="A177" s="3">
        <v>175</v>
      </c>
      <c r="B177" s="284"/>
      <c r="C177" s="31" t="s">
        <v>162</v>
      </c>
      <c r="D177" s="28">
        <v>909</v>
      </c>
      <c r="E177" s="12">
        <v>59390.345057897881</v>
      </c>
      <c r="F177" s="12">
        <v>8031.1534692700025</v>
      </c>
      <c r="G177" s="12">
        <v>143.74533436826189</v>
      </c>
      <c r="H177" s="12">
        <v>28.749066873652382</v>
      </c>
      <c r="I177" s="12">
        <v>2.032762304197643</v>
      </c>
      <c r="J177" s="12">
        <v>56.046160672877882</v>
      </c>
      <c r="K177" s="12">
        <v>2.032762304197643</v>
      </c>
      <c r="L177" s="12">
        <f t="shared" si="39"/>
        <v>67654.104613691074</v>
      </c>
      <c r="O177" s="14">
        <f t="shared" si="33"/>
        <v>909</v>
      </c>
    </row>
    <row r="178" spans="1:15" x14ac:dyDescent="0.35">
      <c r="A178" s="3">
        <v>176</v>
      </c>
      <c r="B178" s="285"/>
      <c r="C178" s="34" t="s">
        <v>163</v>
      </c>
      <c r="D178" s="35">
        <v>910</v>
      </c>
      <c r="E178" s="12">
        <v>154101.23678204376</v>
      </c>
      <c r="F178" s="12">
        <v>20838.583800016637</v>
      </c>
      <c r="G178" s="12">
        <v>372.97870194562603</v>
      </c>
      <c r="H178" s="12">
        <v>74.595740389125211</v>
      </c>
      <c r="I178" s="12">
        <v>5.2744462901401663</v>
      </c>
      <c r="J178" s="12">
        <v>145.42401914243604</v>
      </c>
      <c r="K178" s="12">
        <v>5.2744462901401663</v>
      </c>
      <c r="L178" s="12">
        <f t="shared" si="39"/>
        <v>175543.36793611787</v>
      </c>
      <c r="O178" s="14">
        <f t="shared" si="33"/>
        <v>910</v>
      </c>
    </row>
    <row r="179" spans="1:15" x14ac:dyDescent="0.35">
      <c r="A179" s="3">
        <v>177</v>
      </c>
      <c r="B179" s="273" t="s">
        <v>164</v>
      </c>
      <c r="C179" s="288"/>
      <c r="D179" s="289"/>
      <c r="E179" s="16">
        <f>SUM(E175:E178)</f>
        <v>94238.04930575304</v>
      </c>
      <c r="F179" s="17">
        <f t="shared" ref="F179:L179" si="40">SUM(F175:F178)</f>
        <v>12743.489465860404</v>
      </c>
      <c r="G179" s="17">
        <f t="shared" si="40"/>
        <v>228.08892412499634</v>
      </c>
      <c r="H179" s="17">
        <f t="shared" si="40"/>
        <v>45.617784824999269</v>
      </c>
      <c r="I179" s="17">
        <f t="shared" si="40"/>
        <v>3.2254999371211603</v>
      </c>
      <c r="J179" s="17">
        <f t="shared" si="40"/>
        <v>88.931641123483445</v>
      </c>
      <c r="K179" s="17">
        <f t="shared" si="40"/>
        <v>3.2254999371211603</v>
      </c>
      <c r="L179" s="17">
        <f t="shared" si="40"/>
        <v>107350.62812156117</v>
      </c>
      <c r="O179" s="14">
        <f t="shared" si="33"/>
        <v>0</v>
      </c>
    </row>
    <row r="180" spans="1:15" ht="15.65" customHeight="1" outlineLevel="1" x14ac:dyDescent="0.35">
      <c r="A180" s="3">
        <v>178</v>
      </c>
      <c r="B180" s="276" t="s">
        <v>165</v>
      </c>
      <c r="C180" s="13" t="s">
        <v>166</v>
      </c>
      <c r="D180" s="22">
        <v>920</v>
      </c>
      <c r="E180" s="12">
        <v>4349538.1559334248</v>
      </c>
      <c r="F180" s="12">
        <v>1553742.8735300743</v>
      </c>
      <c r="G180" s="12">
        <v>177343.34760737157</v>
      </c>
      <c r="H180" s="12">
        <v>150520.70167512164</v>
      </c>
      <c r="I180" s="12">
        <v>10167.550008072038</v>
      </c>
      <c r="J180" s="12">
        <v>1585270.4390062166</v>
      </c>
      <c r="K180" s="12">
        <v>233044.10753772064</v>
      </c>
      <c r="L180" s="12">
        <f t="shared" ref="L180:L193" si="41">SUM(E180:K180)</f>
        <v>8059627.1752980007</v>
      </c>
      <c r="O180" s="14">
        <f t="shared" si="33"/>
        <v>920</v>
      </c>
    </row>
    <row r="181" spans="1:15" outlineLevel="1" x14ac:dyDescent="0.35">
      <c r="A181" s="3">
        <v>179</v>
      </c>
      <c r="B181" s="277"/>
      <c r="C181" s="13" t="s">
        <v>167</v>
      </c>
      <c r="D181" s="22">
        <v>921</v>
      </c>
      <c r="E181" s="12">
        <v>2519590.1382840271</v>
      </c>
      <c r="F181" s="12">
        <v>900048.48359246855</v>
      </c>
      <c r="G181" s="12">
        <v>102731.03343449527</v>
      </c>
      <c r="H181" s="12">
        <v>87193.274768925461</v>
      </c>
      <c r="I181" s="12">
        <v>5889.8342335268626</v>
      </c>
      <c r="J181" s="12">
        <v>918311.69688315515</v>
      </c>
      <c r="K181" s="12">
        <v>134997.23742766737</v>
      </c>
      <c r="L181" s="12">
        <f t="shared" si="41"/>
        <v>4668761.6986242663</v>
      </c>
      <c r="O181" s="14">
        <f t="shared" si="33"/>
        <v>921</v>
      </c>
    </row>
    <row r="182" spans="1:15" outlineLevel="1" x14ac:dyDescent="0.35">
      <c r="A182" s="3">
        <v>180</v>
      </c>
      <c r="B182" s="277"/>
      <c r="C182" s="13" t="s">
        <v>168</v>
      </c>
      <c r="D182" s="22">
        <v>922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f t="shared" si="41"/>
        <v>0</v>
      </c>
      <c r="O182" s="14">
        <f t="shared" si="33"/>
        <v>922</v>
      </c>
    </row>
    <row r="183" spans="1:15" outlineLevel="1" x14ac:dyDescent="0.35">
      <c r="A183" s="3">
        <v>181</v>
      </c>
      <c r="B183" s="277"/>
      <c r="C183" s="13" t="s">
        <v>169</v>
      </c>
      <c r="D183" s="22">
        <v>923</v>
      </c>
      <c r="E183" s="12">
        <v>1388132.1217049563</v>
      </c>
      <c r="F183" s="12">
        <v>495868.82889509934</v>
      </c>
      <c r="G183" s="12">
        <v>56598.192396279854</v>
      </c>
      <c r="H183" s="12">
        <v>48037.886664306221</v>
      </c>
      <c r="I183" s="12">
        <v>3244.9198648810088</v>
      </c>
      <c r="J183" s="12">
        <v>505930.68484108942</v>
      </c>
      <c r="K183" s="12">
        <v>74374.795633388538</v>
      </c>
      <c r="L183" s="12">
        <f t="shared" si="41"/>
        <v>2572187.4300000006</v>
      </c>
      <c r="O183" s="14">
        <f t="shared" si="33"/>
        <v>923</v>
      </c>
    </row>
    <row r="184" spans="1:15" outlineLevel="1" x14ac:dyDescent="0.35">
      <c r="A184" s="3">
        <v>182</v>
      </c>
      <c r="B184" s="277"/>
      <c r="C184" s="13" t="s">
        <v>170</v>
      </c>
      <c r="D184" s="22">
        <v>924</v>
      </c>
      <c r="E184" s="12">
        <v>47352.283575904898</v>
      </c>
      <c r="F184" s="12">
        <v>19730.183459661173</v>
      </c>
      <c r="G184" s="12">
        <v>1993.0595292324097</v>
      </c>
      <c r="H184" s="12">
        <v>2230.2088172672034</v>
      </c>
      <c r="I184" s="12">
        <v>134.34757801746406</v>
      </c>
      <c r="J184" s="12">
        <v>24958.735864452512</v>
      </c>
      <c r="K184" s="12">
        <v>2412.5622442452905</v>
      </c>
      <c r="L184" s="12">
        <f t="shared" si="41"/>
        <v>98811.38106878096</v>
      </c>
      <c r="O184" s="14">
        <f t="shared" si="33"/>
        <v>924</v>
      </c>
    </row>
    <row r="185" spans="1:15" outlineLevel="1" x14ac:dyDescent="0.35">
      <c r="A185" s="3">
        <v>183</v>
      </c>
      <c r="B185" s="277"/>
      <c r="C185" s="13" t="s">
        <v>171</v>
      </c>
      <c r="D185" s="22">
        <v>925</v>
      </c>
      <c r="E185" s="12">
        <v>1093249.4516837648</v>
      </c>
      <c r="F185" s="12">
        <v>390530.78364817315</v>
      </c>
      <c r="G185" s="12">
        <v>44574.966486278558</v>
      </c>
      <c r="H185" s="12">
        <v>37833.137375494029</v>
      </c>
      <c r="I185" s="12">
        <v>2555.5974158149565</v>
      </c>
      <c r="J185" s="12">
        <v>398455.18675352295</v>
      </c>
      <c r="K185" s="12">
        <v>58575.263315300137</v>
      </c>
      <c r="L185" s="12">
        <f t="shared" si="41"/>
        <v>2025774.3866783485</v>
      </c>
      <c r="O185" s="14">
        <f t="shared" si="33"/>
        <v>925</v>
      </c>
    </row>
    <row r="186" spans="1:15" outlineLevel="1" x14ac:dyDescent="0.35">
      <c r="A186" s="3">
        <v>184</v>
      </c>
      <c r="B186" s="277"/>
      <c r="C186" s="13" t="s">
        <v>172</v>
      </c>
      <c r="D186" s="22">
        <v>926</v>
      </c>
      <c r="E186" s="12">
        <v>3909638.8817049405</v>
      </c>
      <c r="F186" s="12">
        <v>1396601.9684730221</v>
      </c>
      <c r="G186" s="12">
        <v>159407.37208424372</v>
      </c>
      <c r="H186" s="12">
        <v>135297.48830178397</v>
      </c>
      <c r="I186" s="12">
        <v>9139.2344240068014</v>
      </c>
      <c r="J186" s="12">
        <v>1424940.9303149539</v>
      </c>
      <c r="K186" s="12">
        <v>209474.72382528646</v>
      </c>
      <c r="L186" s="12">
        <f t="shared" si="41"/>
        <v>7244500.5991282379</v>
      </c>
      <c r="O186" s="14">
        <f t="shared" si="33"/>
        <v>926</v>
      </c>
    </row>
    <row r="187" spans="1:15" outlineLevel="1" x14ac:dyDescent="0.35">
      <c r="A187" s="3">
        <v>185</v>
      </c>
      <c r="B187" s="277"/>
      <c r="C187" s="13" t="s">
        <v>173</v>
      </c>
      <c r="D187" s="22">
        <v>927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f t="shared" si="41"/>
        <v>0</v>
      </c>
      <c r="O187" s="14">
        <f t="shared" si="33"/>
        <v>927</v>
      </c>
    </row>
    <row r="188" spans="1:15" outlineLevel="1" x14ac:dyDescent="0.35">
      <c r="A188" s="3">
        <v>186</v>
      </c>
      <c r="B188" s="277"/>
      <c r="C188" s="13" t="s">
        <v>174</v>
      </c>
      <c r="D188" s="22">
        <v>928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f t="shared" si="41"/>
        <v>0</v>
      </c>
      <c r="O188" s="14">
        <f t="shared" si="33"/>
        <v>928</v>
      </c>
    </row>
    <row r="189" spans="1:15" outlineLevel="1" x14ac:dyDescent="0.35">
      <c r="A189" s="3">
        <v>187</v>
      </c>
      <c r="B189" s="277"/>
      <c r="C189" s="13" t="s">
        <v>64</v>
      </c>
      <c r="D189" s="22">
        <v>929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f t="shared" si="41"/>
        <v>0</v>
      </c>
      <c r="O189" s="14">
        <f t="shared" si="33"/>
        <v>929</v>
      </c>
    </row>
    <row r="190" spans="1:15" outlineLevel="1" x14ac:dyDescent="0.35">
      <c r="A190" s="3">
        <v>188</v>
      </c>
      <c r="B190" s="277"/>
      <c r="C190" s="13" t="s">
        <v>175</v>
      </c>
      <c r="D190" s="22">
        <v>930.1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f t="shared" si="41"/>
        <v>0</v>
      </c>
      <c r="O190" s="14">
        <f t="shared" si="33"/>
        <v>930.1</v>
      </c>
    </row>
    <row r="191" spans="1:15" outlineLevel="1" x14ac:dyDescent="0.35">
      <c r="A191" s="3">
        <v>189</v>
      </c>
      <c r="B191" s="277"/>
      <c r="C191" s="13" t="s">
        <v>176</v>
      </c>
      <c r="D191" s="22">
        <v>930.2</v>
      </c>
      <c r="E191" s="12">
        <v>187057.67336403416</v>
      </c>
      <c r="F191" s="12">
        <v>69495.106146633407</v>
      </c>
      <c r="G191" s="12">
        <v>7888.1026408898933</v>
      </c>
      <c r="H191" s="12">
        <v>6787.2039625328543</v>
      </c>
      <c r="I191" s="12">
        <v>443.41039052572029</v>
      </c>
      <c r="J191" s="12">
        <v>75616.282134401699</v>
      </c>
      <c r="K191" s="12">
        <v>10463.043347696635</v>
      </c>
      <c r="L191" s="12">
        <f t="shared" si="41"/>
        <v>357750.82198671438</v>
      </c>
      <c r="O191" s="14">
        <f t="shared" si="33"/>
        <v>930.2</v>
      </c>
    </row>
    <row r="192" spans="1:15" outlineLevel="1" x14ac:dyDescent="0.35">
      <c r="A192" s="3">
        <v>190</v>
      </c>
      <c r="B192" s="277"/>
      <c r="C192" s="13" t="s">
        <v>66</v>
      </c>
      <c r="D192" s="22">
        <v>931</v>
      </c>
      <c r="E192" s="12">
        <v>783969.83336539031</v>
      </c>
      <c r="F192" s="12">
        <v>326655.17840009596</v>
      </c>
      <c r="G192" s="12">
        <v>32997.321966848271</v>
      </c>
      <c r="H192" s="12">
        <v>36923.592756415055</v>
      </c>
      <c r="I192" s="12">
        <v>2224.2738976370965</v>
      </c>
      <c r="J192" s="12">
        <v>413219.69119610096</v>
      </c>
      <c r="K192" s="12">
        <v>39942.656990824296</v>
      </c>
      <c r="L192" s="12">
        <f t="shared" si="41"/>
        <v>1635932.5485733121</v>
      </c>
      <c r="O192" s="14">
        <f t="shared" si="33"/>
        <v>931</v>
      </c>
    </row>
    <row r="193" spans="1:15" x14ac:dyDescent="0.35">
      <c r="A193" s="3">
        <v>191</v>
      </c>
      <c r="B193" s="285"/>
      <c r="C193" s="34" t="s">
        <v>177</v>
      </c>
      <c r="D193" s="35">
        <v>932</v>
      </c>
      <c r="E193" s="12">
        <v>44644.286632639996</v>
      </c>
      <c r="F193" s="12">
        <v>18601.847665397479</v>
      </c>
      <c r="G193" s="12">
        <v>1879.0798284592727</v>
      </c>
      <c r="H193" s="12">
        <v>2102.6669501401207</v>
      </c>
      <c r="I193" s="12">
        <v>126.66446744428228</v>
      </c>
      <c r="J193" s="12">
        <v>23531.388008665348</v>
      </c>
      <c r="K193" s="12">
        <v>2274.5918933037151</v>
      </c>
      <c r="L193" s="12">
        <f t="shared" si="41"/>
        <v>93160.525446050218</v>
      </c>
      <c r="O193" s="14">
        <f t="shared" si="33"/>
        <v>932</v>
      </c>
    </row>
    <row r="194" spans="1:15" x14ac:dyDescent="0.35">
      <c r="A194" s="3">
        <v>192</v>
      </c>
      <c r="B194" s="296" t="s">
        <v>178</v>
      </c>
      <c r="C194" s="308"/>
      <c r="D194" s="308"/>
      <c r="E194" s="16">
        <f>SUM(E180:E193)</f>
        <v>14323172.826249084</v>
      </c>
      <c r="F194" s="17">
        <f t="shared" ref="F194:L194" si="42">SUM(F180:F193)</f>
        <v>5171275.2538106255</v>
      </c>
      <c r="G194" s="17">
        <f t="shared" si="42"/>
        <v>585412.47597409878</v>
      </c>
      <c r="H194" s="17">
        <f t="shared" si="42"/>
        <v>506926.16127198661</v>
      </c>
      <c r="I194" s="17">
        <f t="shared" si="42"/>
        <v>33925.832279926224</v>
      </c>
      <c r="J194" s="17">
        <f t="shared" si="42"/>
        <v>5370235.0350025585</v>
      </c>
      <c r="K194" s="17">
        <f t="shared" si="42"/>
        <v>765558.98221543303</v>
      </c>
      <c r="L194" s="17">
        <f t="shared" si="42"/>
        <v>26756506.566803712</v>
      </c>
      <c r="O194" s="14">
        <f t="shared" si="33"/>
        <v>0</v>
      </c>
    </row>
    <row r="195" spans="1:15" x14ac:dyDescent="0.35">
      <c r="A195" s="3">
        <v>193</v>
      </c>
      <c r="B195" s="297" t="s">
        <v>179</v>
      </c>
      <c r="C195" s="36" t="s">
        <v>180</v>
      </c>
      <c r="D195" s="37" t="s">
        <v>181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f t="shared" ref="L195:L200" si="43">SUM(E195:K195)</f>
        <v>0</v>
      </c>
      <c r="O195" s="38" t="str">
        <f t="shared" ref="O195:O202" si="44">_xlfn.CONCAT(D195,C195)</f>
        <v>403, 403.1Depreciation expense production</v>
      </c>
    </row>
    <row r="196" spans="1:15" outlineLevel="1" x14ac:dyDescent="0.35">
      <c r="A196" s="3">
        <v>194</v>
      </c>
      <c r="B196" s="297"/>
      <c r="C196" s="36" t="s">
        <v>182</v>
      </c>
      <c r="D196" s="37" t="s">
        <v>181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f t="shared" si="43"/>
        <v>0</v>
      </c>
      <c r="O196" s="38" t="str">
        <f t="shared" si="44"/>
        <v xml:space="preserve">403, 403.1Depreciation expense storage and terminaling </v>
      </c>
    </row>
    <row r="197" spans="1:15" outlineLevel="1" x14ac:dyDescent="0.35">
      <c r="A197" s="3">
        <v>195</v>
      </c>
      <c r="B197" s="297"/>
      <c r="C197" s="36" t="s">
        <v>183</v>
      </c>
      <c r="D197" s="37" t="s">
        <v>181</v>
      </c>
      <c r="E197" s="12">
        <v>48634.04488509841</v>
      </c>
      <c r="F197" s="12">
        <v>33365.068026204477</v>
      </c>
      <c r="G197" s="12">
        <v>3625.5875134775101</v>
      </c>
      <c r="H197" s="12">
        <v>4557.8980348289651</v>
      </c>
      <c r="I197" s="12">
        <v>450.36638648478407</v>
      </c>
      <c r="J197" s="12">
        <v>139266.31079750118</v>
      </c>
      <c r="K197" s="12">
        <v>37747.483376404627</v>
      </c>
      <c r="L197" s="12">
        <f t="shared" si="43"/>
        <v>267646.75901999994</v>
      </c>
      <c r="O197" s="38" t="str">
        <f t="shared" si="44"/>
        <v>403, 403.1Depreciation expense transmission</v>
      </c>
    </row>
    <row r="198" spans="1:15" outlineLevel="1" x14ac:dyDescent="0.35">
      <c r="A198" s="3">
        <v>196</v>
      </c>
      <c r="B198" s="297"/>
      <c r="C198" s="36" t="s">
        <v>184</v>
      </c>
      <c r="D198" s="37" t="s">
        <v>181</v>
      </c>
      <c r="E198" s="12">
        <v>13831752.797806781</v>
      </c>
      <c r="F198" s="12">
        <v>5081093.974221291</v>
      </c>
      <c r="G198" s="12">
        <v>488484.03400825453</v>
      </c>
      <c r="H198" s="12">
        <v>540809.89043779229</v>
      </c>
      <c r="I198" s="12">
        <v>32245.588128614043</v>
      </c>
      <c r="J198" s="12">
        <v>5800028.4145991411</v>
      </c>
      <c r="K198" s="12">
        <v>491595.04601512523</v>
      </c>
      <c r="L198" s="12">
        <f t="shared" si="43"/>
        <v>26266009.745216999</v>
      </c>
      <c r="O198" s="38" t="str">
        <f t="shared" si="44"/>
        <v>403, 403.1Depreciation expense distribution</v>
      </c>
    </row>
    <row r="199" spans="1:15" outlineLevel="1" x14ac:dyDescent="0.35">
      <c r="A199" s="3">
        <v>197</v>
      </c>
      <c r="B199" s="297"/>
      <c r="C199" s="36" t="s">
        <v>185</v>
      </c>
      <c r="D199" s="37" t="s">
        <v>181</v>
      </c>
      <c r="E199" s="12">
        <v>1102253.4924756421</v>
      </c>
      <c r="F199" s="12">
        <v>459273.80863766669</v>
      </c>
      <c r="G199" s="12">
        <v>46393.894040754298</v>
      </c>
      <c r="H199" s="12">
        <v>51914.190238411727</v>
      </c>
      <c r="I199" s="12">
        <v>3127.3061380031581</v>
      </c>
      <c r="J199" s="12">
        <v>580982.61998854647</v>
      </c>
      <c r="K199" s="12">
        <v>56158.963384976014</v>
      </c>
      <c r="L199" s="12">
        <f t="shared" si="43"/>
        <v>2300104.274904001</v>
      </c>
      <c r="O199" s="38" t="str">
        <f t="shared" si="44"/>
        <v>403, 403.1Depreciation expense general plant</v>
      </c>
    </row>
    <row r="200" spans="1:15" outlineLevel="1" x14ac:dyDescent="0.35">
      <c r="A200" s="3">
        <v>198</v>
      </c>
      <c r="B200" s="297"/>
      <c r="C200" s="36" t="s">
        <v>186</v>
      </c>
      <c r="D200" s="37" t="s">
        <v>181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f t="shared" si="43"/>
        <v>0</v>
      </c>
      <c r="O200" s="38" t="str">
        <f t="shared" si="44"/>
        <v>403, 403.1Depreciation expense common</v>
      </c>
    </row>
    <row r="201" spans="1:15" x14ac:dyDescent="0.35">
      <c r="A201" s="3">
        <v>199</v>
      </c>
      <c r="B201" s="296" t="s">
        <v>187</v>
      </c>
      <c r="C201" s="296"/>
      <c r="D201" s="296"/>
      <c r="E201" s="16">
        <f>SUM(E195:E200)</f>
        <v>14982640.335167522</v>
      </c>
      <c r="F201" s="17">
        <f t="shared" ref="F201:L201" si="45">SUM(F195:F200)</f>
        <v>5573732.8508851621</v>
      </c>
      <c r="G201" s="17">
        <f t="shared" si="45"/>
        <v>538503.51556248637</v>
      </c>
      <c r="H201" s="17">
        <f t="shared" si="45"/>
        <v>597281.97871103301</v>
      </c>
      <c r="I201" s="17">
        <f t="shared" si="45"/>
        <v>35823.260653101985</v>
      </c>
      <c r="J201" s="17">
        <f t="shared" si="45"/>
        <v>6520277.3453851892</v>
      </c>
      <c r="K201" s="17">
        <f t="shared" si="45"/>
        <v>585501.49277650588</v>
      </c>
      <c r="L201" s="17">
        <f t="shared" si="45"/>
        <v>28833760.779141001</v>
      </c>
      <c r="O201" s="14">
        <f t="shared" ref="O201:O264" si="46">D201</f>
        <v>0</v>
      </c>
    </row>
    <row r="202" spans="1:15" x14ac:dyDescent="0.35">
      <c r="A202" s="3">
        <v>200</v>
      </c>
      <c r="B202" s="297" t="s">
        <v>188</v>
      </c>
      <c r="C202" s="10" t="s">
        <v>189</v>
      </c>
      <c r="D202" s="30" t="s">
        <v>190</v>
      </c>
      <c r="E202" s="12">
        <v>2078538.2044584914</v>
      </c>
      <c r="F202" s="12">
        <v>585562.0547166178</v>
      </c>
      <c r="G202" s="12">
        <v>48039.623207555851</v>
      </c>
      <c r="H202" s="12">
        <v>51720.832055270905</v>
      </c>
      <c r="I202" s="12">
        <v>3192.5546612153953</v>
      </c>
      <c r="J202" s="12">
        <v>618243.76805700012</v>
      </c>
      <c r="K202" s="12">
        <v>66271.482843849153</v>
      </c>
      <c r="L202" s="12">
        <f t="shared" ref="L202:L209" si="47">SUM(E202:K202)</f>
        <v>3451568.52</v>
      </c>
      <c r="O202" s="38" t="str">
        <f t="shared" si="44"/>
        <v>404, 405Intangible plant</v>
      </c>
    </row>
    <row r="203" spans="1:15" outlineLevel="1" x14ac:dyDescent="0.35">
      <c r="A203" s="3">
        <v>201</v>
      </c>
      <c r="B203" s="297"/>
      <c r="C203" s="10" t="s">
        <v>191</v>
      </c>
      <c r="D203" s="30">
        <v>404.1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f t="shared" si="47"/>
        <v>0</v>
      </c>
      <c r="O203" s="14">
        <f t="shared" si="46"/>
        <v>404.1</v>
      </c>
    </row>
    <row r="204" spans="1:15" outlineLevel="1" x14ac:dyDescent="0.35">
      <c r="A204" s="3">
        <v>202</v>
      </c>
      <c r="B204" s="297"/>
      <c r="C204" s="10" t="s">
        <v>192</v>
      </c>
      <c r="D204" s="30">
        <v>404.2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f t="shared" si="47"/>
        <v>0</v>
      </c>
      <c r="O204" s="14">
        <f t="shared" si="46"/>
        <v>404.2</v>
      </c>
    </row>
    <row r="205" spans="1:15" outlineLevel="1" x14ac:dyDescent="0.35">
      <c r="A205" s="3">
        <v>203</v>
      </c>
      <c r="B205" s="297"/>
      <c r="C205" s="10" t="s">
        <v>193</v>
      </c>
      <c r="D205" s="30">
        <v>404.3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f t="shared" si="47"/>
        <v>0</v>
      </c>
      <c r="O205" s="14">
        <f t="shared" si="46"/>
        <v>404.3</v>
      </c>
    </row>
    <row r="206" spans="1:15" outlineLevel="1" x14ac:dyDescent="0.35">
      <c r="A206" s="3">
        <v>204</v>
      </c>
      <c r="B206" s="297"/>
      <c r="C206" s="10" t="s">
        <v>194</v>
      </c>
      <c r="D206" s="30">
        <v>405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f t="shared" si="47"/>
        <v>0</v>
      </c>
      <c r="O206" s="14">
        <f t="shared" si="46"/>
        <v>405</v>
      </c>
    </row>
    <row r="207" spans="1:15" outlineLevel="1" x14ac:dyDescent="0.35">
      <c r="A207" s="3">
        <v>205</v>
      </c>
      <c r="B207" s="297"/>
      <c r="C207" s="10" t="s">
        <v>195</v>
      </c>
      <c r="D207" s="30">
        <v>406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f t="shared" si="47"/>
        <v>0</v>
      </c>
      <c r="O207" s="14">
        <f t="shared" si="46"/>
        <v>406</v>
      </c>
    </row>
    <row r="208" spans="1:15" outlineLevel="1" x14ac:dyDescent="0.35">
      <c r="A208" s="3">
        <v>206</v>
      </c>
      <c r="B208" s="297"/>
      <c r="C208" s="10" t="s">
        <v>196</v>
      </c>
      <c r="D208" s="30">
        <v>407.1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f t="shared" si="47"/>
        <v>0</v>
      </c>
      <c r="O208" s="14">
        <f t="shared" si="46"/>
        <v>407.1</v>
      </c>
    </row>
    <row r="209" spans="1:15" outlineLevel="1" x14ac:dyDescent="0.35">
      <c r="A209" s="3">
        <v>207</v>
      </c>
      <c r="B209" s="297"/>
      <c r="C209" s="10" t="s">
        <v>197</v>
      </c>
      <c r="D209" s="30">
        <v>407.2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f t="shared" si="47"/>
        <v>0</v>
      </c>
      <c r="O209" s="14">
        <f t="shared" si="46"/>
        <v>407.2</v>
      </c>
    </row>
    <row r="210" spans="1:15" x14ac:dyDescent="0.35">
      <c r="A210" s="3">
        <v>208</v>
      </c>
      <c r="B210" s="296" t="s">
        <v>198</v>
      </c>
      <c r="C210" s="296"/>
      <c r="D210" s="296"/>
      <c r="E210" s="16">
        <f>SUM(E202:E209)</f>
        <v>2078538.2044584914</v>
      </c>
      <c r="F210" s="17">
        <f t="shared" ref="F210:L210" si="48">SUM(F202:F209)</f>
        <v>585562.0547166178</v>
      </c>
      <c r="G210" s="17">
        <f t="shared" si="48"/>
        <v>48039.623207555851</v>
      </c>
      <c r="H210" s="17">
        <f t="shared" si="48"/>
        <v>51720.832055270905</v>
      </c>
      <c r="I210" s="17">
        <f t="shared" si="48"/>
        <v>3192.5546612153953</v>
      </c>
      <c r="J210" s="17">
        <f t="shared" si="48"/>
        <v>618243.76805700012</v>
      </c>
      <c r="K210" s="17">
        <f t="shared" si="48"/>
        <v>66271.482843849153</v>
      </c>
      <c r="L210" s="17">
        <f t="shared" si="48"/>
        <v>3451568.52</v>
      </c>
      <c r="O210" s="14">
        <f t="shared" si="46"/>
        <v>0</v>
      </c>
    </row>
    <row r="211" spans="1:15" x14ac:dyDescent="0.35">
      <c r="A211" s="3">
        <v>209</v>
      </c>
      <c r="B211" s="39" t="s">
        <v>199</v>
      </c>
      <c r="C211" s="40" t="s">
        <v>200</v>
      </c>
      <c r="D211" s="41" t="s">
        <v>201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f>SUM(E211:K211)</f>
        <v>0</v>
      </c>
      <c r="O211" s="14" t="str">
        <f t="shared" si="46"/>
        <v>407.3, 407.4</v>
      </c>
    </row>
    <row r="212" spans="1:15" s="42" customFormat="1" x14ac:dyDescent="0.35">
      <c r="A212" s="3">
        <v>210</v>
      </c>
      <c r="B212" s="273" t="s">
        <v>202</v>
      </c>
      <c r="C212" s="274"/>
      <c r="D212" s="275"/>
      <c r="E212" s="16">
        <f>SUM(E211)</f>
        <v>0</v>
      </c>
      <c r="F212" s="17">
        <f t="shared" ref="F212:L212" si="49">SUM(F211)</f>
        <v>0</v>
      </c>
      <c r="G212" s="17">
        <f t="shared" si="49"/>
        <v>0</v>
      </c>
      <c r="H212" s="17">
        <f t="shared" si="49"/>
        <v>0</v>
      </c>
      <c r="I212" s="17">
        <f t="shared" si="49"/>
        <v>0</v>
      </c>
      <c r="J212" s="17">
        <f t="shared" si="49"/>
        <v>0</v>
      </c>
      <c r="K212" s="17">
        <f t="shared" si="49"/>
        <v>0</v>
      </c>
      <c r="L212" s="17">
        <f t="shared" si="49"/>
        <v>0</v>
      </c>
      <c r="O212" s="14">
        <f t="shared" si="46"/>
        <v>0</v>
      </c>
    </row>
    <row r="213" spans="1:15" outlineLevel="1" x14ac:dyDescent="0.35">
      <c r="A213" s="3">
        <v>211</v>
      </c>
      <c r="B213" s="276" t="s">
        <v>203</v>
      </c>
      <c r="C213" s="24" t="s">
        <v>204</v>
      </c>
      <c r="D213" s="43">
        <v>408.1</v>
      </c>
      <c r="E213" s="12">
        <v>13469126.889536258</v>
      </c>
      <c r="F213" s="12">
        <v>7235324.498415417</v>
      </c>
      <c r="G213" s="12">
        <v>638126.7732956548</v>
      </c>
      <c r="H213" s="12">
        <v>643515.76225080842</v>
      </c>
      <c r="I213" s="12">
        <v>36760.414583796592</v>
      </c>
      <c r="J213" s="12">
        <v>5634193.3823267817</v>
      </c>
      <c r="K213" s="12">
        <v>677125.61447169934</v>
      </c>
      <c r="L213" s="12">
        <f t="shared" ref="L213:L218" si="50">SUM(E213:K213)</f>
        <v>28334173.334880415</v>
      </c>
      <c r="O213" s="38" t="str">
        <f t="shared" ref="O213:O215" si="51">_xlfn.CONCAT(D213,C213)</f>
        <v xml:space="preserve">408.1Taxes other than income </v>
      </c>
    </row>
    <row r="214" spans="1:15" outlineLevel="1" x14ac:dyDescent="0.35">
      <c r="A214" s="3">
        <v>212</v>
      </c>
      <c r="B214" s="277"/>
      <c r="C214" s="31" t="s">
        <v>205</v>
      </c>
      <c r="D214" s="29">
        <v>409.1</v>
      </c>
      <c r="E214" s="12">
        <v>-1224287.1888459355</v>
      </c>
      <c r="F214" s="12">
        <v>-2796840.5790263982</v>
      </c>
      <c r="G214" s="12">
        <v>-160755.22524960357</v>
      </c>
      <c r="H214" s="12">
        <v>-191009.63506120403</v>
      </c>
      <c r="I214" s="12">
        <v>-7742.0980649595094</v>
      </c>
      <c r="J214" s="12">
        <v>-643313.05499815184</v>
      </c>
      <c r="K214" s="12">
        <v>-72120.111689641606</v>
      </c>
      <c r="L214" s="12">
        <f t="shared" si="50"/>
        <v>-5096067.8929358944</v>
      </c>
      <c r="O214" s="38" t="str">
        <f t="shared" si="51"/>
        <v>409.1Income Taxes - federal taxes utility operating income</v>
      </c>
    </row>
    <row r="215" spans="1:15" outlineLevel="1" x14ac:dyDescent="0.35">
      <c r="A215" s="3">
        <v>213</v>
      </c>
      <c r="B215" s="277"/>
      <c r="C215" s="31" t="s">
        <v>206</v>
      </c>
      <c r="D215" s="29">
        <v>409.1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f t="shared" si="50"/>
        <v>0</v>
      </c>
      <c r="O215" s="38" t="str">
        <f t="shared" si="51"/>
        <v>409.1Income Taxes - other taxes utility operating income</v>
      </c>
    </row>
    <row r="216" spans="1:15" outlineLevel="1" x14ac:dyDescent="0.35">
      <c r="A216" s="3">
        <v>214</v>
      </c>
      <c r="B216" s="277"/>
      <c r="C216" s="31" t="s">
        <v>207</v>
      </c>
      <c r="D216" s="29">
        <v>410.1</v>
      </c>
      <c r="E216" s="12">
        <v>18654955.454238772</v>
      </c>
      <c r="F216" s="12">
        <v>9113308.8736205511</v>
      </c>
      <c r="G216" s="12">
        <v>966952.96114475792</v>
      </c>
      <c r="H216" s="12">
        <v>1094607.6206511967</v>
      </c>
      <c r="I216" s="12">
        <v>66683.846839376085</v>
      </c>
      <c r="J216" s="12">
        <v>12228022.597453803</v>
      </c>
      <c r="K216" s="12">
        <v>1169957.3160515374</v>
      </c>
      <c r="L216" s="12">
        <f t="shared" si="50"/>
        <v>43294488.669999994</v>
      </c>
      <c r="O216" s="14">
        <f t="shared" si="46"/>
        <v>410.1</v>
      </c>
    </row>
    <row r="217" spans="1:15" outlineLevel="1" x14ac:dyDescent="0.35">
      <c r="A217" s="3">
        <v>215</v>
      </c>
      <c r="B217" s="277"/>
      <c r="C217" s="31" t="s">
        <v>208</v>
      </c>
      <c r="D217" s="29">
        <v>411.1</v>
      </c>
      <c r="E217" s="12">
        <v>-16720310.929691318</v>
      </c>
      <c r="F217" s="12">
        <v>-8168197.3639142336</v>
      </c>
      <c r="G217" s="12">
        <v>-866673.42649979098</v>
      </c>
      <c r="H217" s="12">
        <v>-981089.43804199749</v>
      </c>
      <c r="I217" s="12">
        <v>-59768.28279635145</v>
      </c>
      <c r="J217" s="12">
        <v>-10959894.296518557</v>
      </c>
      <c r="K217" s="12">
        <v>-1048624.8625377424</v>
      </c>
      <c r="L217" s="12">
        <f t="shared" si="50"/>
        <v>-38804558.599999994</v>
      </c>
      <c r="O217" s="14">
        <f t="shared" si="46"/>
        <v>411.1</v>
      </c>
    </row>
    <row r="218" spans="1:15" x14ac:dyDescent="0.35">
      <c r="A218" s="3">
        <v>216</v>
      </c>
      <c r="B218" s="290"/>
      <c r="C218" s="34" t="s">
        <v>209</v>
      </c>
      <c r="D218" s="44">
        <v>411.4</v>
      </c>
      <c r="E218" s="12">
        <v>-14335.809937994964</v>
      </c>
      <c r="F218" s="12">
        <v>-7003.3222131753582</v>
      </c>
      <c r="G218" s="12">
        <v>-743.07622465016129</v>
      </c>
      <c r="H218" s="12">
        <v>-841.17524937701728</v>
      </c>
      <c r="I218" s="12">
        <v>-51.244665610093818</v>
      </c>
      <c r="J218" s="12">
        <v>-9396.8923326897548</v>
      </c>
      <c r="K218" s="12">
        <v>-899.07937650264137</v>
      </c>
      <c r="L218" s="12">
        <f t="shared" si="50"/>
        <v>-33270.599999999991</v>
      </c>
      <c r="O218" s="14">
        <f t="shared" si="46"/>
        <v>411.4</v>
      </c>
    </row>
    <row r="219" spans="1:15" x14ac:dyDescent="0.35">
      <c r="A219" s="3">
        <v>217</v>
      </c>
      <c r="B219" s="296" t="s">
        <v>210</v>
      </c>
      <c r="C219" s="296"/>
      <c r="D219" s="296"/>
      <c r="E219" s="16">
        <f>SUM(E213:E218)</f>
        <v>14165148.415299781</v>
      </c>
      <c r="F219" s="17">
        <f t="shared" ref="F219:K219" si="52">SUM(F213:F218)</f>
        <v>5376592.1068821605</v>
      </c>
      <c r="G219" s="17">
        <f t="shared" si="52"/>
        <v>576908.0064663681</v>
      </c>
      <c r="H219" s="17">
        <f t="shared" si="52"/>
        <v>565183.1345494265</v>
      </c>
      <c r="I219" s="17">
        <f t="shared" si="52"/>
        <v>35882.635896251631</v>
      </c>
      <c r="J219" s="17">
        <f t="shared" si="52"/>
        <v>6249611.735931186</v>
      </c>
      <c r="K219" s="17">
        <f t="shared" si="52"/>
        <v>725438.87691935012</v>
      </c>
      <c r="L219" s="17">
        <f>SUM(L213:L218)</f>
        <v>27694764.911944516</v>
      </c>
      <c r="O219" s="14">
        <f t="shared" si="46"/>
        <v>0</v>
      </c>
    </row>
    <row r="220" spans="1:15" ht="15.65" customHeight="1" outlineLevel="1" x14ac:dyDescent="0.35">
      <c r="A220" s="3">
        <v>218</v>
      </c>
      <c r="B220" s="276" t="s">
        <v>211</v>
      </c>
      <c r="C220" s="13" t="s">
        <v>212</v>
      </c>
      <c r="D220" s="22">
        <v>411.6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f t="shared" ref="L220:L224" si="53">SUM(E220:K220)</f>
        <v>0</v>
      </c>
      <c r="O220" s="14">
        <f t="shared" si="46"/>
        <v>411.6</v>
      </c>
    </row>
    <row r="221" spans="1:15" outlineLevel="1" x14ac:dyDescent="0.35">
      <c r="A221" s="3">
        <v>219</v>
      </c>
      <c r="B221" s="277"/>
      <c r="C221" s="13" t="s">
        <v>213</v>
      </c>
      <c r="D221" s="22">
        <v>411.7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f t="shared" si="53"/>
        <v>0</v>
      </c>
      <c r="O221" s="14">
        <f t="shared" si="46"/>
        <v>411.7</v>
      </c>
    </row>
    <row r="222" spans="1:15" outlineLevel="1" x14ac:dyDescent="0.35">
      <c r="A222" s="3">
        <v>220</v>
      </c>
      <c r="B222" s="277"/>
      <c r="C222" s="13" t="s">
        <v>214</v>
      </c>
      <c r="D222" s="22">
        <v>412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f t="shared" si="53"/>
        <v>0</v>
      </c>
      <c r="O222" s="14">
        <f t="shared" si="46"/>
        <v>412</v>
      </c>
    </row>
    <row r="223" spans="1:15" outlineLevel="1" x14ac:dyDescent="0.35">
      <c r="A223" s="3">
        <v>221</v>
      </c>
      <c r="B223" s="277"/>
      <c r="C223" s="13" t="s">
        <v>215</v>
      </c>
      <c r="D223" s="22">
        <v>413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f t="shared" si="53"/>
        <v>0</v>
      </c>
      <c r="O223" s="14">
        <f t="shared" si="46"/>
        <v>413</v>
      </c>
    </row>
    <row r="224" spans="1:15" x14ac:dyDescent="0.35">
      <c r="A224" s="3">
        <v>222</v>
      </c>
      <c r="B224" s="290"/>
      <c r="C224" s="13" t="s">
        <v>216</v>
      </c>
      <c r="D224" s="22">
        <v>414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f t="shared" si="53"/>
        <v>0</v>
      </c>
      <c r="O224" s="14">
        <f t="shared" si="46"/>
        <v>414</v>
      </c>
    </row>
    <row r="225" spans="1:15" x14ac:dyDescent="0.35">
      <c r="A225" s="3">
        <v>223</v>
      </c>
      <c r="B225" s="273" t="s">
        <v>217</v>
      </c>
      <c r="C225" s="274"/>
      <c r="D225" s="275"/>
      <c r="E225" s="16">
        <f>SUM(E220:E224)</f>
        <v>0</v>
      </c>
      <c r="F225" s="17">
        <f t="shared" ref="F225:L225" si="54">SUM(F220:F224)</f>
        <v>0</v>
      </c>
      <c r="G225" s="17">
        <f t="shared" si="54"/>
        <v>0</v>
      </c>
      <c r="H225" s="17">
        <f t="shared" si="54"/>
        <v>0</v>
      </c>
      <c r="I225" s="17">
        <f t="shared" si="54"/>
        <v>0</v>
      </c>
      <c r="J225" s="17">
        <f t="shared" si="54"/>
        <v>0</v>
      </c>
      <c r="K225" s="17">
        <f t="shared" si="54"/>
        <v>0</v>
      </c>
      <c r="L225" s="17">
        <f t="shared" si="54"/>
        <v>0</v>
      </c>
      <c r="O225" s="14">
        <f t="shared" si="46"/>
        <v>0</v>
      </c>
    </row>
    <row r="226" spans="1:15" x14ac:dyDescent="0.35">
      <c r="A226" s="3">
        <v>224</v>
      </c>
      <c r="B226" s="252" t="s">
        <v>218</v>
      </c>
      <c r="C226" s="252"/>
      <c r="D226" s="253"/>
      <c r="E226" s="16">
        <f>SUM(E225,E219,E212,E210,E201,E194,E179,E174,E168)</f>
        <v>62719483.65274626</v>
      </c>
      <c r="F226" s="17">
        <f t="shared" ref="F226:K226" si="55">SUM(F225,F219,F212,F210,F201,F194,F179,F174,F168)</f>
        <v>23086103.211254809</v>
      </c>
      <c r="G226" s="17">
        <f t="shared" si="55"/>
        <v>2472910.8772554463</v>
      </c>
      <c r="H226" s="17">
        <f t="shared" si="55"/>
        <v>2344108.1081629242</v>
      </c>
      <c r="I226" s="17">
        <f t="shared" si="55"/>
        <v>149524.82849833032</v>
      </c>
      <c r="J226" s="17">
        <f t="shared" si="55"/>
        <v>25699170.265410468</v>
      </c>
      <c r="K226" s="17">
        <f t="shared" si="55"/>
        <v>3103171.3481191895</v>
      </c>
      <c r="L226" s="17">
        <f>SUM(L225,L219,L212,L210,L201,L194,L179,L174,L168)</f>
        <v>119574472.2914474</v>
      </c>
      <c r="O226" s="14">
        <f t="shared" si="46"/>
        <v>0</v>
      </c>
    </row>
    <row r="227" spans="1:15" x14ac:dyDescent="0.35">
      <c r="A227" s="3">
        <v>225</v>
      </c>
      <c r="B227" s="252" t="s">
        <v>219</v>
      </c>
      <c r="C227" s="252"/>
      <c r="D227" s="253"/>
      <c r="E227" s="16">
        <f>E28-E226</f>
        <v>5409805.7877906412</v>
      </c>
      <c r="F227" s="17">
        <f t="shared" ref="F227:K227" si="56">F28-F226</f>
        <v>15807277.924525034</v>
      </c>
      <c r="G227" s="17">
        <f t="shared" si="56"/>
        <v>862945.39932866488</v>
      </c>
      <c r="H227" s="17">
        <f t="shared" si="56"/>
        <v>1030945.5910111517</v>
      </c>
      <c r="I227" s="17">
        <f t="shared" si="56"/>
        <v>39489.563781698525</v>
      </c>
      <c r="J227" s="17">
        <f t="shared" si="56"/>
        <v>2592945.2216743231</v>
      </c>
      <c r="K227" s="17">
        <f t="shared" si="56"/>
        <v>311367.82530945167</v>
      </c>
      <c r="L227" s="17">
        <f>L28-L226</f>
        <v>26054777.313420981</v>
      </c>
      <c r="O227" s="14">
        <f t="shared" si="46"/>
        <v>0</v>
      </c>
    </row>
    <row r="228" spans="1:15" x14ac:dyDescent="0.35">
      <c r="A228" s="3">
        <v>226</v>
      </c>
      <c r="B228" s="45"/>
      <c r="C228" s="46"/>
      <c r="D228" s="47"/>
      <c r="E228" s="12"/>
      <c r="F228" s="12"/>
      <c r="G228" s="12"/>
      <c r="H228" s="12"/>
      <c r="I228" s="12"/>
      <c r="J228" s="12"/>
      <c r="K228" s="12"/>
      <c r="L228" s="12"/>
      <c r="O228" s="14">
        <f t="shared" si="46"/>
        <v>0</v>
      </c>
    </row>
    <row r="229" spans="1:15" x14ac:dyDescent="0.35">
      <c r="A229" s="3">
        <v>227</v>
      </c>
      <c r="B229" s="45"/>
      <c r="C229" s="46"/>
      <c r="D229" s="47"/>
      <c r="E229" s="12"/>
      <c r="F229" s="12"/>
      <c r="G229" s="12"/>
      <c r="H229" s="12"/>
      <c r="I229" s="12"/>
      <c r="J229" s="12"/>
      <c r="K229" s="12"/>
      <c r="L229" s="12"/>
      <c r="O229" s="14">
        <f t="shared" si="46"/>
        <v>0</v>
      </c>
    </row>
    <row r="230" spans="1:15" outlineLevel="1" x14ac:dyDescent="0.35">
      <c r="A230" s="3">
        <v>228</v>
      </c>
      <c r="B230" s="276" t="s">
        <v>220</v>
      </c>
      <c r="C230" s="48" t="s">
        <v>221</v>
      </c>
      <c r="D230" s="32">
        <v>301</v>
      </c>
      <c r="E230" s="12">
        <v>54705.720119943726</v>
      </c>
      <c r="F230" s="12">
        <v>22794.125494057356</v>
      </c>
      <c r="G230" s="12">
        <v>2302.5659705259823</v>
      </c>
      <c r="H230" s="12">
        <v>2576.5426744600004</v>
      </c>
      <c r="I230" s="12">
        <v>155.21069834012209</v>
      </c>
      <c r="J230" s="12">
        <v>28834.630890813347</v>
      </c>
      <c r="K230" s="12">
        <v>2787.2141518594972</v>
      </c>
      <c r="L230" s="12">
        <f t="shared" ref="L230:L232" si="57">SUM(E230:K230)</f>
        <v>114156.01000000002</v>
      </c>
      <c r="O230" s="14">
        <f t="shared" si="46"/>
        <v>301</v>
      </c>
    </row>
    <row r="231" spans="1:15" outlineLevel="1" x14ac:dyDescent="0.35">
      <c r="A231" s="3">
        <v>229</v>
      </c>
      <c r="B231" s="277"/>
      <c r="C231" s="36" t="s">
        <v>222</v>
      </c>
      <c r="D231" s="28">
        <v>302</v>
      </c>
      <c r="E231" s="12">
        <v>66207.903946933497</v>
      </c>
      <c r="F231" s="12">
        <v>27586.717951176652</v>
      </c>
      <c r="G231" s="12">
        <v>2786.6933526113094</v>
      </c>
      <c r="H231" s="12">
        <v>3118.2751919142152</v>
      </c>
      <c r="I231" s="12">
        <v>187.84461633460796</v>
      </c>
      <c r="J231" s="12">
        <v>34897.273414526717</v>
      </c>
      <c r="K231" s="12">
        <v>3373.241526503045</v>
      </c>
      <c r="L231" s="12">
        <f t="shared" si="57"/>
        <v>138157.95000000007</v>
      </c>
      <c r="O231" s="14">
        <f t="shared" si="46"/>
        <v>302</v>
      </c>
    </row>
    <row r="232" spans="1:15" outlineLevel="1" x14ac:dyDescent="0.35">
      <c r="A232" s="3">
        <v>230</v>
      </c>
      <c r="B232" s="277"/>
      <c r="C232" s="49" t="s">
        <v>223</v>
      </c>
      <c r="D232" s="35">
        <v>303</v>
      </c>
      <c r="E232" s="12">
        <v>34360465.207755595</v>
      </c>
      <c r="F232" s="12">
        <v>9663651.3523133658</v>
      </c>
      <c r="G232" s="12">
        <v>791851.80397056998</v>
      </c>
      <c r="H232" s="12">
        <v>852314.71968719806</v>
      </c>
      <c r="I232" s="12">
        <v>52619.015085829691</v>
      </c>
      <c r="J232" s="12">
        <v>10192465.230324965</v>
      </c>
      <c r="K232" s="12">
        <v>1093233.3879294901</v>
      </c>
      <c r="L232" s="12">
        <f t="shared" si="57"/>
        <v>57006600.717067026</v>
      </c>
      <c r="O232" s="14">
        <f t="shared" si="46"/>
        <v>303</v>
      </c>
    </row>
    <row r="233" spans="1:15" x14ac:dyDescent="0.35">
      <c r="A233" s="3">
        <v>231</v>
      </c>
      <c r="B233" s="277"/>
      <c r="C233" s="293" t="s">
        <v>224</v>
      </c>
      <c r="D233" s="294"/>
      <c r="E233" s="16">
        <f>SUM(E230:E232)</f>
        <v>34481378.83182247</v>
      </c>
      <c r="F233" s="17">
        <f t="shared" ref="F233:L233" si="58">SUM(F230:F232)</f>
        <v>9714032.1957585998</v>
      </c>
      <c r="G233" s="17">
        <f t="shared" si="58"/>
        <v>796941.06329370732</v>
      </c>
      <c r="H233" s="17">
        <f t="shared" si="58"/>
        <v>858009.53755357233</v>
      </c>
      <c r="I233" s="17">
        <f t="shared" si="58"/>
        <v>52962.070400504424</v>
      </c>
      <c r="J233" s="17">
        <f t="shared" si="58"/>
        <v>10256197.134630306</v>
      </c>
      <c r="K233" s="17">
        <f t="shared" si="58"/>
        <v>1099393.8436078527</v>
      </c>
      <c r="L233" s="17">
        <f t="shared" si="58"/>
        <v>57258914.677067026</v>
      </c>
      <c r="O233" s="14">
        <f t="shared" si="46"/>
        <v>0</v>
      </c>
    </row>
    <row r="234" spans="1:15" outlineLevel="1" x14ac:dyDescent="0.35">
      <c r="A234" s="3">
        <v>232</v>
      </c>
      <c r="B234" s="277"/>
      <c r="C234" s="48" t="s">
        <v>225</v>
      </c>
      <c r="D234" s="50">
        <v>350.1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f t="shared" ref="L234:L245" si="59">SUM(E234:K234)</f>
        <v>0</v>
      </c>
      <c r="O234" s="14">
        <f t="shared" si="46"/>
        <v>350.1</v>
      </c>
    </row>
    <row r="235" spans="1:15" outlineLevel="1" x14ac:dyDescent="0.35">
      <c r="A235" s="3">
        <v>233</v>
      </c>
      <c r="B235" s="277"/>
      <c r="C235" s="36" t="s">
        <v>226</v>
      </c>
      <c r="D235" s="30">
        <v>350.2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f t="shared" si="59"/>
        <v>0</v>
      </c>
      <c r="O235" s="14">
        <f t="shared" si="46"/>
        <v>350.2</v>
      </c>
    </row>
    <row r="236" spans="1:15" outlineLevel="1" x14ac:dyDescent="0.35">
      <c r="A236" s="3">
        <v>234</v>
      </c>
      <c r="B236" s="277"/>
      <c r="C236" s="36" t="s">
        <v>227</v>
      </c>
      <c r="D236" s="30">
        <v>351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f t="shared" si="59"/>
        <v>0</v>
      </c>
      <c r="O236" s="14">
        <f t="shared" si="46"/>
        <v>351</v>
      </c>
    </row>
    <row r="237" spans="1:15" outlineLevel="1" x14ac:dyDescent="0.35">
      <c r="A237" s="3">
        <v>235</v>
      </c>
      <c r="B237" s="277"/>
      <c r="C237" s="36" t="s">
        <v>228</v>
      </c>
      <c r="D237" s="30">
        <v>352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f t="shared" si="59"/>
        <v>0</v>
      </c>
      <c r="O237" s="14">
        <f t="shared" si="46"/>
        <v>352</v>
      </c>
    </row>
    <row r="238" spans="1:15" outlineLevel="1" x14ac:dyDescent="0.35">
      <c r="A238" s="3">
        <v>236</v>
      </c>
      <c r="B238" s="277"/>
      <c r="C238" s="36" t="s">
        <v>229</v>
      </c>
      <c r="D238" s="30">
        <v>352.1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f t="shared" si="59"/>
        <v>0</v>
      </c>
      <c r="O238" s="14">
        <f t="shared" si="46"/>
        <v>352.1</v>
      </c>
    </row>
    <row r="239" spans="1:15" outlineLevel="1" x14ac:dyDescent="0.35">
      <c r="A239" s="3">
        <v>237</v>
      </c>
      <c r="B239" s="277"/>
      <c r="C239" s="36" t="s">
        <v>230</v>
      </c>
      <c r="D239" s="30">
        <v>352.2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f t="shared" si="59"/>
        <v>0</v>
      </c>
      <c r="O239" s="14">
        <f t="shared" si="46"/>
        <v>352.2</v>
      </c>
    </row>
    <row r="240" spans="1:15" outlineLevel="1" x14ac:dyDescent="0.35">
      <c r="A240" s="3">
        <v>238</v>
      </c>
      <c r="B240" s="277"/>
      <c r="C240" s="36" t="s">
        <v>231</v>
      </c>
      <c r="D240" s="30">
        <v>352.3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f t="shared" si="59"/>
        <v>0</v>
      </c>
      <c r="O240" s="14">
        <f t="shared" si="46"/>
        <v>352.3</v>
      </c>
    </row>
    <row r="241" spans="1:15" outlineLevel="1" x14ac:dyDescent="0.35">
      <c r="A241" s="3">
        <v>239</v>
      </c>
      <c r="B241" s="277"/>
      <c r="C241" s="36" t="s">
        <v>232</v>
      </c>
      <c r="D241" s="30">
        <v>353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f t="shared" si="59"/>
        <v>0</v>
      </c>
      <c r="O241" s="14">
        <f t="shared" si="46"/>
        <v>353</v>
      </c>
    </row>
    <row r="242" spans="1:15" outlineLevel="1" x14ac:dyDescent="0.35">
      <c r="A242" s="3">
        <v>240</v>
      </c>
      <c r="B242" s="277"/>
      <c r="C242" s="36" t="s">
        <v>233</v>
      </c>
      <c r="D242" s="30">
        <v>354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f t="shared" si="59"/>
        <v>0</v>
      </c>
      <c r="O242" s="14">
        <f t="shared" si="46"/>
        <v>354</v>
      </c>
    </row>
    <row r="243" spans="1:15" outlineLevel="1" x14ac:dyDescent="0.35">
      <c r="A243" s="3">
        <v>241</v>
      </c>
      <c r="B243" s="277"/>
      <c r="C243" s="36" t="s">
        <v>234</v>
      </c>
      <c r="D243" s="30">
        <v>355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f t="shared" si="59"/>
        <v>0</v>
      </c>
      <c r="O243" s="14">
        <f t="shared" si="46"/>
        <v>355</v>
      </c>
    </row>
    <row r="244" spans="1:15" outlineLevel="1" x14ac:dyDescent="0.35">
      <c r="A244" s="3">
        <v>242</v>
      </c>
      <c r="B244" s="277"/>
      <c r="C244" s="36" t="s">
        <v>235</v>
      </c>
      <c r="D244" s="30">
        <v>356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f t="shared" si="59"/>
        <v>0</v>
      </c>
      <c r="O244" s="14">
        <f t="shared" si="46"/>
        <v>356</v>
      </c>
    </row>
    <row r="245" spans="1:15" outlineLevel="1" x14ac:dyDescent="0.35">
      <c r="A245" s="3">
        <v>243</v>
      </c>
      <c r="B245" s="277"/>
      <c r="C245" s="36" t="s">
        <v>236</v>
      </c>
      <c r="D245" s="51">
        <v>357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f t="shared" si="59"/>
        <v>0</v>
      </c>
      <c r="O245" s="14">
        <f t="shared" si="46"/>
        <v>357</v>
      </c>
    </row>
    <row r="246" spans="1:15" x14ac:dyDescent="0.35">
      <c r="A246" s="3">
        <v>244</v>
      </c>
      <c r="B246" s="277"/>
      <c r="C246" s="295" t="s">
        <v>237</v>
      </c>
      <c r="D246" s="294"/>
      <c r="E246" s="16">
        <f>SUM(E234:E245)</f>
        <v>0</v>
      </c>
      <c r="F246" s="17">
        <f t="shared" ref="F246:L246" si="60">SUM(F234:F245)</f>
        <v>0</v>
      </c>
      <c r="G246" s="17">
        <f t="shared" si="60"/>
        <v>0</v>
      </c>
      <c r="H246" s="17">
        <f t="shared" si="60"/>
        <v>0</v>
      </c>
      <c r="I246" s="17">
        <f t="shared" si="60"/>
        <v>0</v>
      </c>
      <c r="J246" s="17">
        <f t="shared" si="60"/>
        <v>0</v>
      </c>
      <c r="K246" s="17">
        <f t="shared" si="60"/>
        <v>0</v>
      </c>
      <c r="L246" s="17">
        <f t="shared" si="60"/>
        <v>0</v>
      </c>
      <c r="O246" s="14">
        <f t="shared" si="46"/>
        <v>0</v>
      </c>
    </row>
    <row r="247" spans="1:15" ht="14.65" customHeight="1" outlineLevel="1" x14ac:dyDescent="0.35">
      <c r="A247" s="3">
        <v>245</v>
      </c>
      <c r="B247" s="277"/>
      <c r="C247" s="36" t="s">
        <v>238</v>
      </c>
      <c r="D247" s="28">
        <v>365.1</v>
      </c>
      <c r="E247" s="12">
        <v>261062.01184795218</v>
      </c>
      <c r="F247" s="12">
        <v>179099.88373254958</v>
      </c>
      <c r="G247" s="12">
        <v>19461.740692871383</v>
      </c>
      <c r="H247" s="12">
        <v>24466.277349159245</v>
      </c>
      <c r="I247" s="12">
        <v>2417.5154503843237</v>
      </c>
      <c r="J247" s="12">
        <v>747565.68912444625</v>
      </c>
      <c r="K247" s="12">
        <v>175547.85180263713</v>
      </c>
      <c r="L247" s="12">
        <f t="shared" ref="L247:L253" si="61">SUM(E247:K247)</f>
        <v>1409620.97</v>
      </c>
      <c r="O247" s="14">
        <f t="shared" si="46"/>
        <v>365.1</v>
      </c>
    </row>
    <row r="248" spans="1:15" ht="14.65" customHeight="1" outlineLevel="1" x14ac:dyDescent="0.35">
      <c r="A248" s="3">
        <v>246</v>
      </c>
      <c r="B248" s="277"/>
      <c r="C248" s="36" t="s">
        <v>226</v>
      </c>
      <c r="D248" s="28">
        <v>365.2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f t="shared" si="61"/>
        <v>0</v>
      </c>
      <c r="O248" s="14">
        <f t="shared" si="46"/>
        <v>365.2</v>
      </c>
    </row>
    <row r="249" spans="1:15" ht="14.65" customHeight="1" outlineLevel="1" x14ac:dyDescent="0.35">
      <c r="A249" s="3">
        <v>247</v>
      </c>
      <c r="B249" s="277"/>
      <c r="C249" s="36" t="s">
        <v>227</v>
      </c>
      <c r="D249" s="28">
        <v>366</v>
      </c>
      <c r="E249" s="12">
        <v>23023.167473593196</v>
      </c>
      <c r="F249" s="12">
        <v>15794.893284118018</v>
      </c>
      <c r="G249" s="12">
        <v>1716.3390112866634</v>
      </c>
      <c r="H249" s="12">
        <v>2157.6911817914943</v>
      </c>
      <c r="I249" s="12">
        <v>213.20169369036432</v>
      </c>
      <c r="J249" s="12">
        <v>65928.129245584991</v>
      </c>
      <c r="K249" s="12">
        <v>15481.638109935286</v>
      </c>
      <c r="L249" s="12">
        <f t="shared" si="61"/>
        <v>124315.06000000001</v>
      </c>
      <c r="O249" s="14">
        <f t="shared" si="46"/>
        <v>366</v>
      </c>
    </row>
    <row r="250" spans="1:15" ht="14.65" customHeight="1" outlineLevel="1" x14ac:dyDescent="0.35">
      <c r="A250" s="3">
        <v>248</v>
      </c>
      <c r="B250" s="277"/>
      <c r="C250" s="36" t="s">
        <v>239</v>
      </c>
      <c r="D250" s="28">
        <v>367</v>
      </c>
      <c r="E250" s="12">
        <v>3133262.5859128986</v>
      </c>
      <c r="F250" s="12">
        <v>2149554.279721796</v>
      </c>
      <c r="G250" s="12">
        <v>233579.53743659853</v>
      </c>
      <c r="H250" s="12">
        <v>293643.91583459021</v>
      </c>
      <c r="I250" s="12">
        <v>29014.986354917226</v>
      </c>
      <c r="J250" s="12">
        <v>8972272.8621659242</v>
      </c>
      <c r="K250" s="12">
        <v>2443198.462573274</v>
      </c>
      <c r="L250" s="12">
        <f t="shared" si="61"/>
        <v>17254526.629999999</v>
      </c>
      <c r="O250" s="14">
        <f t="shared" si="46"/>
        <v>367</v>
      </c>
    </row>
    <row r="251" spans="1:15" ht="14.65" customHeight="1" outlineLevel="1" x14ac:dyDescent="0.35">
      <c r="A251" s="3">
        <v>249</v>
      </c>
      <c r="B251" s="277"/>
      <c r="C251" s="36" t="s">
        <v>233</v>
      </c>
      <c r="D251" s="28">
        <v>368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f t="shared" si="61"/>
        <v>0</v>
      </c>
      <c r="O251" s="14">
        <f t="shared" si="46"/>
        <v>368</v>
      </c>
    </row>
    <row r="252" spans="1:15" ht="14.65" customHeight="1" outlineLevel="1" x14ac:dyDescent="0.35">
      <c r="A252" s="3">
        <v>250</v>
      </c>
      <c r="B252" s="277"/>
      <c r="C252" s="36" t="s">
        <v>240</v>
      </c>
      <c r="D252" s="28">
        <v>369</v>
      </c>
      <c r="E252" s="12">
        <v>25064.691669763462</v>
      </c>
      <c r="F252" s="12">
        <v>17195.467590517816</v>
      </c>
      <c r="G252" s="12">
        <v>1868.531259568382</v>
      </c>
      <c r="H252" s="12">
        <v>2349.0192760054169</v>
      </c>
      <c r="I252" s="12">
        <v>232.10684289855146</v>
      </c>
      <c r="J252" s="12">
        <v>71774.148096704288</v>
      </c>
      <c r="K252" s="12">
        <v>16854.435264542088</v>
      </c>
      <c r="L252" s="12">
        <f t="shared" si="61"/>
        <v>135338.4</v>
      </c>
      <c r="O252" s="14">
        <f t="shared" si="46"/>
        <v>369</v>
      </c>
    </row>
    <row r="253" spans="1:15" ht="14.65" customHeight="1" outlineLevel="1" x14ac:dyDescent="0.35">
      <c r="A253" s="3">
        <v>251</v>
      </c>
      <c r="B253" s="277"/>
      <c r="C253" s="36" t="s">
        <v>241</v>
      </c>
      <c r="D253" s="28">
        <v>370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f t="shared" si="61"/>
        <v>0</v>
      </c>
      <c r="O253" s="14">
        <f t="shared" si="46"/>
        <v>370</v>
      </c>
    </row>
    <row r="254" spans="1:15" ht="14.65" customHeight="1" outlineLevel="1" x14ac:dyDescent="0.35">
      <c r="A254" s="3">
        <v>252</v>
      </c>
      <c r="B254" s="277"/>
      <c r="C254" s="36" t="s">
        <v>236</v>
      </c>
      <c r="D254" s="28">
        <v>371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f>SUM(E254:K254)</f>
        <v>0</v>
      </c>
      <c r="O254" s="14">
        <f t="shared" si="46"/>
        <v>371</v>
      </c>
    </row>
    <row r="255" spans="1:15" ht="14.65" customHeight="1" x14ac:dyDescent="0.35">
      <c r="A255" s="3">
        <v>253</v>
      </c>
      <c r="B255" s="277"/>
      <c r="C255" s="295" t="s">
        <v>242</v>
      </c>
      <c r="D255" s="294"/>
      <c r="E255" s="16">
        <f>SUM(E247:E254)</f>
        <v>3442412.4569042074</v>
      </c>
      <c r="F255" s="17">
        <f t="shared" ref="F255:L255" si="62">SUM(F247:F254)</f>
        <v>2361644.5243289815</v>
      </c>
      <c r="G255" s="17">
        <f t="shared" si="62"/>
        <v>256626.14840032495</v>
      </c>
      <c r="H255" s="17">
        <f t="shared" si="62"/>
        <v>322616.90364154632</v>
      </c>
      <c r="I255" s="17">
        <f t="shared" si="62"/>
        <v>31877.810341890465</v>
      </c>
      <c r="J255" s="17">
        <f t="shared" si="62"/>
        <v>9857540.8286326602</v>
      </c>
      <c r="K255" s="17">
        <f t="shared" si="62"/>
        <v>2651082.3877503886</v>
      </c>
      <c r="L255" s="17">
        <f t="shared" si="62"/>
        <v>18923801.059999999</v>
      </c>
      <c r="O255" s="14">
        <f t="shared" si="46"/>
        <v>0</v>
      </c>
    </row>
    <row r="256" spans="1:15" outlineLevel="1" x14ac:dyDescent="0.35">
      <c r="A256" s="3">
        <v>254</v>
      </c>
      <c r="B256" s="277"/>
      <c r="C256" s="36" t="s">
        <v>238</v>
      </c>
      <c r="D256" s="28">
        <v>374</v>
      </c>
      <c r="E256" s="12">
        <v>871439.84792201011</v>
      </c>
      <c r="F256" s="12">
        <v>600815.55655682995</v>
      </c>
      <c r="G256" s="12">
        <v>67604.618155160511</v>
      </c>
      <c r="H256" s="12">
        <v>86456.847190673943</v>
      </c>
      <c r="I256" s="12">
        <v>4735.6352101463535</v>
      </c>
      <c r="J256" s="12">
        <v>940316.31408422906</v>
      </c>
      <c r="K256" s="12">
        <v>60872.750880949992</v>
      </c>
      <c r="L256" s="12">
        <f t="shared" ref="L256:L269" si="63">SUM(E256:K256)</f>
        <v>2632241.5700000003</v>
      </c>
      <c r="O256" s="14">
        <f t="shared" si="46"/>
        <v>374</v>
      </c>
    </row>
    <row r="257" spans="1:15" outlineLevel="1" x14ac:dyDescent="0.35">
      <c r="A257" s="3">
        <v>255</v>
      </c>
      <c r="B257" s="277"/>
      <c r="C257" s="36" t="s">
        <v>227</v>
      </c>
      <c r="D257" s="28">
        <v>375</v>
      </c>
      <c r="E257" s="12">
        <v>361944.93428002292</v>
      </c>
      <c r="F257" s="12">
        <v>249543.49706514576</v>
      </c>
      <c r="G257" s="12">
        <v>28078.988048966854</v>
      </c>
      <c r="H257" s="12">
        <v>35909.096823039712</v>
      </c>
      <c r="I257" s="12">
        <v>1966.9047485007629</v>
      </c>
      <c r="J257" s="12">
        <v>390552.17329711642</v>
      </c>
      <c r="K257" s="12">
        <v>25282.965737207676</v>
      </c>
      <c r="L257" s="12">
        <f t="shared" si="63"/>
        <v>1093278.56</v>
      </c>
      <c r="O257" s="14">
        <f t="shared" si="46"/>
        <v>375</v>
      </c>
    </row>
    <row r="258" spans="1:15" outlineLevel="1" x14ac:dyDescent="0.35">
      <c r="A258" s="3">
        <v>256</v>
      </c>
      <c r="B258" s="277"/>
      <c r="C258" s="36" t="s">
        <v>239</v>
      </c>
      <c r="D258" s="28">
        <v>376</v>
      </c>
      <c r="E258" s="12">
        <v>199893301.02738094</v>
      </c>
      <c r="F258" s="12">
        <v>137816746.84159741</v>
      </c>
      <c r="G258" s="12">
        <v>15507335.727135647</v>
      </c>
      <c r="H258" s="12">
        <v>19831712.564640876</v>
      </c>
      <c r="I258" s="12">
        <v>1086273.2027631216</v>
      </c>
      <c r="J258" s="12">
        <v>215692376.79502797</v>
      </c>
      <c r="K258" s="12">
        <v>13963161.25</v>
      </c>
      <c r="L258" s="12">
        <f t="shared" si="63"/>
        <v>603790907.40854597</v>
      </c>
      <c r="O258" s="14">
        <f t="shared" si="46"/>
        <v>376</v>
      </c>
    </row>
    <row r="259" spans="1:15" outlineLevel="1" x14ac:dyDescent="0.35">
      <c r="A259" s="3">
        <v>257</v>
      </c>
      <c r="B259" s="277"/>
      <c r="C259" s="36" t="s">
        <v>233</v>
      </c>
      <c r="D259" s="28">
        <v>377</v>
      </c>
      <c r="E259" s="12">
        <v>542250.33305517561</v>
      </c>
      <c r="F259" s="12">
        <v>372007.29020919796</v>
      </c>
      <c r="G259" s="12">
        <v>40423.86442148975</v>
      </c>
      <c r="H259" s="12">
        <v>50818.757379870265</v>
      </c>
      <c r="I259" s="12">
        <v>5021.406787060333</v>
      </c>
      <c r="J259" s="12">
        <v>1552764.1920742081</v>
      </c>
      <c r="K259" s="12">
        <v>364629.38607299823</v>
      </c>
      <c r="L259" s="12">
        <f t="shared" si="63"/>
        <v>2927915.2300000004</v>
      </c>
      <c r="O259" s="14">
        <f t="shared" si="46"/>
        <v>377</v>
      </c>
    </row>
    <row r="260" spans="1:15" outlineLevel="1" x14ac:dyDescent="0.35">
      <c r="A260" s="3">
        <v>258</v>
      </c>
      <c r="B260" s="277"/>
      <c r="C260" s="36" t="s">
        <v>243</v>
      </c>
      <c r="D260" s="28">
        <v>378</v>
      </c>
      <c r="E260" s="12">
        <v>6880661.3274278436</v>
      </c>
      <c r="F260" s="12">
        <v>4720432.6474857191</v>
      </c>
      <c r="G260" s="12">
        <v>512941.90833042603</v>
      </c>
      <c r="H260" s="12">
        <v>644843.60321459139</v>
      </c>
      <c r="I260" s="12">
        <v>63717.064578536854</v>
      </c>
      <c r="J260" s="12">
        <v>19703158.994524051</v>
      </c>
      <c r="K260" s="12">
        <v>4626813.7844388355</v>
      </c>
      <c r="L260" s="12">
        <f t="shared" si="63"/>
        <v>37152569.330000006</v>
      </c>
      <c r="O260" s="14">
        <f t="shared" si="46"/>
        <v>378</v>
      </c>
    </row>
    <row r="261" spans="1:15" outlineLevel="1" x14ac:dyDescent="0.35">
      <c r="A261" s="3">
        <v>259</v>
      </c>
      <c r="B261" s="277"/>
      <c r="C261" s="36" t="s">
        <v>244</v>
      </c>
      <c r="D261" s="28">
        <v>379</v>
      </c>
      <c r="E261" s="12">
        <v>805908.11572932464</v>
      </c>
      <c r="F261" s="12">
        <v>552887.98551933921</v>
      </c>
      <c r="G261" s="12">
        <v>60079.115531138996</v>
      </c>
      <c r="H261" s="12">
        <v>75528.305852694859</v>
      </c>
      <c r="I261" s="12">
        <v>7462.9598828821054</v>
      </c>
      <c r="J261" s="12">
        <v>2307763.0163099598</v>
      </c>
      <c r="K261" s="12">
        <v>541922.73117466131</v>
      </c>
      <c r="L261" s="12">
        <f t="shared" si="63"/>
        <v>4351552.2300000004</v>
      </c>
      <c r="O261" s="14">
        <f t="shared" si="46"/>
        <v>379</v>
      </c>
    </row>
    <row r="262" spans="1:15" outlineLevel="1" x14ac:dyDescent="0.35">
      <c r="A262" s="3">
        <v>260</v>
      </c>
      <c r="B262" s="277"/>
      <c r="C262" s="36" t="s">
        <v>245</v>
      </c>
      <c r="D262" s="28">
        <v>380</v>
      </c>
      <c r="E262" s="12">
        <v>215300429.62274444</v>
      </c>
      <c r="F262" s="12">
        <v>29114341.575459227</v>
      </c>
      <c r="G262" s="12">
        <v>805402.87634577614</v>
      </c>
      <c r="H262" s="12">
        <v>161080.57526915523</v>
      </c>
      <c r="I262" s="12">
        <v>7869.6455208385751</v>
      </c>
      <c r="J262" s="12">
        <v>298204.27466059296</v>
      </c>
      <c r="K262" s="12">
        <v>22241.79</v>
      </c>
      <c r="L262" s="12">
        <f t="shared" si="63"/>
        <v>245709570.36000004</v>
      </c>
      <c r="O262" s="14">
        <f t="shared" si="46"/>
        <v>380</v>
      </c>
    </row>
    <row r="263" spans="1:15" outlineLevel="1" x14ac:dyDescent="0.35">
      <c r="A263" s="3">
        <v>261</v>
      </c>
      <c r="B263" s="277"/>
      <c r="C263" s="36" t="s">
        <v>246</v>
      </c>
      <c r="D263" s="28">
        <v>381</v>
      </c>
      <c r="E263" s="12">
        <v>57020906.95379547</v>
      </c>
      <c r="F263" s="12">
        <v>20200165.619091861</v>
      </c>
      <c r="G263" s="12">
        <v>2071727.3171965454</v>
      </c>
      <c r="H263" s="12">
        <v>1372814.7247115427</v>
      </c>
      <c r="I263" s="12">
        <v>141865.38312957808</v>
      </c>
      <c r="J263" s="12">
        <v>3707163.0246747229</v>
      </c>
      <c r="K263" s="12">
        <v>230524.89740029347</v>
      </c>
      <c r="L263" s="12">
        <f t="shared" si="63"/>
        <v>84745167.920000017</v>
      </c>
      <c r="O263" s="14">
        <f t="shared" si="46"/>
        <v>381</v>
      </c>
    </row>
    <row r="264" spans="1:15" outlineLevel="1" x14ac:dyDescent="0.35">
      <c r="A264" s="3">
        <v>262</v>
      </c>
      <c r="B264" s="277"/>
      <c r="C264" s="36" t="s">
        <v>247</v>
      </c>
      <c r="D264" s="28">
        <v>382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f t="shared" si="63"/>
        <v>0</v>
      </c>
      <c r="O264" s="14">
        <f t="shared" si="46"/>
        <v>382</v>
      </c>
    </row>
    <row r="265" spans="1:15" outlineLevel="1" x14ac:dyDescent="0.35">
      <c r="A265" s="3">
        <v>263</v>
      </c>
      <c r="B265" s="277"/>
      <c r="C265" s="36" t="s">
        <v>248</v>
      </c>
      <c r="D265" s="28">
        <v>383</v>
      </c>
      <c r="E265" s="12">
        <v>4695035.4287869567</v>
      </c>
      <c r="F265" s="12">
        <v>4017478.0166669977</v>
      </c>
      <c r="G265" s="12">
        <v>472415.32701826171</v>
      </c>
      <c r="H265" s="12">
        <v>247224.09371477581</v>
      </c>
      <c r="I265" s="12">
        <v>23188.183561548129</v>
      </c>
      <c r="J265" s="12">
        <v>658731.83556482184</v>
      </c>
      <c r="K265" s="12">
        <v>63710.914686639539</v>
      </c>
      <c r="L265" s="12">
        <f t="shared" si="63"/>
        <v>10177783.800000001</v>
      </c>
      <c r="O265" s="14">
        <f t="shared" ref="O265:O328" si="64">D265</f>
        <v>383</v>
      </c>
    </row>
    <row r="266" spans="1:15" outlineLevel="1" x14ac:dyDescent="0.35">
      <c r="A266" s="3">
        <v>264</v>
      </c>
      <c r="B266" s="277"/>
      <c r="C266" s="36" t="s">
        <v>249</v>
      </c>
      <c r="D266" s="28">
        <v>384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f t="shared" si="63"/>
        <v>0</v>
      </c>
      <c r="O266" s="14">
        <f t="shared" si="64"/>
        <v>384</v>
      </c>
    </row>
    <row r="267" spans="1:15" outlineLevel="1" x14ac:dyDescent="0.35">
      <c r="A267" s="3">
        <v>265</v>
      </c>
      <c r="B267" s="277"/>
      <c r="C267" s="36" t="s">
        <v>250</v>
      </c>
      <c r="D267" s="28">
        <v>385</v>
      </c>
      <c r="E267" s="12">
        <v>0</v>
      </c>
      <c r="F267" s="12">
        <v>4083899.4637441305</v>
      </c>
      <c r="G267" s="12">
        <v>793667.37110685883</v>
      </c>
      <c r="H267" s="12">
        <v>240381.38696167755</v>
      </c>
      <c r="I267" s="12">
        <v>15719.587339078775</v>
      </c>
      <c r="J267" s="12">
        <v>3065788.1540254829</v>
      </c>
      <c r="K267" s="12">
        <v>2405416.5868227715</v>
      </c>
      <c r="L267" s="12">
        <f t="shared" si="63"/>
        <v>10604872.550000001</v>
      </c>
      <c r="O267" s="14">
        <f t="shared" si="64"/>
        <v>385</v>
      </c>
    </row>
    <row r="268" spans="1:15" outlineLevel="1" x14ac:dyDescent="0.35">
      <c r="A268" s="3">
        <v>266</v>
      </c>
      <c r="B268" s="277"/>
      <c r="C268" s="36" t="s">
        <v>251</v>
      </c>
      <c r="D268" s="28">
        <v>386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f t="shared" si="63"/>
        <v>0</v>
      </c>
      <c r="O268" s="14">
        <f t="shared" si="64"/>
        <v>386</v>
      </c>
    </row>
    <row r="269" spans="1:15" outlineLevel="1" x14ac:dyDescent="0.35">
      <c r="A269" s="3">
        <v>267</v>
      </c>
      <c r="B269" s="277"/>
      <c r="C269" s="36" t="s">
        <v>236</v>
      </c>
      <c r="D269" s="28">
        <v>387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f t="shared" si="63"/>
        <v>0</v>
      </c>
      <c r="O269" s="14">
        <f t="shared" si="64"/>
        <v>387</v>
      </c>
    </row>
    <row r="270" spans="1:15" x14ac:dyDescent="0.35">
      <c r="A270" s="3">
        <v>268</v>
      </c>
      <c r="B270" s="277"/>
      <c r="C270" s="295" t="s">
        <v>252</v>
      </c>
      <c r="D270" s="294"/>
      <c r="E270" s="16">
        <f>SUM(E256:E269)</f>
        <v>486371877.59112215</v>
      </c>
      <c r="F270" s="17">
        <f t="shared" ref="F270:L270" si="65">SUM(F256:F269)</f>
        <v>201728318.49339589</v>
      </c>
      <c r="G270" s="17">
        <f t="shared" si="65"/>
        <v>20359677.113290273</v>
      </c>
      <c r="H270" s="17">
        <f t="shared" si="65"/>
        <v>22746769.955758899</v>
      </c>
      <c r="I270" s="17">
        <f t="shared" si="65"/>
        <v>1357819.973521292</v>
      </c>
      <c r="J270" s="17">
        <f t="shared" si="65"/>
        <v>248316818.77424315</v>
      </c>
      <c r="K270" s="17">
        <f t="shared" si="65"/>
        <v>22304577.057214357</v>
      </c>
      <c r="L270" s="17">
        <f t="shared" si="65"/>
        <v>1003185858.9585459</v>
      </c>
      <c r="O270" s="14">
        <f t="shared" si="64"/>
        <v>0</v>
      </c>
    </row>
    <row r="271" spans="1:15" outlineLevel="1" x14ac:dyDescent="0.35">
      <c r="A271" s="3">
        <v>269</v>
      </c>
      <c r="B271" s="277"/>
      <c r="C271" s="36" t="s">
        <v>238</v>
      </c>
      <c r="D271" s="28">
        <v>389</v>
      </c>
      <c r="E271" s="12">
        <v>1545365.6821663866</v>
      </c>
      <c r="F271" s="12">
        <v>643904.49876681739</v>
      </c>
      <c r="G271" s="12">
        <v>65044.504011158475</v>
      </c>
      <c r="H271" s="12">
        <v>72783.990760339162</v>
      </c>
      <c r="I271" s="12">
        <v>4384.5010392699451</v>
      </c>
      <c r="J271" s="12">
        <v>814540.94633794518</v>
      </c>
      <c r="K271" s="12">
        <v>78735.186918084015</v>
      </c>
      <c r="L271" s="12">
        <f t="shared" ref="L271:L281" si="66">SUM(E271:K271)</f>
        <v>3224759.3100000005</v>
      </c>
      <c r="O271" s="14">
        <f t="shared" si="64"/>
        <v>389</v>
      </c>
    </row>
    <row r="272" spans="1:15" outlineLevel="1" x14ac:dyDescent="0.35">
      <c r="A272" s="3">
        <v>270</v>
      </c>
      <c r="B272" s="277"/>
      <c r="C272" s="36" t="s">
        <v>227</v>
      </c>
      <c r="D272" s="28">
        <v>390</v>
      </c>
      <c r="E272" s="12">
        <v>10717956.024602458</v>
      </c>
      <c r="F272" s="12">
        <v>4465829.7912709722</v>
      </c>
      <c r="G272" s="12">
        <v>451119.20219192147</v>
      </c>
      <c r="H272" s="12">
        <v>504796.77481306682</v>
      </c>
      <c r="I272" s="12">
        <v>30408.912188888255</v>
      </c>
      <c r="J272" s="12">
        <v>5649286.860602228</v>
      </c>
      <c r="K272" s="12">
        <v>546071.57433046983</v>
      </c>
      <c r="L272" s="12">
        <f t="shared" si="66"/>
        <v>22365469.140000004</v>
      </c>
      <c r="O272" s="14">
        <f t="shared" si="64"/>
        <v>390</v>
      </c>
    </row>
    <row r="273" spans="1:15" outlineLevel="1" x14ac:dyDescent="0.35">
      <c r="A273" s="3">
        <v>271</v>
      </c>
      <c r="B273" s="277"/>
      <c r="C273" s="36" t="s">
        <v>253</v>
      </c>
      <c r="D273" s="28">
        <v>391</v>
      </c>
      <c r="E273" s="12">
        <v>1343550.8563122153</v>
      </c>
      <c r="F273" s="12">
        <v>559814.70967355149</v>
      </c>
      <c r="G273" s="12">
        <v>56550.109835547722</v>
      </c>
      <c r="H273" s="12">
        <v>63278.869357825759</v>
      </c>
      <c r="I273" s="12">
        <v>3811.9133832161042</v>
      </c>
      <c r="J273" s="12">
        <v>708167.13389127725</v>
      </c>
      <c r="K273" s="12">
        <v>68452.877546367352</v>
      </c>
      <c r="L273" s="12">
        <f t="shared" si="66"/>
        <v>2803626.4700000007</v>
      </c>
      <c r="O273" s="14">
        <f t="shared" si="64"/>
        <v>391</v>
      </c>
    </row>
    <row r="274" spans="1:15" outlineLevel="1" x14ac:dyDescent="0.35">
      <c r="A274" s="3">
        <v>272</v>
      </c>
      <c r="B274" s="277"/>
      <c r="C274" s="36" t="s">
        <v>254</v>
      </c>
      <c r="D274" s="28">
        <v>392</v>
      </c>
      <c r="E274" s="12">
        <v>7432875.7345684888</v>
      </c>
      <c r="F274" s="12">
        <v>3097041.806670621</v>
      </c>
      <c r="G274" s="12">
        <v>312850.04003313213</v>
      </c>
      <c r="H274" s="12">
        <v>350075.30258416478</v>
      </c>
      <c r="I274" s="12">
        <v>21088.504655606201</v>
      </c>
      <c r="J274" s="12">
        <v>3917766.3285238543</v>
      </c>
      <c r="K274" s="12">
        <v>378699.27296413877</v>
      </c>
      <c r="L274" s="12">
        <f t="shared" si="66"/>
        <v>15510396.990000004</v>
      </c>
      <c r="O274" s="14">
        <f t="shared" si="64"/>
        <v>392</v>
      </c>
    </row>
    <row r="275" spans="1:15" outlineLevel="1" x14ac:dyDescent="0.35">
      <c r="A275" s="3">
        <v>273</v>
      </c>
      <c r="B275" s="277"/>
      <c r="C275" s="36" t="s">
        <v>255</v>
      </c>
      <c r="D275" s="28">
        <v>393</v>
      </c>
      <c r="E275" s="12">
        <v>47891.658337673201</v>
      </c>
      <c r="F275" s="12">
        <v>19954.923687577339</v>
      </c>
      <c r="G275" s="12">
        <v>2015.7618347515627</v>
      </c>
      <c r="H275" s="12">
        <v>2255.6124147004471</v>
      </c>
      <c r="I275" s="12">
        <v>135.87788843578127</v>
      </c>
      <c r="J275" s="12">
        <v>25243.0328654482</v>
      </c>
      <c r="K275" s="12">
        <v>2440.0429714134971</v>
      </c>
      <c r="L275" s="12">
        <f t="shared" si="66"/>
        <v>99936.910000000018</v>
      </c>
      <c r="O275" s="14">
        <f t="shared" si="64"/>
        <v>393</v>
      </c>
    </row>
    <row r="276" spans="1:15" outlineLevel="1" x14ac:dyDescent="0.35">
      <c r="A276" s="3">
        <v>274</v>
      </c>
      <c r="B276" s="277"/>
      <c r="C276" s="36" t="s">
        <v>256</v>
      </c>
      <c r="D276" s="28">
        <v>394</v>
      </c>
      <c r="E276" s="12">
        <v>4003557.4304171507</v>
      </c>
      <c r="F276" s="12">
        <v>1668154.4506042451</v>
      </c>
      <c r="G276" s="12">
        <v>168509.89403143345</v>
      </c>
      <c r="H276" s="12">
        <v>188560.47496504142</v>
      </c>
      <c r="I276" s="12">
        <v>11358.866006286105</v>
      </c>
      <c r="J276" s="12">
        <v>2110219.9276994076</v>
      </c>
      <c r="K276" s="12">
        <v>203978.15627643737</v>
      </c>
      <c r="L276" s="12">
        <f t="shared" si="66"/>
        <v>8354339.2000000011</v>
      </c>
      <c r="O276" s="14">
        <f t="shared" si="64"/>
        <v>394</v>
      </c>
    </row>
    <row r="277" spans="1:15" outlineLevel="1" x14ac:dyDescent="0.35">
      <c r="A277" s="3">
        <v>275</v>
      </c>
      <c r="B277" s="277"/>
      <c r="C277" s="36" t="s">
        <v>257</v>
      </c>
      <c r="D277" s="28">
        <v>395</v>
      </c>
      <c r="E277" s="12">
        <v>28419.805049710427</v>
      </c>
      <c r="F277" s="12">
        <v>11841.624630832312</v>
      </c>
      <c r="G277" s="12">
        <v>1196.1907429967127</v>
      </c>
      <c r="H277" s="12">
        <v>1338.5225594300807</v>
      </c>
      <c r="I277" s="12">
        <v>80.632478263412395</v>
      </c>
      <c r="J277" s="12">
        <v>14979.687440372851</v>
      </c>
      <c r="K277" s="12">
        <v>1447.9670983942144</v>
      </c>
      <c r="L277" s="12">
        <f t="shared" si="66"/>
        <v>59304.43</v>
      </c>
      <c r="O277" s="14">
        <f t="shared" si="64"/>
        <v>395</v>
      </c>
    </row>
    <row r="278" spans="1:15" outlineLevel="1" x14ac:dyDescent="0.35">
      <c r="A278" s="3">
        <v>276</v>
      </c>
      <c r="B278" s="277"/>
      <c r="C278" s="36" t="s">
        <v>258</v>
      </c>
      <c r="D278" s="28">
        <v>396</v>
      </c>
      <c r="E278" s="12">
        <v>2192724.2520824498</v>
      </c>
      <c r="F278" s="12">
        <v>913638.12899721018</v>
      </c>
      <c r="G278" s="12">
        <v>92291.852378914977</v>
      </c>
      <c r="H278" s="12">
        <v>103273.43459562947</v>
      </c>
      <c r="I278" s="12">
        <v>6221.1823861718149</v>
      </c>
      <c r="J278" s="12">
        <v>1155754.7239211306</v>
      </c>
      <c r="K278" s="12">
        <v>111717.60563849466</v>
      </c>
      <c r="L278" s="12">
        <f t="shared" si="66"/>
        <v>4575621.1800000016</v>
      </c>
      <c r="O278" s="14">
        <f t="shared" si="64"/>
        <v>396</v>
      </c>
    </row>
    <row r="279" spans="1:15" outlineLevel="1" x14ac:dyDescent="0.35">
      <c r="A279" s="3">
        <v>277</v>
      </c>
      <c r="B279" s="277"/>
      <c r="C279" s="36" t="s">
        <v>241</v>
      </c>
      <c r="D279" s="28">
        <v>397</v>
      </c>
      <c r="E279" s="12">
        <v>2549480.662338661</v>
      </c>
      <c r="F279" s="12">
        <v>1062287.1252696286</v>
      </c>
      <c r="G279" s="12">
        <v>107307.74410325196</v>
      </c>
      <c r="H279" s="12">
        <v>120076.03062026679</v>
      </c>
      <c r="I279" s="12">
        <v>7233.3692553287538</v>
      </c>
      <c r="J279" s="12">
        <v>1343796.1094492809</v>
      </c>
      <c r="K279" s="12">
        <v>129894.06896358301</v>
      </c>
      <c r="L279" s="12">
        <f t="shared" si="66"/>
        <v>5320075.1100000003</v>
      </c>
      <c r="O279" s="14">
        <f t="shared" si="64"/>
        <v>397</v>
      </c>
    </row>
    <row r="280" spans="1:15" outlineLevel="1" x14ac:dyDescent="0.35">
      <c r="A280" s="3">
        <v>278</v>
      </c>
      <c r="B280" s="277"/>
      <c r="C280" s="36" t="s">
        <v>259</v>
      </c>
      <c r="D280" s="28">
        <v>398</v>
      </c>
      <c r="E280" s="12">
        <v>39765.936026746363</v>
      </c>
      <c r="F280" s="12">
        <v>16569.194851926673</v>
      </c>
      <c r="G280" s="12">
        <v>1673.7498543213321</v>
      </c>
      <c r="H280" s="12">
        <v>1872.9052636198762</v>
      </c>
      <c r="I280" s="12">
        <v>112.82364416970354</v>
      </c>
      <c r="J280" s="12">
        <v>20960.076658252525</v>
      </c>
      <c r="K280" s="12">
        <v>2026.0437009635493</v>
      </c>
      <c r="L280" s="12">
        <f t="shared" si="66"/>
        <v>82980.73000000001</v>
      </c>
      <c r="O280" s="14">
        <f t="shared" si="64"/>
        <v>398</v>
      </c>
    </row>
    <row r="281" spans="1:15" outlineLevel="1" x14ac:dyDescent="0.35">
      <c r="A281" s="3">
        <v>279</v>
      </c>
      <c r="B281" s="277"/>
      <c r="C281" s="36" t="s">
        <v>260</v>
      </c>
      <c r="D281" s="28">
        <v>399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f t="shared" si="66"/>
        <v>0</v>
      </c>
      <c r="O281" s="14">
        <f t="shared" si="64"/>
        <v>399</v>
      </c>
    </row>
    <row r="282" spans="1:15" x14ac:dyDescent="0.35">
      <c r="A282" s="3">
        <v>280</v>
      </c>
      <c r="B282" s="290"/>
      <c r="C282" s="295" t="s">
        <v>261</v>
      </c>
      <c r="D282" s="294"/>
      <c r="E282" s="16">
        <f>SUM(E271:E281)</f>
        <v>29901588.041901939</v>
      </c>
      <c r="F282" s="17">
        <f t="shared" ref="F282:L282" si="67">SUM(F271:F281)</f>
        <v>12459036.254423385</v>
      </c>
      <c r="G282" s="17">
        <f t="shared" si="67"/>
        <v>1258559.0490174298</v>
      </c>
      <c r="H282" s="17">
        <f t="shared" si="67"/>
        <v>1408311.9179340845</v>
      </c>
      <c r="I282" s="17">
        <f t="shared" si="67"/>
        <v>84836.582925636088</v>
      </c>
      <c r="J282" s="17">
        <f t="shared" si="67"/>
        <v>15760714.827389197</v>
      </c>
      <c r="K282" s="17">
        <f t="shared" si="67"/>
        <v>1523462.7964083464</v>
      </c>
      <c r="L282" s="17">
        <f t="shared" si="67"/>
        <v>62396509.469999999</v>
      </c>
      <c r="O282" s="14">
        <f t="shared" si="64"/>
        <v>0</v>
      </c>
    </row>
    <row r="283" spans="1:15" x14ac:dyDescent="0.35">
      <c r="A283" s="3">
        <v>281</v>
      </c>
      <c r="B283" s="252" t="s">
        <v>220</v>
      </c>
      <c r="C283" s="252"/>
      <c r="D283" s="253"/>
      <c r="E283" s="16">
        <f>SUM(E282,E270,E255,E246,E233)</f>
        <v>554197256.92175078</v>
      </c>
      <c r="F283" s="17">
        <f t="shared" ref="F283:L283" si="68">SUM(F282,F270,F255,F246,F233)</f>
        <v>226263031.46790686</v>
      </c>
      <c r="G283" s="17">
        <f t="shared" si="68"/>
        <v>22671803.374001734</v>
      </c>
      <c r="H283" s="17">
        <f t="shared" si="68"/>
        <v>25335708.314888105</v>
      </c>
      <c r="I283" s="17">
        <f t="shared" si="68"/>
        <v>1527496.4371893229</v>
      </c>
      <c r="J283" s="17">
        <f t="shared" si="68"/>
        <v>284191271.56489533</v>
      </c>
      <c r="K283" s="17">
        <f t="shared" si="68"/>
        <v>27578516.084980946</v>
      </c>
      <c r="L283" s="17">
        <f t="shared" si="68"/>
        <v>1141765084.1656129</v>
      </c>
      <c r="O283" s="14">
        <f t="shared" si="64"/>
        <v>0</v>
      </c>
    </row>
    <row r="284" spans="1:15" outlineLevel="1" x14ac:dyDescent="0.35">
      <c r="A284" s="3">
        <v>282</v>
      </c>
      <c r="B284" s="276" t="s">
        <v>262</v>
      </c>
      <c r="C284" s="52" t="s">
        <v>224</v>
      </c>
      <c r="D284" s="53">
        <v>101.1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f t="shared" ref="L284:L288" si="69">SUM(E284:K284)</f>
        <v>0</v>
      </c>
      <c r="O284" s="14">
        <f t="shared" si="64"/>
        <v>101.1</v>
      </c>
    </row>
    <row r="285" spans="1:15" outlineLevel="1" x14ac:dyDescent="0.35">
      <c r="A285" s="3">
        <v>283</v>
      </c>
      <c r="B285" s="277"/>
      <c r="C285" s="54" t="s">
        <v>237</v>
      </c>
      <c r="D285" s="47">
        <v>101.1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f t="shared" si="69"/>
        <v>0</v>
      </c>
      <c r="O285" s="14">
        <f t="shared" si="64"/>
        <v>101.1</v>
      </c>
    </row>
    <row r="286" spans="1:15" outlineLevel="1" x14ac:dyDescent="0.35">
      <c r="A286" s="3">
        <v>284</v>
      </c>
      <c r="B286" s="277"/>
      <c r="C286" s="54" t="s">
        <v>242</v>
      </c>
      <c r="D286" s="47">
        <v>101.1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f t="shared" si="69"/>
        <v>0</v>
      </c>
      <c r="O286" s="14">
        <f t="shared" si="64"/>
        <v>101.1</v>
      </c>
    </row>
    <row r="287" spans="1:15" outlineLevel="1" x14ac:dyDescent="0.35">
      <c r="A287" s="3">
        <v>285</v>
      </c>
      <c r="B287" s="277"/>
      <c r="C287" s="54" t="s">
        <v>252</v>
      </c>
      <c r="D287" s="47">
        <v>101.1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f t="shared" si="69"/>
        <v>0</v>
      </c>
      <c r="O287" s="14">
        <f t="shared" si="64"/>
        <v>101.1</v>
      </c>
    </row>
    <row r="288" spans="1:15" x14ac:dyDescent="0.35">
      <c r="A288" s="3">
        <v>286</v>
      </c>
      <c r="B288" s="290"/>
      <c r="C288" s="55" t="s">
        <v>261</v>
      </c>
      <c r="D288" s="56">
        <v>101.1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f t="shared" si="69"/>
        <v>0</v>
      </c>
      <c r="O288" s="14">
        <f t="shared" si="64"/>
        <v>101.1</v>
      </c>
    </row>
    <row r="289" spans="1:15" x14ac:dyDescent="0.35">
      <c r="A289" s="3">
        <v>287</v>
      </c>
      <c r="B289" s="273" t="s">
        <v>263</v>
      </c>
      <c r="C289" s="288"/>
      <c r="D289" s="289"/>
      <c r="E289" s="16">
        <f>SUM(E284:E288)</f>
        <v>0</v>
      </c>
      <c r="F289" s="17">
        <f t="shared" ref="F289:L289" si="70">SUM(F284:F288)</f>
        <v>0</v>
      </c>
      <c r="G289" s="17">
        <f t="shared" si="70"/>
        <v>0</v>
      </c>
      <c r="H289" s="17">
        <f t="shared" si="70"/>
        <v>0</v>
      </c>
      <c r="I289" s="17">
        <f t="shared" si="70"/>
        <v>0</v>
      </c>
      <c r="J289" s="17">
        <f t="shared" si="70"/>
        <v>0</v>
      </c>
      <c r="K289" s="17">
        <f t="shared" si="70"/>
        <v>0</v>
      </c>
      <c r="L289" s="17">
        <f t="shared" si="70"/>
        <v>0</v>
      </c>
      <c r="O289" s="14">
        <f t="shared" si="64"/>
        <v>0</v>
      </c>
    </row>
    <row r="290" spans="1:15" x14ac:dyDescent="0.35">
      <c r="A290" s="3">
        <v>288</v>
      </c>
      <c r="B290" s="57" t="s">
        <v>264</v>
      </c>
      <c r="C290" s="58" t="s">
        <v>264</v>
      </c>
      <c r="D290" s="59">
        <v>102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f>SUM(E290:K290)</f>
        <v>0</v>
      </c>
      <c r="O290" s="14">
        <f t="shared" si="64"/>
        <v>102</v>
      </c>
    </row>
    <row r="291" spans="1:15" x14ac:dyDescent="0.35">
      <c r="A291" s="3">
        <v>289</v>
      </c>
      <c r="B291" s="273" t="s">
        <v>265</v>
      </c>
      <c r="C291" s="278"/>
      <c r="D291" s="279"/>
      <c r="E291" s="16">
        <f>SUM(E290)</f>
        <v>0</v>
      </c>
      <c r="F291" s="17">
        <f t="shared" ref="F291:L291" si="71">SUM(F290)</f>
        <v>0</v>
      </c>
      <c r="G291" s="17">
        <f t="shared" si="71"/>
        <v>0</v>
      </c>
      <c r="H291" s="17">
        <f t="shared" si="71"/>
        <v>0</v>
      </c>
      <c r="I291" s="17">
        <f t="shared" si="71"/>
        <v>0</v>
      </c>
      <c r="J291" s="17">
        <f t="shared" si="71"/>
        <v>0</v>
      </c>
      <c r="K291" s="17">
        <f t="shared" si="71"/>
        <v>0</v>
      </c>
      <c r="L291" s="17">
        <f t="shared" si="71"/>
        <v>0</v>
      </c>
      <c r="O291" s="14">
        <f t="shared" si="64"/>
        <v>0</v>
      </c>
    </row>
    <row r="292" spans="1:15" outlineLevel="1" x14ac:dyDescent="0.35">
      <c r="A292" s="3">
        <v>290</v>
      </c>
      <c r="B292" s="276" t="s">
        <v>266</v>
      </c>
      <c r="C292" s="60" t="s">
        <v>224</v>
      </c>
      <c r="D292" s="53">
        <v>104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f t="shared" ref="L292:L296" si="72">SUM(E292:K292)</f>
        <v>0</v>
      </c>
      <c r="O292" s="14">
        <f t="shared" si="64"/>
        <v>104</v>
      </c>
    </row>
    <row r="293" spans="1:15" outlineLevel="1" x14ac:dyDescent="0.35">
      <c r="A293" s="3">
        <v>291</v>
      </c>
      <c r="B293" s="277"/>
      <c r="C293" s="61" t="s">
        <v>237</v>
      </c>
      <c r="D293" s="47">
        <v>104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f t="shared" si="72"/>
        <v>0</v>
      </c>
      <c r="O293" s="14">
        <f t="shared" si="64"/>
        <v>104</v>
      </c>
    </row>
    <row r="294" spans="1:15" outlineLevel="1" x14ac:dyDescent="0.35">
      <c r="A294" s="3">
        <v>292</v>
      </c>
      <c r="B294" s="277"/>
      <c r="C294" s="61" t="s">
        <v>242</v>
      </c>
      <c r="D294" s="47">
        <v>104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f t="shared" si="72"/>
        <v>0</v>
      </c>
      <c r="O294" s="14">
        <f t="shared" si="64"/>
        <v>104</v>
      </c>
    </row>
    <row r="295" spans="1:15" outlineLevel="1" x14ac:dyDescent="0.35">
      <c r="A295" s="3">
        <v>293</v>
      </c>
      <c r="B295" s="277"/>
      <c r="C295" s="61" t="s">
        <v>252</v>
      </c>
      <c r="D295" s="47">
        <v>104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f t="shared" si="72"/>
        <v>0</v>
      </c>
      <c r="O295" s="14">
        <f t="shared" si="64"/>
        <v>104</v>
      </c>
    </row>
    <row r="296" spans="1:15" x14ac:dyDescent="0.35">
      <c r="A296" s="3">
        <v>294</v>
      </c>
      <c r="B296" s="290"/>
      <c r="C296" s="62" t="s">
        <v>261</v>
      </c>
      <c r="D296" s="56">
        <v>104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f t="shared" si="72"/>
        <v>0</v>
      </c>
      <c r="O296" s="14">
        <f t="shared" si="64"/>
        <v>104</v>
      </c>
    </row>
    <row r="297" spans="1:15" x14ac:dyDescent="0.35">
      <c r="A297" s="3">
        <v>295</v>
      </c>
      <c r="B297" s="273" t="s">
        <v>267</v>
      </c>
      <c r="C297" s="274"/>
      <c r="D297" s="275"/>
      <c r="E297" s="16">
        <f>SUM(E292:E296)</f>
        <v>0</v>
      </c>
      <c r="F297" s="17">
        <f t="shared" ref="F297:L297" si="73">SUM(F292:F296)</f>
        <v>0</v>
      </c>
      <c r="G297" s="17">
        <f t="shared" si="73"/>
        <v>0</v>
      </c>
      <c r="H297" s="17">
        <f t="shared" si="73"/>
        <v>0</v>
      </c>
      <c r="I297" s="17">
        <f t="shared" si="73"/>
        <v>0</v>
      </c>
      <c r="J297" s="17">
        <f t="shared" si="73"/>
        <v>0</v>
      </c>
      <c r="K297" s="17">
        <f t="shared" si="73"/>
        <v>0</v>
      </c>
      <c r="L297" s="17">
        <f t="shared" si="73"/>
        <v>0</v>
      </c>
      <c r="O297" s="14">
        <f t="shared" si="64"/>
        <v>0</v>
      </c>
    </row>
    <row r="298" spans="1:15" outlineLevel="1" x14ac:dyDescent="0.35">
      <c r="A298" s="3">
        <v>296</v>
      </c>
      <c r="B298" s="276" t="s">
        <v>268</v>
      </c>
      <c r="C298" s="52" t="s">
        <v>224</v>
      </c>
      <c r="D298" s="53">
        <v>105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f t="shared" ref="L298:L302" si="74">SUM(E298:K298)</f>
        <v>0</v>
      </c>
      <c r="O298" s="14">
        <f t="shared" si="64"/>
        <v>105</v>
      </c>
    </row>
    <row r="299" spans="1:15" outlineLevel="1" x14ac:dyDescent="0.35">
      <c r="A299" s="3">
        <v>297</v>
      </c>
      <c r="B299" s="277"/>
      <c r="C299" s="54" t="s">
        <v>237</v>
      </c>
      <c r="D299" s="47">
        <v>105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f t="shared" si="74"/>
        <v>0</v>
      </c>
      <c r="O299" s="14">
        <f t="shared" si="64"/>
        <v>105</v>
      </c>
    </row>
    <row r="300" spans="1:15" outlineLevel="1" x14ac:dyDescent="0.35">
      <c r="A300" s="3">
        <v>298</v>
      </c>
      <c r="B300" s="277"/>
      <c r="C300" s="54" t="s">
        <v>242</v>
      </c>
      <c r="D300" s="47">
        <v>105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f t="shared" si="74"/>
        <v>0</v>
      </c>
      <c r="O300" s="14">
        <f t="shared" si="64"/>
        <v>105</v>
      </c>
    </row>
    <row r="301" spans="1:15" outlineLevel="1" x14ac:dyDescent="0.35">
      <c r="A301" s="3">
        <v>299</v>
      </c>
      <c r="B301" s="277"/>
      <c r="C301" s="54" t="s">
        <v>252</v>
      </c>
      <c r="D301" s="47">
        <v>105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f t="shared" si="74"/>
        <v>0</v>
      </c>
      <c r="O301" s="14">
        <f t="shared" si="64"/>
        <v>105</v>
      </c>
    </row>
    <row r="302" spans="1:15" x14ac:dyDescent="0.35">
      <c r="A302" s="3">
        <v>300</v>
      </c>
      <c r="B302" s="290"/>
      <c r="C302" s="55" t="s">
        <v>261</v>
      </c>
      <c r="D302" s="56">
        <v>105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f t="shared" si="74"/>
        <v>0</v>
      </c>
      <c r="O302" s="14">
        <f t="shared" si="64"/>
        <v>105</v>
      </c>
    </row>
    <row r="303" spans="1:15" x14ac:dyDescent="0.35">
      <c r="A303" s="3">
        <v>301</v>
      </c>
      <c r="B303" s="273" t="s">
        <v>269</v>
      </c>
      <c r="C303" s="274"/>
      <c r="D303" s="275"/>
      <c r="E303" s="16">
        <f>SUM(E298:E302)</f>
        <v>0</v>
      </c>
      <c r="F303" s="17">
        <f t="shared" ref="F303:L303" si="75">SUM(F298:F302)</f>
        <v>0</v>
      </c>
      <c r="G303" s="17">
        <f t="shared" si="75"/>
        <v>0</v>
      </c>
      <c r="H303" s="17">
        <f t="shared" si="75"/>
        <v>0</v>
      </c>
      <c r="I303" s="17">
        <f t="shared" si="75"/>
        <v>0</v>
      </c>
      <c r="J303" s="17">
        <f t="shared" si="75"/>
        <v>0</v>
      </c>
      <c r="K303" s="17">
        <f t="shared" si="75"/>
        <v>0</v>
      </c>
      <c r="L303" s="17">
        <f t="shared" si="75"/>
        <v>0</v>
      </c>
      <c r="O303" s="14">
        <f t="shared" si="64"/>
        <v>0</v>
      </c>
    </row>
    <row r="304" spans="1:15" x14ac:dyDescent="0.35">
      <c r="A304" s="3">
        <v>302</v>
      </c>
      <c r="B304" s="57" t="s">
        <v>270</v>
      </c>
      <c r="C304" s="58" t="s">
        <v>270</v>
      </c>
      <c r="D304" s="59">
        <v>106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f>SUM(E304:K304)</f>
        <v>0</v>
      </c>
      <c r="O304" s="14">
        <f t="shared" si="64"/>
        <v>106</v>
      </c>
    </row>
    <row r="305" spans="1:15" x14ac:dyDescent="0.35">
      <c r="A305" s="3">
        <v>303</v>
      </c>
      <c r="B305" s="273" t="s">
        <v>271</v>
      </c>
      <c r="C305" s="274"/>
      <c r="D305" s="275"/>
      <c r="E305" s="16">
        <f>SUM(E304)</f>
        <v>0</v>
      </c>
      <c r="F305" s="17">
        <f t="shared" ref="F305:L305" si="76">SUM(F304)</f>
        <v>0</v>
      </c>
      <c r="G305" s="17">
        <f t="shared" si="76"/>
        <v>0</v>
      </c>
      <c r="H305" s="17">
        <f t="shared" si="76"/>
        <v>0</v>
      </c>
      <c r="I305" s="17">
        <f t="shared" si="76"/>
        <v>0</v>
      </c>
      <c r="J305" s="17">
        <f t="shared" si="76"/>
        <v>0</v>
      </c>
      <c r="K305" s="17">
        <f t="shared" si="76"/>
        <v>0</v>
      </c>
      <c r="L305" s="17">
        <f t="shared" si="76"/>
        <v>0</v>
      </c>
      <c r="O305" s="14">
        <f t="shared" si="64"/>
        <v>0</v>
      </c>
    </row>
    <row r="306" spans="1:15" outlineLevel="2" x14ac:dyDescent="0.35">
      <c r="A306" s="3">
        <v>304</v>
      </c>
      <c r="B306" s="276" t="s">
        <v>272</v>
      </c>
      <c r="C306" s="52" t="s">
        <v>224</v>
      </c>
      <c r="D306" s="53">
        <v>107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f t="shared" ref="L306:L310" si="77">SUM(E306:K306)</f>
        <v>0</v>
      </c>
      <c r="O306" s="14">
        <f t="shared" si="64"/>
        <v>107</v>
      </c>
    </row>
    <row r="307" spans="1:15" outlineLevel="2" x14ac:dyDescent="0.35">
      <c r="A307" s="3">
        <v>305</v>
      </c>
      <c r="B307" s="277"/>
      <c r="C307" s="54" t="s">
        <v>237</v>
      </c>
      <c r="D307" s="47">
        <v>107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f t="shared" si="77"/>
        <v>0</v>
      </c>
      <c r="O307" s="14">
        <f t="shared" si="64"/>
        <v>107</v>
      </c>
    </row>
    <row r="308" spans="1:15" outlineLevel="2" x14ac:dyDescent="0.35">
      <c r="A308" s="3">
        <v>306</v>
      </c>
      <c r="B308" s="277"/>
      <c r="C308" s="54" t="s">
        <v>242</v>
      </c>
      <c r="D308" s="47">
        <v>107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f t="shared" si="77"/>
        <v>0</v>
      </c>
      <c r="O308" s="14">
        <f t="shared" si="64"/>
        <v>107</v>
      </c>
    </row>
    <row r="309" spans="1:15" outlineLevel="2" x14ac:dyDescent="0.35">
      <c r="A309" s="3">
        <v>307</v>
      </c>
      <c r="B309" s="277"/>
      <c r="C309" s="54" t="s">
        <v>252</v>
      </c>
      <c r="D309" s="47">
        <v>107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f t="shared" si="77"/>
        <v>0</v>
      </c>
      <c r="O309" s="14">
        <f t="shared" si="64"/>
        <v>107</v>
      </c>
    </row>
    <row r="310" spans="1:15" x14ac:dyDescent="0.35">
      <c r="A310" s="3">
        <v>308</v>
      </c>
      <c r="B310" s="290"/>
      <c r="C310" s="54" t="s">
        <v>261</v>
      </c>
      <c r="D310" s="47">
        <v>107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f t="shared" si="77"/>
        <v>0</v>
      </c>
      <c r="O310" s="14">
        <f t="shared" si="64"/>
        <v>107</v>
      </c>
    </row>
    <row r="311" spans="1:15" x14ac:dyDescent="0.35">
      <c r="A311" s="3">
        <v>309</v>
      </c>
      <c r="B311" s="273" t="s">
        <v>273</v>
      </c>
      <c r="C311" s="274"/>
      <c r="D311" s="275"/>
      <c r="E311" s="16">
        <f>SUM(E306:E310)</f>
        <v>0</v>
      </c>
      <c r="F311" s="17">
        <f t="shared" ref="F311:L311" si="78">SUM(F306:F310)</f>
        <v>0</v>
      </c>
      <c r="G311" s="17">
        <f t="shared" si="78"/>
        <v>0</v>
      </c>
      <c r="H311" s="17">
        <f t="shared" si="78"/>
        <v>0</v>
      </c>
      <c r="I311" s="17">
        <f t="shared" si="78"/>
        <v>0</v>
      </c>
      <c r="J311" s="17">
        <f t="shared" si="78"/>
        <v>0</v>
      </c>
      <c r="K311" s="17">
        <f t="shared" si="78"/>
        <v>0</v>
      </c>
      <c r="L311" s="17">
        <f t="shared" si="78"/>
        <v>0</v>
      </c>
      <c r="O311" s="14">
        <f t="shared" si="64"/>
        <v>0</v>
      </c>
    </row>
    <row r="312" spans="1:15" ht="15.65" customHeight="1" outlineLevel="1" x14ac:dyDescent="0.35">
      <c r="A312" s="3">
        <v>310</v>
      </c>
      <c r="B312" s="276" t="s">
        <v>274</v>
      </c>
      <c r="C312" s="63" t="s">
        <v>224</v>
      </c>
      <c r="D312" s="47">
        <v>108</v>
      </c>
      <c r="E312" s="12">
        <v>-66207.903946933497</v>
      </c>
      <c r="F312" s="12">
        <v>-27586.717951176652</v>
      </c>
      <c r="G312" s="12">
        <v>-2786.6933526113094</v>
      </c>
      <c r="H312" s="12">
        <v>-3118.2751919142152</v>
      </c>
      <c r="I312" s="12">
        <v>-187.84461633460796</v>
      </c>
      <c r="J312" s="12">
        <v>-34897.273414526717</v>
      </c>
      <c r="K312" s="12">
        <v>-3373.241526503045</v>
      </c>
      <c r="L312" s="12">
        <f t="shared" ref="L312:L316" si="79">SUM(E312:K312)</f>
        <v>-138157.95000000007</v>
      </c>
      <c r="O312" s="38" t="str">
        <f>_xlfn.CONCAT(D312,C312)</f>
        <v xml:space="preserve">108Intangible plant </v>
      </c>
    </row>
    <row r="313" spans="1:15" outlineLevel="1" x14ac:dyDescent="0.35">
      <c r="A313" s="3">
        <v>311</v>
      </c>
      <c r="B313" s="277"/>
      <c r="C313" s="63" t="s">
        <v>237</v>
      </c>
      <c r="D313" s="47">
        <v>108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f t="shared" si="79"/>
        <v>0</v>
      </c>
      <c r="O313" s="38" t="str">
        <f t="shared" ref="O313:O318" si="80">_xlfn.CONCAT(D313,C313)</f>
        <v xml:space="preserve">108Underground storage plant </v>
      </c>
    </row>
    <row r="314" spans="1:15" outlineLevel="1" x14ac:dyDescent="0.35">
      <c r="A314" s="3">
        <v>312</v>
      </c>
      <c r="B314" s="277"/>
      <c r="C314" s="63" t="s">
        <v>242</v>
      </c>
      <c r="D314" s="47">
        <v>108</v>
      </c>
      <c r="E314" s="12">
        <v>-2398167.3703847099</v>
      </c>
      <c r="F314" s="12">
        <v>-1645247.0206858441</v>
      </c>
      <c r="G314" s="12">
        <v>-178779.40635696737</v>
      </c>
      <c r="H314" s="12">
        <v>-224752.07173270878</v>
      </c>
      <c r="I314" s="12">
        <v>-22207.775958951956</v>
      </c>
      <c r="J314" s="12">
        <v>-6867286.5507585332</v>
      </c>
      <c r="K314" s="12">
        <v>-1850120.1641222839</v>
      </c>
      <c r="L314" s="12">
        <f t="shared" si="79"/>
        <v>-13186560.359999999</v>
      </c>
      <c r="O314" s="38" t="str">
        <f t="shared" si="80"/>
        <v xml:space="preserve">108Transmission plant </v>
      </c>
    </row>
    <row r="315" spans="1:15" outlineLevel="1" x14ac:dyDescent="0.35">
      <c r="A315" s="3">
        <v>313</v>
      </c>
      <c r="B315" s="277"/>
      <c r="C315" s="63" t="s">
        <v>252</v>
      </c>
      <c r="D315" s="47">
        <v>108</v>
      </c>
      <c r="E315" s="12">
        <v>-236704881.95654279</v>
      </c>
      <c r="F315" s="12">
        <v>-76557822.865920782</v>
      </c>
      <c r="G315" s="12">
        <v>-6968691.4584071431</v>
      </c>
      <c r="H315" s="12">
        <v>-7576592.490494661</v>
      </c>
      <c r="I315" s="12">
        <v>-437693.25229614746</v>
      </c>
      <c r="J315" s="12">
        <v>-81067447.424118564</v>
      </c>
      <c r="K315" s="12">
        <v>-6873868.0622199308</v>
      </c>
      <c r="L315" s="12">
        <f t="shared" si="79"/>
        <v>-416186997.51000005</v>
      </c>
      <c r="O315" s="38" t="str">
        <f t="shared" si="80"/>
        <v xml:space="preserve">108Distribution plant </v>
      </c>
    </row>
    <row r="316" spans="1:15" x14ac:dyDescent="0.35">
      <c r="A316" s="3">
        <v>314</v>
      </c>
      <c r="B316" s="277"/>
      <c r="C316" s="18" t="s">
        <v>261</v>
      </c>
      <c r="D316" s="64">
        <v>108</v>
      </c>
      <c r="E316" s="12">
        <v>-11289905.011559084</v>
      </c>
      <c r="F316" s="12">
        <v>-4704142.6579383723</v>
      </c>
      <c r="G316" s="12">
        <v>-475192.55816558719</v>
      </c>
      <c r="H316" s="12">
        <v>-531734.56064747123</v>
      </c>
      <c r="I316" s="12">
        <v>-32031.64197812834</v>
      </c>
      <c r="J316" s="12">
        <v>-5950753.2866196521</v>
      </c>
      <c r="K316" s="12">
        <v>-575211.9330917109</v>
      </c>
      <c r="L316" s="12">
        <f t="shared" si="79"/>
        <v>-23558971.65000001</v>
      </c>
      <c r="O316" s="38" t="str">
        <f t="shared" si="80"/>
        <v xml:space="preserve">108General plant </v>
      </c>
    </row>
    <row r="317" spans="1:15" x14ac:dyDescent="0.35">
      <c r="A317" s="3">
        <v>315</v>
      </c>
      <c r="B317" s="273" t="s">
        <v>275</v>
      </c>
      <c r="C317" s="274"/>
      <c r="D317" s="275"/>
      <c r="E317" s="16">
        <f>SUM(E312:E316)</f>
        <v>-250459162.24243349</v>
      </c>
      <c r="F317" s="17">
        <f t="shared" ref="F317:L317" si="81">SUM(F312:F316)</f>
        <v>-82934799.262496173</v>
      </c>
      <c r="G317" s="17">
        <f t="shared" si="81"/>
        <v>-7625450.1162823094</v>
      </c>
      <c r="H317" s="17">
        <f t="shared" si="81"/>
        <v>-8336197.3980667545</v>
      </c>
      <c r="I317" s="17">
        <f t="shared" si="81"/>
        <v>-492120.51484956237</v>
      </c>
      <c r="J317" s="17">
        <f t="shared" si="81"/>
        <v>-93920384.534911275</v>
      </c>
      <c r="K317" s="17">
        <f t="shared" si="81"/>
        <v>-9302573.4009604286</v>
      </c>
      <c r="L317" s="17">
        <f t="shared" si="81"/>
        <v>-453070687.47000009</v>
      </c>
      <c r="O317" s="14">
        <f t="shared" si="64"/>
        <v>0</v>
      </c>
    </row>
    <row r="318" spans="1:15" ht="15.65" customHeight="1" outlineLevel="1" x14ac:dyDescent="0.35">
      <c r="A318" s="3">
        <v>316</v>
      </c>
      <c r="B318" s="276" t="s">
        <v>276</v>
      </c>
      <c r="C318" s="63" t="s">
        <v>224</v>
      </c>
      <c r="D318" s="47">
        <v>111</v>
      </c>
      <c r="E318" s="12">
        <v>-17936639.765144069</v>
      </c>
      <c r="F318" s="12">
        <v>-5053077.9819492605</v>
      </c>
      <c r="G318" s="12">
        <v>-414555.48619644897</v>
      </c>
      <c r="H318" s="12">
        <v>-446322.29079984478</v>
      </c>
      <c r="I318" s="12">
        <v>-27549.988143552386</v>
      </c>
      <c r="J318" s="12">
        <v>-5335103.1657234794</v>
      </c>
      <c r="K318" s="12">
        <v>-571886.39204335865</v>
      </c>
      <c r="L318" s="12">
        <f t="shared" ref="L318:L322" si="82">SUM(E318:K318)</f>
        <v>-29785135.070000011</v>
      </c>
      <c r="O318" s="38" t="str">
        <f t="shared" si="80"/>
        <v xml:space="preserve">111Intangible plant </v>
      </c>
    </row>
    <row r="319" spans="1:15" outlineLevel="1" x14ac:dyDescent="0.35">
      <c r="A319" s="3">
        <v>317</v>
      </c>
      <c r="B319" s="277"/>
      <c r="C319" s="63" t="s">
        <v>237</v>
      </c>
      <c r="D319" s="47">
        <v>111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f t="shared" si="82"/>
        <v>0</v>
      </c>
      <c r="O319" s="14">
        <f t="shared" si="64"/>
        <v>111</v>
      </c>
    </row>
    <row r="320" spans="1:15" outlineLevel="1" x14ac:dyDescent="0.35">
      <c r="A320" s="3">
        <v>318</v>
      </c>
      <c r="B320" s="277"/>
      <c r="C320" s="63" t="s">
        <v>242</v>
      </c>
      <c r="D320" s="47">
        <v>111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f t="shared" si="82"/>
        <v>0</v>
      </c>
      <c r="O320" s="14">
        <f t="shared" si="64"/>
        <v>111</v>
      </c>
    </row>
    <row r="321" spans="1:15" outlineLevel="1" x14ac:dyDescent="0.35">
      <c r="A321" s="3">
        <v>319</v>
      </c>
      <c r="B321" s="277"/>
      <c r="C321" s="63" t="s">
        <v>252</v>
      </c>
      <c r="D321" s="47">
        <v>111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f t="shared" si="82"/>
        <v>0</v>
      </c>
      <c r="O321" s="14">
        <f t="shared" si="64"/>
        <v>111</v>
      </c>
    </row>
    <row r="322" spans="1:15" x14ac:dyDescent="0.35">
      <c r="A322" s="3">
        <v>320</v>
      </c>
      <c r="B322" s="277"/>
      <c r="C322" s="63" t="s">
        <v>261</v>
      </c>
      <c r="D322" s="47">
        <v>111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f t="shared" si="82"/>
        <v>0</v>
      </c>
      <c r="O322" s="14">
        <f t="shared" si="64"/>
        <v>111</v>
      </c>
    </row>
    <row r="323" spans="1:15" x14ac:dyDescent="0.35">
      <c r="A323" s="3">
        <v>321</v>
      </c>
      <c r="B323" s="273" t="s">
        <v>275</v>
      </c>
      <c r="C323" s="274"/>
      <c r="D323" s="275"/>
      <c r="E323" s="16">
        <f>SUM(E318:E322)</f>
        <v>-17936639.765144069</v>
      </c>
      <c r="F323" s="17">
        <f t="shared" ref="F323:L323" si="83">SUM(F318:F322)</f>
        <v>-5053077.9819492605</v>
      </c>
      <c r="G323" s="17">
        <f t="shared" si="83"/>
        <v>-414555.48619644897</v>
      </c>
      <c r="H323" s="17">
        <f t="shared" si="83"/>
        <v>-446322.29079984478</v>
      </c>
      <c r="I323" s="17">
        <f t="shared" si="83"/>
        <v>-27549.988143552386</v>
      </c>
      <c r="J323" s="17">
        <f t="shared" si="83"/>
        <v>-5335103.1657234794</v>
      </c>
      <c r="K323" s="17">
        <f t="shared" si="83"/>
        <v>-571886.39204335865</v>
      </c>
      <c r="L323" s="17">
        <f t="shared" si="83"/>
        <v>-29785135.070000011</v>
      </c>
      <c r="O323" s="14">
        <f t="shared" si="64"/>
        <v>0</v>
      </c>
    </row>
    <row r="324" spans="1:15" ht="31" x14ac:dyDescent="0.35">
      <c r="A324" s="3">
        <v>322</v>
      </c>
      <c r="B324" s="57" t="s">
        <v>277</v>
      </c>
      <c r="C324" s="65" t="s">
        <v>277</v>
      </c>
      <c r="D324" s="66">
        <v>114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f>SUM(E324:K324)</f>
        <v>0</v>
      </c>
      <c r="O324" s="14">
        <f t="shared" si="64"/>
        <v>114</v>
      </c>
    </row>
    <row r="325" spans="1:15" x14ac:dyDescent="0.35">
      <c r="A325" s="3">
        <v>323</v>
      </c>
      <c r="B325" s="273" t="s">
        <v>278</v>
      </c>
      <c r="C325" s="274"/>
      <c r="D325" s="275"/>
      <c r="E325" s="16">
        <f>SUM(E324)</f>
        <v>0</v>
      </c>
      <c r="F325" s="17">
        <f t="shared" ref="F325:L325" si="84">SUM(F324)</f>
        <v>0</v>
      </c>
      <c r="G325" s="17">
        <f t="shared" si="84"/>
        <v>0</v>
      </c>
      <c r="H325" s="17">
        <f t="shared" si="84"/>
        <v>0</v>
      </c>
      <c r="I325" s="17">
        <f t="shared" si="84"/>
        <v>0</v>
      </c>
      <c r="J325" s="17">
        <f t="shared" si="84"/>
        <v>0</v>
      </c>
      <c r="K325" s="17">
        <f t="shared" si="84"/>
        <v>0</v>
      </c>
      <c r="L325" s="17">
        <f t="shared" si="84"/>
        <v>0</v>
      </c>
      <c r="O325" s="14">
        <f t="shared" si="64"/>
        <v>0</v>
      </c>
    </row>
    <row r="326" spans="1:15" ht="31" x14ac:dyDescent="0.35">
      <c r="A326" s="3">
        <v>324</v>
      </c>
      <c r="B326" s="57" t="s">
        <v>279</v>
      </c>
      <c r="C326" s="65" t="s">
        <v>279</v>
      </c>
      <c r="D326" s="66">
        <v>115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f>SUM(E326:K326)</f>
        <v>0</v>
      </c>
      <c r="O326" s="14">
        <f t="shared" si="64"/>
        <v>115</v>
      </c>
    </row>
    <row r="327" spans="1:15" x14ac:dyDescent="0.35">
      <c r="A327" s="3">
        <v>325</v>
      </c>
      <c r="B327" s="273" t="s">
        <v>280</v>
      </c>
      <c r="C327" s="274"/>
      <c r="D327" s="275"/>
      <c r="E327" s="16">
        <f>SUM(E326)</f>
        <v>0</v>
      </c>
      <c r="F327" s="17">
        <f t="shared" ref="F327:L327" si="85">SUM(F326)</f>
        <v>0</v>
      </c>
      <c r="G327" s="17">
        <f t="shared" si="85"/>
        <v>0</v>
      </c>
      <c r="H327" s="17">
        <f t="shared" si="85"/>
        <v>0</v>
      </c>
      <c r="I327" s="17">
        <f t="shared" si="85"/>
        <v>0</v>
      </c>
      <c r="J327" s="17">
        <f t="shared" si="85"/>
        <v>0</v>
      </c>
      <c r="K327" s="17">
        <f t="shared" si="85"/>
        <v>0</v>
      </c>
      <c r="L327" s="17">
        <f t="shared" si="85"/>
        <v>0</v>
      </c>
      <c r="O327" s="14">
        <f t="shared" si="64"/>
        <v>0</v>
      </c>
    </row>
    <row r="328" spans="1:15" ht="15.65" customHeight="1" outlineLevel="1" x14ac:dyDescent="0.35">
      <c r="A328" s="3">
        <v>326</v>
      </c>
      <c r="B328" s="277" t="s">
        <v>281</v>
      </c>
      <c r="C328" s="63" t="s">
        <v>282</v>
      </c>
      <c r="D328" s="47">
        <v>117.1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f t="shared" ref="L328:L331" si="86">SUM(E328:K328)</f>
        <v>0</v>
      </c>
      <c r="O328" s="14">
        <f t="shared" si="64"/>
        <v>117.1</v>
      </c>
    </row>
    <row r="329" spans="1:15" outlineLevel="1" x14ac:dyDescent="0.35">
      <c r="A329" s="3">
        <v>327</v>
      </c>
      <c r="B329" s="277"/>
      <c r="C329" s="63" t="s">
        <v>283</v>
      </c>
      <c r="D329" s="47">
        <v>117.2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f t="shared" si="86"/>
        <v>0</v>
      </c>
      <c r="O329" s="14">
        <f t="shared" ref="O329:O359" si="87">D329</f>
        <v>117.2</v>
      </c>
    </row>
    <row r="330" spans="1:15" outlineLevel="1" x14ac:dyDescent="0.35">
      <c r="A330" s="3">
        <v>328</v>
      </c>
      <c r="B330" s="277"/>
      <c r="C330" s="63" t="s">
        <v>284</v>
      </c>
      <c r="D330" s="47">
        <v>117.3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f t="shared" si="86"/>
        <v>0</v>
      </c>
      <c r="O330" s="14">
        <f t="shared" si="87"/>
        <v>117.3</v>
      </c>
    </row>
    <row r="331" spans="1:15" x14ac:dyDescent="0.35">
      <c r="A331" s="3">
        <v>329</v>
      </c>
      <c r="B331" s="285"/>
      <c r="C331" s="55" t="s">
        <v>285</v>
      </c>
      <c r="D331" s="47">
        <v>117.4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f t="shared" si="86"/>
        <v>0</v>
      </c>
      <c r="O331" s="14">
        <f t="shared" si="87"/>
        <v>117.4</v>
      </c>
    </row>
    <row r="332" spans="1:15" x14ac:dyDescent="0.35">
      <c r="A332" s="3">
        <v>330</v>
      </c>
      <c r="B332" s="280" t="s">
        <v>286</v>
      </c>
      <c r="C332" s="281"/>
      <c r="D332" s="279"/>
      <c r="E332" s="16">
        <f>SUM(E328:E331)</f>
        <v>0</v>
      </c>
      <c r="F332" s="17">
        <f t="shared" ref="F332:L332" si="88">SUM(F328:F331)</f>
        <v>0</v>
      </c>
      <c r="G332" s="17">
        <f t="shared" si="88"/>
        <v>0</v>
      </c>
      <c r="H332" s="17">
        <f t="shared" si="88"/>
        <v>0</v>
      </c>
      <c r="I332" s="17">
        <f t="shared" si="88"/>
        <v>0</v>
      </c>
      <c r="J332" s="17">
        <f t="shared" si="88"/>
        <v>0</v>
      </c>
      <c r="K332" s="17">
        <f t="shared" si="88"/>
        <v>0</v>
      </c>
      <c r="L332" s="17">
        <f t="shared" si="88"/>
        <v>0</v>
      </c>
      <c r="O332" s="14">
        <f t="shared" si="87"/>
        <v>0</v>
      </c>
    </row>
    <row r="333" spans="1:15" x14ac:dyDescent="0.35">
      <c r="A333" s="3">
        <v>331</v>
      </c>
      <c r="B333" s="286" t="s">
        <v>287</v>
      </c>
      <c r="C333" s="286"/>
      <c r="D333" s="287"/>
      <c r="E333" s="16">
        <f>SUM(E332,E327,E325,E323,E317,E311,E305,E303,E297,E291,E289,E283)</f>
        <v>285801454.91417325</v>
      </c>
      <c r="F333" s="17">
        <f t="shared" ref="F333:L333" si="89">SUM(F332,F327,F325,F323,F317,F311,F305,F303,F297,F291,F289,F283)</f>
        <v>138275154.22346145</v>
      </c>
      <c r="G333" s="17">
        <f t="shared" si="89"/>
        <v>14631797.771522976</v>
      </c>
      <c r="H333" s="17">
        <f t="shared" si="89"/>
        <v>16553188.626021506</v>
      </c>
      <c r="I333" s="17">
        <f t="shared" si="89"/>
        <v>1007825.9341962081</v>
      </c>
      <c r="J333" s="17">
        <f t="shared" si="89"/>
        <v>184935783.86426058</v>
      </c>
      <c r="K333" s="17">
        <f t="shared" si="89"/>
        <v>17704056.29197716</v>
      </c>
      <c r="L333" s="17">
        <f t="shared" si="89"/>
        <v>658909261.62561285</v>
      </c>
      <c r="O333" s="14">
        <f t="shared" si="87"/>
        <v>0</v>
      </c>
    </row>
    <row r="334" spans="1:15" x14ac:dyDescent="0.35">
      <c r="A334" s="3">
        <v>332</v>
      </c>
      <c r="B334" s="67" t="s">
        <v>288</v>
      </c>
      <c r="C334" s="68" t="s">
        <v>288</v>
      </c>
      <c r="D334" s="69">
        <v>165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f>SUM(E334:K334)</f>
        <v>0</v>
      </c>
      <c r="O334" s="14">
        <f t="shared" si="87"/>
        <v>165</v>
      </c>
    </row>
    <row r="335" spans="1:15" x14ac:dyDescent="0.35">
      <c r="A335" s="3">
        <v>333</v>
      </c>
      <c r="B335" s="273" t="s">
        <v>289</v>
      </c>
      <c r="C335" s="288"/>
      <c r="D335" s="289"/>
      <c r="E335" s="16">
        <f>SUM(E334)</f>
        <v>0</v>
      </c>
      <c r="F335" s="17">
        <f t="shared" ref="F335:L335" si="90">SUM(F334)</f>
        <v>0</v>
      </c>
      <c r="G335" s="17">
        <f t="shared" si="90"/>
        <v>0</v>
      </c>
      <c r="H335" s="17">
        <f t="shared" si="90"/>
        <v>0</v>
      </c>
      <c r="I335" s="17">
        <f t="shared" si="90"/>
        <v>0</v>
      </c>
      <c r="J335" s="17">
        <f t="shared" si="90"/>
        <v>0</v>
      </c>
      <c r="K335" s="17">
        <f t="shared" si="90"/>
        <v>0</v>
      </c>
      <c r="L335" s="17">
        <f t="shared" si="90"/>
        <v>0</v>
      </c>
      <c r="O335" s="14">
        <f t="shared" si="87"/>
        <v>0</v>
      </c>
    </row>
    <row r="336" spans="1:15" x14ac:dyDescent="0.35">
      <c r="A336" s="3">
        <v>334</v>
      </c>
      <c r="B336" s="252" t="s">
        <v>290</v>
      </c>
      <c r="C336" s="252"/>
      <c r="D336" s="253"/>
      <c r="E336" s="16">
        <f>SUM(E335,E333)</f>
        <v>285801454.91417325</v>
      </c>
      <c r="F336" s="17">
        <f t="shared" ref="F336:K336" si="91">SUM(F335,F333)</f>
        <v>138275154.22346145</v>
      </c>
      <c r="G336" s="17">
        <f t="shared" si="91"/>
        <v>14631797.771522976</v>
      </c>
      <c r="H336" s="17">
        <f t="shared" si="91"/>
        <v>16553188.626021506</v>
      </c>
      <c r="I336" s="17">
        <f t="shared" si="91"/>
        <v>1007825.9341962081</v>
      </c>
      <c r="J336" s="17">
        <f t="shared" si="91"/>
        <v>184935783.86426058</v>
      </c>
      <c r="K336" s="17">
        <f t="shared" si="91"/>
        <v>17704056.29197716</v>
      </c>
      <c r="L336" s="17">
        <f>L335</f>
        <v>0</v>
      </c>
      <c r="O336" s="14">
        <f t="shared" si="87"/>
        <v>0</v>
      </c>
    </row>
    <row r="337" spans="1:15" outlineLevel="2" x14ac:dyDescent="0.35">
      <c r="A337" s="3">
        <v>335</v>
      </c>
      <c r="B337" s="283" t="s">
        <v>291</v>
      </c>
      <c r="C337" s="24" t="s">
        <v>292</v>
      </c>
      <c r="D337" s="43">
        <v>182.3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f t="shared" ref="L337:L339" si="92">SUM(E337:K337)</f>
        <v>0</v>
      </c>
      <c r="O337" s="14">
        <f t="shared" si="87"/>
        <v>182.3</v>
      </c>
    </row>
    <row r="338" spans="1:15" outlineLevel="2" x14ac:dyDescent="0.35">
      <c r="A338" s="3">
        <v>336</v>
      </c>
      <c r="B338" s="284"/>
      <c r="C338" s="31" t="s">
        <v>293</v>
      </c>
      <c r="D338" s="28">
        <v>186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f t="shared" si="92"/>
        <v>0</v>
      </c>
      <c r="O338" s="14">
        <f t="shared" si="87"/>
        <v>186</v>
      </c>
    </row>
    <row r="339" spans="1:15" x14ac:dyDescent="0.35">
      <c r="A339" s="3">
        <v>337</v>
      </c>
      <c r="B339" s="285"/>
      <c r="C339" s="34" t="s">
        <v>294</v>
      </c>
      <c r="D339" s="35">
        <v>190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f t="shared" si="92"/>
        <v>0</v>
      </c>
      <c r="O339" s="14">
        <f t="shared" si="87"/>
        <v>190</v>
      </c>
    </row>
    <row r="340" spans="1:15" x14ac:dyDescent="0.35">
      <c r="A340" s="3">
        <v>338</v>
      </c>
      <c r="B340" s="263" t="s">
        <v>295</v>
      </c>
      <c r="C340" s="271"/>
      <c r="D340" s="272"/>
      <c r="E340" s="16">
        <f>SUM(E337:E339)</f>
        <v>0</v>
      </c>
      <c r="F340" s="17">
        <f t="shared" ref="F340:L340" si="93">SUM(F337:F339)</f>
        <v>0</v>
      </c>
      <c r="G340" s="17">
        <f t="shared" si="93"/>
        <v>0</v>
      </c>
      <c r="H340" s="17">
        <f t="shared" si="93"/>
        <v>0</v>
      </c>
      <c r="I340" s="17">
        <f t="shared" si="93"/>
        <v>0</v>
      </c>
      <c r="J340" s="17">
        <f t="shared" si="93"/>
        <v>0</v>
      </c>
      <c r="K340" s="17">
        <f t="shared" si="93"/>
        <v>0</v>
      </c>
      <c r="L340" s="17">
        <f t="shared" si="93"/>
        <v>0</v>
      </c>
      <c r="O340" s="14">
        <f t="shared" si="87"/>
        <v>0</v>
      </c>
    </row>
    <row r="341" spans="1:15" outlineLevel="1" x14ac:dyDescent="0.35">
      <c r="A341" s="3">
        <v>339</v>
      </c>
      <c r="B341" s="260" t="s">
        <v>296</v>
      </c>
      <c r="C341" s="24" t="s">
        <v>297</v>
      </c>
      <c r="D341" s="43">
        <v>228.1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f t="shared" ref="L341:L345" si="94">SUM(E341:K341)</f>
        <v>0</v>
      </c>
      <c r="O341" s="14">
        <f t="shared" si="87"/>
        <v>228.1</v>
      </c>
    </row>
    <row r="342" spans="1:15" outlineLevel="1" x14ac:dyDescent="0.35">
      <c r="A342" s="3">
        <v>340</v>
      </c>
      <c r="B342" s="261"/>
      <c r="C342" s="31" t="s">
        <v>298</v>
      </c>
      <c r="D342" s="29">
        <v>228.2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f t="shared" si="94"/>
        <v>0</v>
      </c>
      <c r="O342" s="14">
        <f t="shared" si="87"/>
        <v>228.2</v>
      </c>
    </row>
    <row r="343" spans="1:15" outlineLevel="1" x14ac:dyDescent="0.35">
      <c r="A343" s="3">
        <v>341</v>
      </c>
      <c r="B343" s="261"/>
      <c r="C343" s="31" t="s">
        <v>299</v>
      </c>
      <c r="D343" s="29">
        <v>228.3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f t="shared" si="94"/>
        <v>0</v>
      </c>
      <c r="O343" s="14">
        <f t="shared" si="87"/>
        <v>228.3</v>
      </c>
    </row>
    <row r="344" spans="1:15" outlineLevel="1" x14ac:dyDescent="0.35">
      <c r="A344" s="3">
        <v>342</v>
      </c>
      <c r="B344" s="261"/>
      <c r="C344" s="31" t="s">
        <v>300</v>
      </c>
      <c r="D344" s="29">
        <v>228.4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f t="shared" si="94"/>
        <v>0</v>
      </c>
      <c r="O344" s="14">
        <f t="shared" si="87"/>
        <v>228.4</v>
      </c>
    </row>
    <row r="345" spans="1:15" x14ac:dyDescent="0.35">
      <c r="A345" s="3">
        <v>343</v>
      </c>
      <c r="B345" s="262"/>
      <c r="C345" s="34" t="s">
        <v>301</v>
      </c>
      <c r="D345" s="35">
        <v>229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f t="shared" si="94"/>
        <v>0</v>
      </c>
      <c r="O345" s="14">
        <f t="shared" si="87"/>
        <v>229</v>
      </c>
    </row>
    <row r="346" spans="1:15" x14ac:dyDescent="0.35">
      <c r="A346" s="3">
        <v>344</v>
      </c>
      <c r="B346" s="263" t="s">
        <v>296</v>
      </c>
      <c r="C346" s="264"/>
      <c r="D346" s="265"/>
      <c r="E346" s="16">
        <f>SUM(E341:E345)</f>
        <v>0</v>
      </c>
      <c r="F346" s="17">
        <f t="shared" ref="F346:L346" si="95">SUM(F341:F345)</f>
        <v>0</v>
      </c>
      <c r="G346" s="17">
        <f t="shared" si="95"/>
        <v>0</v>
      </c>
      <c r="H346" s="17">
        <f t="shared" si="95"/>
        <v>0</v>
      </c>
      <c r="I346" s="17">
        <f t="shared" si="95"/>
        <v>0</v>
      </c>
      <c r="J346" s="17">
        <f t="shared" si="95"/>
        <v>0</v>
      </c>
      <c r="K346" s="17">
        <f t="shared" si="95"/>
        <v>0</v>
      </c>
      <c r="L346" s="17">
        <f t="shared" si="95"/>
        <v>0</v>
      </c>
      <c r="O346" s="14">
        <f t="shared" si="87"/>
        <v>0</v>
      </c>
    </row>
    <row r="347" spans="1:15" x14ac:dyDescent="0.35">
      <c r="A347" s="3">
        <v>345</v>
      </c>
      <c r="B347" s="70" t="s">
        <v>302</v>
      </c>
      <c r="C347" s="36" t="s">
        <v>302</v>
      </c>
      <c r="D347" s="28">
        <v>235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f>SUM(E347:K347)</f>
        <v>0</v>
      </c>
      <c r="O347" s="14">
        <f t="shared" si="87"/>
        <v>235</v>
      </c>
    </row>
    <row r="348" spans="1:15" x14ac:dyDescent="0.35">
      <c r="A348" s="3">
        <v>346</v>
      </c>
      <c r="B348" s="252" t="s">
        <v>303</v>
      </c>
      <c r="C348" s="252"/>
      <c r="D348" s="253"/>
      <c r="E348" s="16">
        <f>SUM(E347)</f>
        <v>0</v>
      </c>
      <c r="F348" s="17">
        <f t="shared" ref="F348:L348" si="96">SUM(F347)</f>
        <v>0</v>
      </c>
      <c r="G348" s="17">
        <f t="shared" si="96"/>
        <v>0</v>
      </c>
      <c r="H348" s="17">
        <f t="shared" si="96"/>
        <v>0</v>
      </c>
      <c r="I348" s="17">
        <f t="shared" si="96"/>
        <v>0</v>
      </c>
      <c r="J348" s="17">
        <f t="shared" si="96"/>
        <v>0</v>
      </c>
      <c r="K348" s="17">
        <f t="shared" si="96"/>
        <v>0</v>
      </c>
      <c r="L348" s="17">
        <f t="shared" si="96"/>
        <v>0</v>
      </c>
      <c r="O348" s="14">
        <f t="shared" si="87"/>
        <v>0</v>
      </c>
    </row>
    <row r="349" spans="1:15" outlineLevel="1" x14ac:dyDescent="0.35">
      <c r="A349" s="3">
        <v>347</v>
      </c>
      <c r="B349" s="266" t="s">
        <v>304</v>
      </c>
      <c r="C349" s="24" t="s">
        <v>305</v>
      </c>
      <c r="D349" s="32">
        <v>253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f t="shared" ref="L349:L354" si="97">SUM(E349:K349)</f>
        <v>0</v>
      </c>
      <c r="O349" s="14">
        <f t="shared" si="87"/>
        <v>253</v>
      </c>
    </row>
    <row r="350" spans="1:15" outlineLevel="1" x14ac:dyDescent="0.35">
      <c r="A350" s="3">
        <v>348</v>
      </c>
      <c r="B350" s="267"/>
      <c r="C350" s="31" t="s">
        <v>306</v>
      </c>
      <c r="D350" s="28">
        <v>281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f t="shared" si="97"/>
        <v>0</v>
      </c>
      <c r="O350" s="14">
        <f t="shared" si="87"/>
        <v>281</v>
      </c>
    </row>
    <row r="351" spans="1:15" outlineLevel="1" x14ac:dyDescent="0.35">
      <c r="A351" s="3">
        <v>349</v>
      </c>
      <c r="B351" s="267"/>
      <c r="C351" s="31" t="s">
        <v>307</v>
      </c>
      <c r="D351" s="28">
        <v>282</v>
      </c>
      <c r="E351" s="12">
        <v>-37184401.311606899</v>
      </c>
      <c r="F351" s="12">
        <v>-15493551.827117972</v>
      </c>
      <c r="G351" s="12">
        <v>-1565092.9538403784</v>
      </c>
      <c r="H351" s="12">
        <v>-1751319.5437980124</v>
      </c>
      <c r="I351" s="12">
        <v>-105499.33137302415</v>
      </c>
      <c r="J351" s="12">
        <v>-19599385.299475763</v>
      </c>
      <c r="K351" s="12">
        <v>-1894516.5027879758</v>
      </c>
      <c r="L351" s="12">
        <f t="shared" si="97"/>
        <v>-77593766.770000026</v>
      </c>
      <c r="O351" s="14">
        <f t="shared" si="87"/>
        <v>282</v>
      </c>
    </row>
    <row r="352" spans="1:15" ht="15.75" customHeight="1" outlineLevel="1" x14ac:dyDescent="0.35">
      <c r="A352" s="3">
        <v>350</v>
      </c>
      <c r="B352" s="267"/>
      <c r="C352" s="31" t="s">
        <v>308</v>
      </c>
      <c r="D352" s="28">
        <v>283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f t="shared" si="97"/>
        <v>0</v>
      </c>
      <c r="O352" s="14">
        <f t="shared" si="87"/>
        <v>283</v>
      </c>
    </row>
    <row r="353" spans="1:15" ht="15.75" customHeight="1" outlineLevel="1" x14ac:dyDescent="0.35">
      <c r="A353" s="3">
        <v>351</v>
      </c>
      <c r="B353" s="267"/>
      <c r="C353" s="31" t="s">
        <v>309</v>
      </c>
      <c r="D353" s="28">
        <v>255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f t="shared" si="97"/>
        <v>0</v>
      </c>
      <c r="O353" s="14">
        <f t="shared" si="87"/>
        <v>255</v>
      </c>
    </row>
    <row r="354" spans="1:15" outlineLevel="1" x14ac:dyDescent="0.35">
      <c r="A354" s="3">
        <v>352</v>
      </c>
      <c r="B354" s="267"/>
      <c r="C354" s="31" t="s">
        <v>310</v>
      </c>
      <c r="D354" s="28">
        <v>252</v>
      </c>
      <c r="E354" s="12">
        <v>-16328.047766630487</v>
      </c>
      <c r="F354" s="12">
        <v>-6803.3757539342514</v>
      </c>
      <c r="G354" s="12">
        <v>-687.24819031967809</v>
      </c>
      <c r="H354" s="12">
        <v>-769.02217481289654</v>
      </c>
      <c r="I354" s="12">
        <v>-46.325826455315763</v>
      </c>
      <c r="J354" s="12">
        <v>-8606.2888759363559</v>
      </c>
      <c r="K354" s="12">
        <v>-831.90141191102123</v>
      </c>
      <c r="L354" s="12">
        <f t="shared" si="97"/>
        <v>-34072.210000000006</v>
      </c>
      <c r="O354" s="14">
        <f t="shared" si="87"/>
        <v>252</v>
      </c>
    </row>
    <row r="355" spans="1:15" x14ac:dyDescent="0.35">
      <c r="A355" s="3">
        <v>353</v>
      </c>
      <c r="B355" s="268"/>
      <c r="C355" s="34" t="s">
        <v>311</v>
      </c>
      <c r="D355" s="35">
        <v>254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f>SUM(E355:K355)</f>
        <v>0</v>
      </c>
      <c r="O355" s="14">
        <f t="shared" si="87"/>
        <v>254</v>
      </c>
    </row>
    <row r="356" spans="1:15" x14ac:dyDescent="0.35">
      <c r="A356" s="3">
        <v>354</v>
      </c>
      <c r="B356" s="263" t="s">
        <v>312</v>
      </c>
      <c r="C356" s="271"/>
      <c r="D356" s="272"/>
      <c r="E356" s="16">
        <f>SUM(E349:E355)</f>
        <v>-37200729.359373532</v>
      </c>
      <c r="F356" s="17">
        <f t="shared" ref="F356:L356" si="98">SUM(F349:F355)</f>
        <v>-15500355.202871906</v>
      </c>
      <c r="G356" s="17">
        <f t="shared" si="98"/>
        <v>-1565780.2020306981</v>
      </c>
      <c r="H356" s="17">
        <f t="shared" si="98"/>
        <v>-1752088.5659728253</v>
      </c>
      <c r="I356" s="17">
        <f t="shared" si="98"/>
        <v>-105545.65719947946</v>
      </c>
      <c r="J356" s="17">
        <f t="shared" si="98"/>
        <v>-19607991.5883517</v>
      </c>
      <c r="K356" s="17">
        <f t="shared" si="98"/>
        <v>-1895348.4041998868</v>
      </c>
      <c r="L356" s="17">
        <f t="shared" si="98"/>
        <v>-77627838.980000019</v>
      </c>
      <c r="O356" s="14">
        <f t="shared" si="87"/>
        <v>0</v>
      </c>
    </row>
    <row r="357" spans="1:15" x14ac:dyDescent="0.35">
      <c r="A357" s="3">
        <v>355</v>
      </c>
      <c r="B357" s="71" t="s">
        <v>313</v>
      </c>
      <c r="C357" s="65" t="s">
        <v>313</v>
      </c>
      <c r="D357" s="66" t="s">
        <v>314</v>
      </c>
      <c r="E357" s="12">
        <v>18489618.796178531</v>
      </c>
      <c r="F357" s="12">
        <v>7704033.3305790443</v>
      </c>
      <c r="G357" s="12">
        <v>778228.80230320722</v>
      </c>
      <c r="H357" s="12">
        <v>870828.34771942196</v>
      </c>
      <c r="I357" s="12">
        <v>52458.62112966313</v>
      </c>
      <c r="J357" s="12">
        <v>9745623.1657443903</v>
      </c>
      <c r="K357" s="12">
        <v>942031.78494324489</v>
      </c>
      <c r="L357" s="12">
        <f>SUM(E357:K357)</f>
        <v>38582822.848597504</v>
      </c>
      <c r="O357" s="14" t="str">
        <f t="shared" si="87"/>
        <v>N/A</v>
      </c>
    </row>
    <row r="358" spans="1:15" x14ac:dyDescent="0.35">
      <c r="A358" s="3">
        <v>356</v>
      </c>
      <c r="B358" s="263" t="s">
        <v>315</v>
      </c>
      <c r="C358" s="264"/>
      <c r="D358" s="265"/>
      <c r="E358" s="16">
        <f>SUM(E357)</f>
        <v>18489618.796178531</v>
      </c>
      <c r="F358" s="17">
        <f t="shared" ref="F358:L358" si="99">SUM(F357)</f>
        <v>7704033.3305790443</v>
      </c>
      <c r="G358" s="17">
        <f t="shared" si="99"/>
        <v>778228.80230320722</v>
      </c>
      <c r="H358" s="17">
        <f t="shared" si="99"/>
        <v>870828.34771942196</v>
      </c>
      <c r="I358" s="17">
        <f t="shared" si="99"/>
        <v>52458.62112966313</v>
      </c>
      <c r="J358" s="17">
        <f t="shared" si="99"/>
        <v>9745623.1657443903</v>
      </c>
      <c r="K358" s="17">
        <f t="shared" si="99"/>
        <v>942031.78494324489</v>
      </c>
      <c r="L358" s="17">
        <f t="shared" si="99"/>
        <v>38582822.848597504</v>
      </c>
      <c r="O358" s="14">
        <f t="shared" si="87"/>
        <v>0</v>
      </c>
    </row>
    <row r="359" spans="1:15" x14ac:dyDescent="0.35">
      <c r="A359" s="3">
        <v>357</v>
      </c>
      <c r="B359" s="252" t="s">
        <v>316</v>
      </c>
      <c r="C359" s="252"/>
      <c r="D359" s="253"/>
      <c r="E359" s="16">
        <f>SUM(E358,E356,E348,E346,E340,E336)</f>
        <v>267090344.35097826</v>
      </c>
      <c r="F359" s="17">
        <f t="shared" ref="F359:K359" si="100">SUM(F358,F356,F348,F346,F340,F336)</f>
        <v>130478832.35116859</v>
      </c>
      <c r="G359" s="17">
        <f t="shared" si="100"/>
        <v>13844246.371795485</v>
      </c>
      <c r="H359" s="17">
        <f t="shared" si="100"/>
        <v>15671928.407768102</v>
      </c>
      <c r="I359" s="17">
        <f t="shared" si="100"/>
        <v>954738.89812639181</v>
      </c>
      <c r="J359" s="17">
        <f t="shared" si="100"/>
        <v>175073415.44165328</v>
      </c>
      <c r="K359" s="17">
        <f t="shared" si="100"/>
        <v>16750739.672720518</v>
      </c>
      <c r="L359" s="17">
        <f>SUM(L358,L356,L348,L346,L340,L333)</f>
        <v>619864245.49421036</v>
      </c>
      <c r="O359" s="14">
        <f t="shared" si="87"/>
        <v>0</v>
      </c>
    </row>
    <row r="360" spans="1:15" x14ac:dyDescent="0.35">
      <c r="B360" s="72"/>
      <c r="C360" s="36"/>
      <c r="D360" s="51"/>
    </row>
    <row r="361" spans="1:15" x14ac:dyDescent="0.35">
      <c r="B361" s="254" t="s">
        <v>317</v>
      </c>
      <c r="C361" s="255"/>
      <c r="D361" s="256"/>
      <c r="E361" s="73" t="s">
        <v>318</v>
      </c>
      <c r="F361" s="73" t="s">
        <v>318</v>
      </c>
      <c r="G361" s="73" t="s">
        <v>318</v>
      </c>
      <c r="H361" s="73" t="s">
        <v>318</v>
      </c>
      <c r="I361" s="73" t="s">
        <v>318</v>
      </c>
      <c r="J361" s="73" t="s">
        <v>318</v>
      </c>
      <c r="K361" s="73" t="s">
        <v>318</v>
      </c>
      <c r="L361" s="73" t="s">
        <v>318</v>
      </c>
    </row>
    <row r="362" spans="1:15" x14ac:dyDescent="0.35">
      <c r="B362" s="254" t="s">
        <v>319</v>
      </c>
      <c r="C362" s="255"/>
      <c r="D362" s="256"/>
      <c r="E362" s="73" t="s">
        <v>318</v>
      </c>
      <c r="F362" s="73" t="s">
        <v>318</v>
      </c>
      <c r="G362" s="73" t="s">
        <v>318</v>
      </c>
      <c r="H362" s="73" t="s">
        <v>318</v>
      </c>
      <c r="I362" s="73" t="s">
        <v>318</v>
      </c>
      <c r="J362" s="73" t="s">
        <v>318</v>
      </c>
      <c r="K362" s="73" t="s">
        <v>318</v>
      </c>
      <c r="L362" s="73" t="s">
        <v>318</v>
      </c>
    </row>
    <row r="363" spans="1:15" x14ac:dyDescent="0.35">
      <c r="B363" s="257" t="s">
        <v>320</v>
      </c>
      <c r="C363" s="258"/>
      <c r="D363" s="259"/>
      <c r="E363" s="74">
        <f>E227/E359</f>
        <v>2.0254591385309384E-2</v>
      </c>
      <c r="F363" s="74">
        <f t="shared" ref="F363:K363" si="101">F227/F359</f>
        <v>0.12114821722179109</v>
      </c>
      <c r="G363" s="74">
        <f t="shared" si="101"/>
        <v>6.2332421437307023E-2</v>
      </c>
      <c r="H363" s="74">
        <f t="shared" si="101"/>
        <v>6.5782944139799862E-2</v>
      </c>
      <c r="I363" s="74">
        <f t="shared" si="101"/>
        <v>4.1361637049871988E-2</v>
      </c>
      <c r="J363" s="74">
        <f t="shared" si="101"/>
        <v>1.481061653554405E-2</v>
      </c>
      <c r="K363" s="74">
        <f t="shared" si="101"/>
        <v>1.8588303047687556E-2</v>
      </c>
      <c r="L363" s="74">
        <f>L227/L359</f>
        <v>4.2033037883396254E-2</v>
      </c>
    </row>
  </sheetData>
  <mergeCells count="86"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227:D227"/>
    <mergeCell ref="B230:B282"/>
    <mergeCell ref="C233:D233"/>
    <mergeCell ref="C246:D246"/>
    <mergeCell ref="C255:D255"/>
    <mergeCell ref="C270:D270"/>
    <mergeCell ref="C282:D282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8:D28"/>
    <mergeCell ref="B29:B79"/>
    <mergeCell ref="C59:D59"/>
    <mergeCell ref="C79:D79"/>
    <mergeCell ref="B80:D80"/>
    <mergeCell ref="B81:B120"/>
    <mergeCell ref="C94:D94"/>
    <mergeCell ref="C103:D103"/>
    <mergeCell ref="C110:D110"/>
    <mergeCell ref="C120:D120"/>
    <mergeCell ref="B3:D3"/>
    <mergeCell ref="E3:G3"/>
    <mergeCell ref="I3:L3"/>
    <mergeCell ref="B4:B27"/>
    <mergeCell ref="C9:D9"/>
    <mergeCell ref="C11:D11"/>
    <mergeCell ref="C13:D13"/>
    <mergeCell ref="C17:D17"/>
    <mergeCell ref="C27:D27"/>
  </mergeCells>
  <pageMargins left="0.7" right="0.7" top="0.75" bottom="0.75" header="0.3" footer="0.3"/>
  <pageSetup scale="51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224E-6D74-4171-9482-E1F411531040}">
  <dimension ref="B1:O45"/>
  <sheetViews>
    <sheetView zoomScale="85" zoomScaleNormal="85" workbookViewId="0"/>
  </sheetViews>
  <sheetFormatPr defaultRowHeight="14.5" x14ac:dyDescent="0.35"/>
  <cols>
    <col min="2" max="2" width="36.81640625" customWidth="1"/>
    <col min="3" max="3" width="75.54296875" bestFit="1" customWidth="1"/>
    <col min="4" max="4" width="38.81640625" bestFit="1" customWidth="1"/>
    <col min="5" max="5" width="25.26953125" customWidth="1"/>
    <col min="6" max="6" width="16.26953125" bestFit="1" customWidth="1"/>
    <col min="7" max="7" width="34.26953125" bestFit="1" customWidth="1"/>
    <col min="8" max="8" width="13.54296875" customWidth="1"/>
    <col min="9" max="9" width="11.81640625" customWidth="1"/>
    <col min="10" max="10" width="13.54296875" customWidth="1"/>
    <col min="11" max="14" width="15.1796875" customWidth="1"/>
    <col min="15" max="15" width="13.81640625" style="82" customWidth="1"/>
  </cols>
  <sheetData>
    <row r="1" spans="2:15" ht="31.5" thickBot="1" x14ac:dyDescent="0.4">
      <c r="B1" s="13" t="s">
        <v>321</v>
      </c>
      <c r="C1" s="13" t="s">
        <v>322</v>
      </c>
      <c r="D1" s="13" t="s">
        <v>323</v>
      </c>
      <c r="E1" s="13" t="s">
        <v>324</v>
      </c>
      <c r="F1" s="13" t="s">
        <v>325</v>
      </c>
      <c r="G1" s="13" t="s">
        <v>326</v>
      </c>
      <c r="H1" s="75" t="s">
        <v>4</v>
      </c>
      <c r="I1" s="75" t="s">
        <v>5</v>
      </c>
      <c r="J1" s="75" t="s">
        <v>6</v>
      </c>
      <c r="K1" s="75" t="s">
        <v>7</v>
      </c>
      <c r="L1" s="76" t="s">
        <v>8</v>
      </c>
      <c r="M1" s="76" t="s">
        <v>9</v>
      </c>
      <c r="N1" s="76" t="s">
        <v>10</v>
      </c>
      <c r="O1" s="77" t="s">
        <v>327</v>
      </c>
    </row>
    <row r="2" spans="2:15" ht="46.5" x14ac:dyDescent="0.35">
      <c r="B2" s="78" t="s">
        <v>328</v>
      </c>
      <c r="C2" s="13" t="s">
        <v>329</v>
      </c>
      <c r="D2" s="79" t="s">
        <v>419</v>
      </c>
      <c r="E2" s="78" t="s">
        <v>330</v>
      </c>
      <c r="F2" s="13" t="s">
        <v>331</v>
      </c>
      <c r="G2" s="13" t="s">
        <v>332</v>
      </c>
      <c r="H2" s="80">
        <v>0.18520014770208207</v>
      </c>
      <c r="I2" s="80">
        <v>0.12705534859668666</v>
      </c>
      <c r="J2" s="80">
        <v>1.3806364339820642E-2</v>
      </c>
      <c r="K2" s="80">
        <v>1.7356635485608052E-2</v>
      </c>
      <c r="L2" s="80">
        <v>1.7150109865237914E-3</v>
      </c>
      <c r="M2" s="80">
        <v>0.53033099324880661</v>
      </c>
      <c r="N2" s="80">
        <v>0.12453549964047225</v>
      </c>
      <c r="O2" s="81">
        <f>SUM(Table13[[#This Row],[Customer Class 503]:[Customer Class 900]])</f>
        <v>1</v>
      </c>
    </row>
    <row r="3" spans="2:15" ht="15.5" x14ac:dyDescent="0.35">
      <c r="B3" s="13" t="s">
        <v>333</v>
      </c>
      <c r="C3" s="13" t="s">
        <v>334</v>
      </c>
      <c r="D3" s="79" t="s">
        <v>420</v>
      </c>
      <c r="E3" s="13" t="s">
        <v>335</v>
      </c>
      <c r="F3" s="13" t="s">
        <v>331</v>
      </c>
      <c r="G3" s="13" t="s">
        <v>332</v>
      </c>
      <c r="H3" s="80">
        <v>0.20975472561319716</v>
      </c>
      <c r="I3" s="80">
        <v>0.14394886391849096</v>
      </c>
      <c r="J3" s="80">
        <v>1.5679545390250498E-2</v>
      </c>
      <c r="K3" s="80">
        <v>1.9735227746146118E-2</v>
      </c>
      <c r="L3" s="80">
        <v>1.9577307274014403E-3</v>
      </c>
      <c r="M3" s="80">
        <v>0.60892390660451379</v>
      </c>
      <c r="N3" s="80">
        <v>0</v>
      </c>
      <c r="O3" s="81">
        <f>SUM(Table13[[#This Row],[Customer Class 503]:[Customer Class 900]])</f>
        <v>1</v>
      </c>
    </row>
    <row r="4" spans="2:15" ht="15.5" x14ac:dyDescent="0.35">
      <c r="B4" s="13" t="s">
        <v>333</v>
      </c>
      <c r="C4" s="13" t="s">
        <v>336</v>
      </c>
      <c r="D4" s="79" t="s">
        <v>421</v>
      </c>
      <c r="E4" s="13" t="s">
        <v>335</v>
      </c>
      <c r="F4" s="13" t="s">
        <v>331</v>
      </c>
      <c r="G4" s="13" t="s">
        <v>332</v>
      </c>
      <c r="H4" s="80">
        <v>0.32385400697694167</v>
      </c>
      <c r="I4" s="80">
        <v>0.22274298864311662</v>
      </c>
      <c r="J4" s="80">
        <v>2.4645111983339553E-2</v>
      </c>
      <c r="K4" s="80">
        <v>3.1261819208575917E-2</v>
      </c>
      <c r="L4" s="80">
        <v>3.1795065495888279E-3</v>
      </c>
      <c r="M4" s="80">
        <v>0.39431656663843734</v>
      </c>
      <c r="N4" s="80">
        <v>0</v>
      </c>
      <c r="O4" s="81">
        <f>SUM(Table13[[#This Row],[Customer Class 503]:[Customer Class 900]])</f>
        <v>1</v>
      </c>
    </row>
    <row r="5" spans="2:15" ht="15.5" x14ac:dyDescent="0.35">
      <c r="B5" s="13" t="s">
        <v>333</v>
      </c>
      <c r="C5" s="13" t="s">
        <v>337</v>
      </c>
      <c r="D5" s="79" t="s">
        <v>422</v>
      </c>
      <c r="E5" s="13" t="s">
        <v>335</v>
      </c>
      <c r="F5" s="13" t="s">
        <v>331</v>
      </c>
      <c r="G5" s="13" t="s">
        <v>332</v>
      </c>
      <c r="H5" s="80">
        <v>0.34342208446055128</v>
      </c>
      <c r="I5" s="80">
        <v>0.23625574198550098</v>
      </c>
      <c r="J5" s="80">
        <v>2.6182289193739113E-2</v>
      </c>
      <c r="K5" s="80">
        <v>3.3237870638564357E-2</v>
      </c>
      <c r="L5" s="80">
        <v>3.3888901955876028E-3</v>
      </c>
      <c r="M5" s="80">
        <v>0.35751312352605663</v>
      </c>
      <c r="N5" s="80">
        <v>0</v>
      </c>
      <c r="O5" s="81">
        <f>SUM(Table13[[#This Row],[Customer Class 503]:[Customer Class 900]])</f>
        <v>1</v>
      </c>
    </row>
    <row r="6" spans="2:15" ht="15.5" x14ac:dyDescent="0.35">
      <c r="B6" s="13" t="s">
        <v>333</v>
      </c>
      <c r="C6" s="13" t="s">
        <v>338</v>
      </c>
      <c r="D6" s="79" t="s">
        <v>423</v>
      </c>
      <c r="E6" s="13" t="s">
        <v>335</v>
      </c>
      <c r="F6" s="13" t="s">
        <v>331</v>
      </c>
      <c r="G6" s="13" t="s">
        <v>332</v>
      </c>
      <c r="H6" s="80">
        <v>0.38684057261505478</v>
      </c>
      <c r="I6" s="80">
        <v>0.26629734031005525</v>
      </c>
      <c r="J6" s="80">
        <v>2.9645424649132633E-2</v>
      </c>
      <c r="K6" s="80">
        <v>3.7717390615449986E-2</v>
      </c>
      <c r="L6" s="80">
        <v>6.5433911068269921E-4</v>
      </c>
      <c r="M6" s="80">
        <v>0.27884493269962474</v>
      </c>
      <c r="N6" s="80">
        <v>0</v>
      </c>
      <c r="O6" s="81">
        <f>SUM(Table13[[#This Row],[Customer Class 503]:[Customer Class 900]])</f>
        <v>1</v>
      </c>
    </row>
    <row r="7" spans="2:15" ht="15.5" x14ac:dyDescent="0.35">
      <c r="B7" s="13" t="s">
        <v>333</v>
      </c>
      <c r="C7" s="13" t="s">
        <v>339</v>
      </c>
      <c r="D7" s="79" t="s">
        <v>424</v>
      </c>
      <c r="E7" s="13" t="s">
        <v>335</v>
      </c>
      <c r="F7" s="13" t="s">
        <v>331</v>
      </c>
      <c r="G7" s="13" t="s">
        <v>332</v>
      </c>
      <c r="H7" s="80">
        <v>0.40731263759564712</v>
      </c>
      <c r="I7" s="80">
        <v>0.28115106960474417</v>
      </c>
      <c r="J7" s="80">
        <v>3.1890768014417419E-2</v>
      </c>
      <c r="K7" s="80">
        <v>4.0939961170532398E-2</v>
      </c>
      <c r="L7" s="80">
        <v>3.7493979478758718E-3</v>
      </c>
      <c r="M7" s="80">
        <v>0.23495616566678315</v>
      </c>
      <c r="N7" s="80">
        <v>0</v>
      </c>
      <c r="O7" s="81">
        <f>SUM(Table13[[#This Row],[Customer Class 503]:[Customer Class 900]])</f>
        <v>1.0000000000000002</v>
      </c>
    </row>
    <row r="8" spans="2:15" ht="15.5" x14ac:dyDescent="0.35">
      <c r="B8" s="13" t="s">
        <v>333</v>
      </c>
      <c r="C8" s="13" t="s">
        <v>340</v>
      </c>
      <c r="D8" s="79" t="s">
        <v>425</v>
      </c>
      <c r="E8" s="13" t="s">
        <v>335</v>
      </c>
      <c r="F8" s="13" t="s">
        <v>331</v>
      </c>
      <c r="G8" s="13" t="s">
        <v>332</v>
      </c>
      <c r="H8" s="80">
        <v>0.48065245270868995</v>
      </c>
      <c r="I8" s="80">
        <v>0.33241867325139252</v>
      </c>
      <c r="J8" s="80">
        <v>3.8205594421625605E-2</v>
      </c>
      <c r="K8" s="80">
        <v>4.9349791205845109E-2</v>
      </c>
      <c r="L8" s="80">
        <v>4.6069409410041317E-3</v>
      </c>
      <c r="M8" s="80">
        <v>9.4766547471442697E-2</v>
      </c>
      <c r="N8" s="80">
        <v>0</v>
      </c>
      <c r="O8" s="81">
        <f>SUM(Table13[[#This Row],[Customer Class 503]:[Customer Class 900]])</f>
        <v>1</v>
      </c>
    </row>
    <row r="9" spans="2:15" ht="15.5" x14ac:dyDescent="0.35">
      <c r="B9" s="13" t="s">
        <v>333</v>
      </c>
      <c r="C9" s="13" t="s">
        <v>341</v>
      </c>
      <c r="D9" s="79" t="s">
        <v>426</v>
      </c>
      <c r="E9" s="13" t="s">
        <v>335</v>
      </c>
      <c r="F9" s="13" t="s">
        <v>331</v>
      </c>
      <c r="G9" s="13" t="s">
        <v>332</v>
      </c>
      <c r="H9" s="80">
        <v>0.51040489694777935</v>
      </c>
      <c r="I9" s="80">
        <v>0.35323171594094166</v>
      </c>
      <c r="J9" s="80">
        <v>4.0780578968706495E-2</v>
      </c>
      <c r="K9" s="80">
        <v>5.2785400516035856E-2</v>
      </c>
      <c r="L9" s="80">
        <v>3.4335088162345471E-4</v>
      </c>
      <c r="M9" s="80">
        <v>4.2454056744913322E-2</v>
      </c>
      <c r="N9" s="80">
        <v>0</v>
      </c>
      <c r="O9" s="81">
        <f>SUM(Table13[[#This Row],[Customer Class 503]:[Customer Class 900]])</f>
        <v>1</v>
      </c>
    </row>
    <row r="10" spans="2:15" ht="15.5" x14ac:dyDescent="0.35">
      <c r="B10" s="13" t="s">
        <v>333</v>
      </c>
      <c r="C10" s="13" t="s">
        <v>342</v>
      </c>
      <c r="D10" s="79" t="s">
        <v>427</v>
      </c>
      <c r="E10" s="13" t="s">
        <v>335</v>
      </c>
      <c r="F10" s="13" t="s">
        <v>331</v>
      </c>
      <c r="G10" s="13" t="s">
        <v>332</v>
      </c>
      <c r="H10" s="80">
        <v>0.20975472561319713</v>
      </c>
      <c r="I10" s="80">
        <v>0.14394886391849093</v>
      </c>
      <c r="J10" s="80">
        <v>1.5679545390250495E-2</v>
      </c>
      <c r="K10" s="80">
        <v>1.9735227746146118E-2</v>
      </c>
      <c r="L10" s="80">
        <v>1.9577307274014403E-3</v>
      </c>
      <c r="M10" s="80">
        <v>0.60892390660451379</v>
      </c>
      <c r="N10" s="80">
        <v>0</v>
      </c>
      <c r="O10" s="81">
        <f>SUM(Table13[[#This Row],[Customer Class 503]:[Customer Class 900]])</f>
        <v>1</v>
      </c>
    </row>
    <row r="11" spans="2:15" ht="15.5" x14ac:dyDescent="0.35">
      <c r="B11" s="13" t="s">
        <v>343</v>
      </c>
      <c r="C11" s="13" t="s">
        <v>344</v>
      </c>
      <c r="D11" s="79" t="s">
        <v>428</v>
      </c>
      <c r="E11" s="13" t="s">
        <v>335</v>
      </c>
      <c r="F11" s="13" t="s">
        <v>345</v>
      </c>
      <c r="G11" s="13" t="s">
        <v>332</v>
      </c>
      <c r="H11" s="80">
        <v>0.87785279839294683</v>
      </c>
      <c r="I11" s="80">
        <v>0.11870903495254814</v>
      </c>
      <c r="J11" s="80">
        <v>2.1247097303120962E-3</v>
      </c>
      <c r="K11" s="80">
        <v>4.2494194606241924E-4</v>
      </c>
      <c r="L11" s="80">
        <v>3.0046400226635704E-5</v>
      </c>
      <c r="M11" s="80">
        <v>8.2842217767724162E-4</v>
      </c>
      <c r="N11" s="80">
        <v>3.0046400226635704E-5</v>
      </c>
      <c r="O11" s="81">
        <f>SUM(Table13[[#This Row],[Customer Class 503]:[Customer Class 900]])</f>
        <v>1</v>
      </c>
    </row>
    <row r="12" spans="2:15" ht="15.5" x14ac:dyDescent="0.35">
      <c r="B12" s="13" t="s">
        <v>333</v>
      </c>
      <c r="C12" s="13" t="s">
        <v>346</v>
      </c>
      <c r="D12" s="79" t="s">
        <v>429</v>
      </c>
      <c r="E12" s="13" t="s">
        <v>335</v>
      </c>
      <c r="F12" s="13" t="s">
        <v>345</v>
      </c>
      <c r="G12" s="13" t="s">
        <v>332</v>
      </c>
      <c r="H12" s="80">
        <v>0.67285142449211477</v>
      </c>
      <c r="I12" s="80">
        <v>0.23836362727088994</v>
      </c>
      <c r="J12" s="80">
        <v>2.4446553922133588E-2</v>
      </c>
      <c r="K12" s="80">
        <v>1.6199327447288664E-2</v>
      </c>
      <c r="L12" s="80">
        <v>1.6740232701349998E-3</v>
      </c>
      <c r="M12" s="80">
        <v>4.3744830716180884E-2</v>
      </c>
      <c r="N12" s="80">
        <v>2.7202128812572595E-3</v>
      </c>
      <c r="O12" s="81">
        <f>SUM(Table13[[#This Row],[Customer Class 503]:[Customer Class 900]])</f>
        <v>1</v>
      </c>
    </row>
    <row r="13" spans="2:15" ht="15.5" x14ac:dyDescent="0.35">
      <c r="B13" s="13" t="s">
        <v>333</v>
      </c>
      <c r="C13" s="13" t="s">
        <v>347</v>
      </c>
      <c r="D13" s="79" t="s">
        <v>430</v>
      </c>
      <c r="E13" s="13" t="s">
        <v>335</v>
      </c>
      <c r="F13" s="13" t="s">
        <v>345</v>
      </c>
      <c r="G13" s="13" t="s">
        <v>332</v>
      </c>
      <c r="H13" s="80">
        <v>0.46130233467790466</v>
      </c>
      <c r="I13" s="80">
        <v>0.3947301392535964</v>
      </c>
      <c r="J13" s="80">
        <v>4.6416325626632164E-2</v>
      </c>
      <c r="K13" s="80">
        <v>2.4290562520573072E-2</v>
      </c>
      <c r="L13" s="80">
        <v>2.2783136306695892E-3</v>
      </c>
      <c r="M13" s="80">
        <v>6.4722521966405086E-2</v>
      </c>
      <c r="N13" s="80">
        <v>6.259802324219103E-3</v>
      </c>
      <c r="O13" s="81">
        <f>SUM(Table13[[#This Row],[Customer Class 503]:[Customer Class 900]])</f>
        <v>0.99999999999999989</v>
      </c>
    </row>
    <row r="14" spans="2:15" ht="15.5" x14ac:dyDescent="0.35">
      <c r="B14" s="13" t="s">
        <v>348</v>
      </c>
      <c r="C14" s="13" t="s">
        <v>349</v>
      </c>
      <c r="D14" s="79" t="s">
        <v>431</v>
      </c>
      <c r="E14" s="13" t="s">
        <v>335</v>
      </c>
      <c r="F14" s="13" t="s">
        <v>345</v>
      </c>
      <c r="G14" s="13" t="s">
        <v>332</v>
      </c>
      <c r="H14" s="80">
        <v>0.87741188678001414</v>
      </c>
      <c r="I14" s="80">
        <v>0.11864941198140032</v>
      </c>
      <c r="J14" s="80">
        <v>3.2822510321546751E-3</v>
      </c>
      <c r="K14" s="80">
        <v>6.56450206430935E-4</v>
      </c>
      <c r="L14" s="80">
        <v>0</v>
      </c>
      <c r="M14" s="80">
        <v>0</v>
      </c>
      <c r="N14" s="80">
        <v>0</v>
      </c>
      <c r="O14" s="81">
        <f>SUM(Table13[[#This Row],[Customer Class 503]:[Customer Class 900]])</f>
        <v>1</v>
      </c>
    </row>
    <row r="15" spans="2:15" ht="15.5" x14ac:dyDescent="0.35">
      <c r="B15" s="13" t="s">
        <v>333</v>
      </c>
      <c r="C15" s="13" t="s">
        <v>350</v>
      </c>
      <c r="D15" s="79" t="s">
        <v>432</v>
      </c>
      <c r="E15" s="13" t="s">
        <v>335</v>
      </c>
      <c r="F15" s="13" t="s">
        <v>345</v>
      </c>
      <c r="G15" s="13" t="s">
        <v>332</v>
      </c>
      <c r="H15" s="80">
        <v>0</v>
      </c>
      <c r="I15" s="80">
        <v>0.38509651525648275</v>
      </c>
      <c r="J15" s="80">
        <v>7.483987830734079E-2</v>
      </c>
      <c r="K15" s="80">
        <v>2.2667069861360807E-2</v>
      </c>
      <c r="L15" s="80">
        <v>1.4822985627563033E-3</v>
      </c>
      <c r="M15" s="80">
        <v>0.28909240913277007</v>
      </c>
      <c r="N15" s="80">
        <v>0.2268218288792892</v>
      </c>
      <c r="O15" s="81">
        <f>SUM(Table13[[#This Row],[Customer Class 503]:[Customer Class 900]])</f>
        <v>0.99999999999999978</v>
      </c>
    </row>
    <row r="16" spans="2:15" ht="15.5" x14ac:dyDescent="0.35">
      <c r="B16" s="13" t="s">
        <v>351</v>
      </c>
      <c r="C16" s="13" t="s">
        <v>352</v>
      </c>
      <c r="D16" s="79" t="s">
        <v>433</v>
      </c>
      <c r="E16" s="13" t="s">
        <v>335</v>
      </c>
      <c r="F16" s="13" t="s">
        <v>345</v>
      </c>
      <c r="G16" s="13" t="s">
        <v>332</v>
      </c>
      <c r="H16" s="80">
        <v>0.76574479127402473</v>
      </c>
      <c r="I16" s="80">
        <v>0.20447952283415177</v>
      </c>
      <c r="J16" s="80">
        <v>2.9775685891823365E-2</v>
      </c>
      <c r="K16" s="80">
        <v>0</v>
      </c>
      <c r="L16" s="80">
        <v>0</v>
      </c>
      <c r="M16" s="80">
        <v>0</v>
      </c>
      <c r="N16" s="80">
        <v>0</v>
      </c>
      <c r="O16" s="81">
        <f>SUM(Table13[[#This Row],[Customer Class 503]:[Customer Class 900]])</f>
        <v>0.99999999999999989</v>
      </c>
    </row>
    <row r="17" spans="2:15" ht="15.5" x14ac:dyDescent="0.35">
      <c r="B17" s="13" t="s">
        <v>351</v>
      </c>
      <c r="C17" s="13" t="s">
        <v>353</v>
      </c>
      <c r="D17" s="79" t="s">
        <v>434</v>
      </c>
      <c r="E17" s="13" t="s">
        <v>335</v>
      </c>
      <c r="F17" s="13" t="s">
        <v>345</v>
      </c>
      <c r="G17" s="13" t="s">
        <v>332</v>
      </c>
      <c r="H17" s="80">
        <v>0.70336372783509049</v>
      </c>
      <c r="I17" s="80">
        <v>9.5198079285527787E-2</v>
      </c>
      <c r="J17" s="80">
        <v>0.12400237598385488</v>
      </c>
      <c r="K17" s="80">
        <v>2.5048437921158285E-2</v>
      </c>
      <c r="L17" s="80">
        <v>1.7651583769943758E-3</v>
      </c>
      <c r="M17" s="80">
        <v>4.8857062220380047E-2</v>
      </c>
      <c r="N17" s="80">
        <v>1.7651583769943758E-3</v>
      </c>
      <c r="O17" s="81">
        <f>SUM(Table13[[#This Row],[Customer Class 503]:[Customer Class 900]])</f>
        <v>1.0000000000000002</v>
      </c>
    </row>
    <row r="18" spans="2:15" ht="15.5" x14ac:dyDescent="0.35">
      <c r="B18" s="13" t="s">
        <v>354</v>
      </c>
      <c r="C18" s="13" t="s">
        <v>355</v>
      </c>
      <c r="D18" s="79" t="s">
        <v>435</v>
      </c>
      <c r="E18" s="13" t="s">
        <v>356</v>
      </c>
      <c r="F18" s="13" t="s">
        <v>331</v>
      </c>
      <c r="G18" s="13" t="s">
        <v>332</v>
      </c>
      <c r="H18" s="80">
        <v>0.37580189026047639</v>
      </c>
      <c r="I18" s="80">
        <v>0.2547926258403162</v>
      </c>
      <c r="J18" s="80">
        <v>2.5327321322619237E-2</v>
      </c>
      <c r="K18" s="80">
        <v>3.0345689588661205E-2</v>
      </c>
      <c r="L18" s="80">
        <v>2.5140532380333726E-3</v>
      </c>
      <c r="M18" s="80">
        <v>0.24500139707068974</v>
      </c>
      <c r="N18" s="80">
        <v>6.621702267920393E-2</v>
      </c>
      <c r="O18" s="81">
        <f>SUM(Table13[[#This Row],[Customer Class 503]:[Customer Class 900]])</f>
        <v>1</v>
      </c>
    </row>
    <row r="19" spans="2:15" ht="15.5" x14ac:dyDescent="0.35">
      <c r="B19" s="13" t="s">
        <v>354</v>
      </c>
      <c r="C19" s="13" t="s">
        <v>357</v>
      </c>
      <c r="D19" s="79" t="s">
        <v>436</v>
      </c>
      <c r="E19" s="13" t="s">
        <v>356</v>
      </c>
      <c r="F19" s="13" t="s">
        <v>358</v>
      </c>
      <c r="G19" s="13" t="s">
        <v>332</v>
      </c>
      <c r="H19" s="80">
        <v>0.31271296510413521</v>
      </c>
      <c r="I19" s="80">
        <v>0.22127501922862947</v>
      </c>
      <c r="J19" s="80">
        <v>2.9304235247013422E-2</v>
      </c>
      <c r="K19" s="80">
        <v>4.0171098222988116E-2</v>
      </c>
      <c r="L19" s="80">
        <v>5.049100840510524E-3</v>
      </c>
      <c r="M19" s="80">
        <v>0.32260208705204324</v>
      </c>
      <c r="N19" s="80">
        <v>6.8885494304679953E-2</v>
      </c>
      <c r="O19" s="81">
        <f>SUM(Table13[[#This Row],[Customer Class 503]:[Customer Class 900]])</f>
        <v>1</v>
      </c>
    </row>
    <row r="20" spans="2:15" ht="15.5" x14ac:dyDescent="0.35">
      <c r="B20" s="13" t="s">
        <v>151</v>
      </c>
      <c r="C20" s="13" t="s">
        <v>357</v>
      </c>
      <c r="D20" s="79" t="s">
        <v>437</v>
      </c>
      <c r="E20" s="13" t="s">
        <v>335</v>
      </c>
      <c r="F20" s="13" t="s">
        <v>358</v>
      </c>
      <c r="G20" s="13" t="s">
        <v>332</v>
      </c>
      <c r="H20" s="80">
        <v>0.33665508671088168</v>
      </c>
      <c r="I20" s="80">
        <v>0.23821641280705946</v>
      </c>
      <c r="J20" s="80">
        <v>3.1547844058189708E-2</v>
      </c>
      <c r="K20" s="80">
        <v>4.324670245452697E-2</v>
      </c>
      <c r="L20" s="80">
        <v>5.4356731922132204E-3</v>
      </c>
      <c r="M20" s="80">
        <v>0.28421056119779919</v>
      </c>
      <c r="N20" s="80">
        <v>6.0687719579329634E-2</v>
      </c>
      <c r="O20" s="81">
        <f>SUM(Table13[[#This Row],[Customer Class 503]:[Customer Class 900]])</f>
        <v>0.99999999999999989</v>
      </c>
    </row>
    <row r="21" spans="2:15" ht="15.5" x14ac:dyDescent="0.35">
      <c r="B21" s="13" t="s">
        <v>359</v>
      </c>
      <c r="C21" s="13" t="s">
        <v>360</v>
      </c>
      <c r="D21" s="79" t="s">
        <v>438</v>
      </c>
      <c r="E21" s="13" t="s">
        <v>361</v>
      </c>
      <c r="F21" s="13" t="s">
        <v>358</v>
      </c>
      <c r="G21" s="13" t="s">
        <v>332</v>
      </c>
      <c r="H21" s="80">
        <v>0.10068486232024342</v>
      </c>
      <c r="I21" s="80">
        <v>7.1244391285550712E-2</v>
      </c>
      <c r="J21" s="80">
        <v>9.4351473091722933E-3</v>
      </c>
      <c r="K21" s="80">
        <v>1.2933974427595772E-2</v>
      </c>
      <c r="L21" s="80">
        <v>1.6256697984956842E-3</v>
      </c>
      <c r="M21" s="80">
        <v>0.66259210646454003</v>
      </c>
      <c r="N21" s="80">
        <v>0.14148384839440203</v>
      </c>
      <c r="O21" s="81">
        <f>SUM(Table13[[#This Row],[Customer Class 503]:[Customer Class 900]])</f>
        <v>1</v>
      </c>
    </row>
    <row r="22" spans="2:15" ht="15.5" x14ac:dyDescent="0.35">
      <c r="B22" s="13" t="s">
        <v>362</v>
      </c>
      <c r="C22" s="13" t="s">
        <v>363</v>
      </c>
      <c r="D22" s="79" t="s">
        <v>439</v>
      </c>
      <c r="E22" s="13" t="s">
        <v>362</v>
      </c>
      <c r="F22" s="13" t="s">
        <v>362</v>
      </c>
      <c r="G22" s="13" t="s">
        <v>332</v>
      </c>
      <c r="H22" s="80">
        <v>0.46782696177714467</v>
      </c>
      <c r="I22" s="80">
        <v>0.2670712183112513</v>
      </c>
      <c r="J22" s="80">
        <v>2.2906499097764051E-2</v>
      </c>
      <c r="K22" s="80">
        <v>2.3175658093264898E-2</v>
      </c>
      <c r="L22" s="80">
        <v>1.2979150317225449E-3</v>
      </c>
      <c r="M22" s="80">
        <v>0.19427495254913157</v>
      </c>
      <c r="N22" s="80">
        <v>2.3446795139720835E-2</v>
      </c>
      <c r="O22" s="81">
        <f>SUM(Table13[[#This Row],[Customer Class 503]:[Customer Class 900]])</f>
        <v>1</v>
      </c>
    </row>
    <row r="23" spans="2:15" ht="15.5" x14ac:dyDescent="0.35">
      <c r="B23" s="13" t="s">
        <v>362</v>
      </c>
      <c r="C23" s="13" t="s">
        <v>364</v>
      </c>
      <c r="D23" s="79" t="s">
        <v>440</v>
      </c>
      <c r="E23" s="13" t="s">
        <v>362</v>
      </c>
      <c r="F23" s="13" t="s">
        <v>362</v>
      </c>
      <c r="G23" s="13" t="s">
        <v>332</v>
      </c>
      <c r="H23" s="80">
        <v>0.61285238608404735</v>
      </c>
      <c r="I23" s="80">
        <v>0.32857271054268344</v>
      </c>
      <c r="J23" s="80">
        <v>2.8210869035775396E-2</v>
      </c>
      <c r="K23" s="80">
        <v>2.862162286428498E-2</v>
      </c>
      <c r="L23" s="80">
        <v>1.7424114732088459E-3</v>
      </c>
      <c r="M23" s="80">
        <v>0</v>
      </c>
      <c r="N23" s="80">
        <v>0</v>
      </c>
      <c r="O23" s="81">
        <f>SUM(Table13[[#This Row],[Customer Class 503]:[Customer Class 900]])</f>
        <v>1</v>
      </c>
    </row>
    <row r="24" spans="2:15" ht="15.5" x14ac:dyDescent="0.35">
      <c r="B24" s="13" t="s">
        <v>362</v>
      </c>
      <c r="C24" s="13" t="s">
        <v>365</v>
      </c>
      <c r="D24" s="79" t="s">
        <v>441</v>
      </c>
      <c r="E24" s="13" t="s">
        <v>362</v>
      </c>
      <c r="F24" s="13" t="s">
        <v>362</v>
      </c>
      <c r="G24" s="13" t="s">
        <v>332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0.89373428998935178</v>
      </c>
      <c r="N24" s="80">
        <v>0.10626571001064831</v>
      </c>
      <c r="O24" s="81">
        <f>SUM(Table13[[#This Row],[Customer Class 503]:[Customer Class 900]])</f>
        <v>1</v>
      </c>
    </row>
    <row r="25" spans="2:15" ht="15.5" x14ac:dyDescent="0.35">
      <c r="B25" s="13" t="s">
        <v>366</v>
      </c>
      <c r="C25" s="13" t="s">
        <v>367</v>
      </c>
      <c r="D25" s="79" t="s">
        <v>442</v>
      </c>
      <c r="E25" s="13" t="s">
        <v>362</v>
      </c>
      <c r="F25" s="13" t="s">
        <v>362</v>
      </c>
      <c r="G25" s="13" t="s">
        <v>332</v>
      </c>
      <c r="H25" s="80">
        <v>0.51733576233363321</v>
      </c>
      <c r="I25" s="80">
        <v>0.41125232946371604</v>
      </c>
      <c r="J25" s="80">
        <v>3.5112552718154978E-2</v>
      </c>
      <c r="K25" s="80">
        <v>3.5093554247273707E-2</v>
      </c>
      <c r="L25" s="80">
        <v>1.2058012372219602E-3</v>
      </c>
      <c r="M25" s="80">
        <v>0</v>
      </c>
      <c r="N25" s="80">
        <v>0</v>
      </c>
      <c r="O25" s="81">
        <f>SUM(Table13[[#This Row],[Customer Class 503]:[Customer Class 900]])</f>
        <v>0.99999999999999978</v>
      </c>
    </row>
    <row r="26" spans="2:15" ht="15.5" x14ac:dyDescent="0.35">
      <c r="B26" s="13" t="s">
        <v>366</v>
      </c>
      <c r="C26" s="13" t="s">
        <v>368</v>
      </c>
      <c r="D26" s="79" t="s">
        <v>443</v>
      </c>
      <c r="E26" s="13" t="s">
        <v>362</v>
      </c>
      <c r="F26" s="13" t="s">
        <v>362</v>
      </c>
      <c r="G26" s="13" t="s">
        <v>332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0.87027489447868478</v>
      </c>
      <c r="N26" s="80">
        <v>0.12972510552131522</v>
      </c>
      <c r="O26" s="81">
        <f>SUM(Table13[[#This Row],[Customer Class 503]:[Customer Class 900]])</f>
        <v>1</v>
      </c>
    </row>
    <row r="27" spans="2:15" ht="15.5" x14ac:dyDescent="0.35">
      <c r="B27" s="13" t="s">
        <v>369</v>
      </c>
      <c r="C27" s="13" t="s">
        <v>370</v>
      </c>
      <c r="D27" s="79" t="s">
        <v>444</v>
      </c>
      <c r="E27" s="13" t="s">
        <v>330</v>
      </c>
      <c r="F27" s="13" t="s">
        <v>331</v>
      </c>
      <c r="G27" s="13" t="s">
        <v>371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1</v>
      </c>
      <c r="O27" s="81">
        <f>SUM(Table13[[#This Row],[Customer Class 503]:[Customer Class 900]])</f>
        <v>1</v>
      </c>
    </row>
    <row r="28" spans="2:15" ht="15.5" x14ac:dyDescent="0.35">
      <c r="B28" s="13" t="s">
        <v>348</v>
      </c>
      <c r="C28" s="13" t="s">
        <v>349</v>
      </c>
      <c r="D28" s="79" t="s">
        <v>445</v>
      </c>
      <c r="E28" s="13" t="s">
        <v>335</v>
      </c>
      <c r="F28" s="13" t="s">
        <v>345</v>
      </c>
      <c r="G28" s="13" t="s">
        <v>371</v>
      </c>
      <c r="H28" s="80">
        <v>0</v>
      </c>
      <c r="I28" s="80">
        <v>0</v>
      </c>
      <c r="J28" s="80">
        <v>0</v>
      </c>
      <c r="K28" s="80">
        <v>0</v>
      </c>
      <c r="L28" s="80">
        <v>2.3969750081376574E-2</v>
      </c>
      <c r="M28" s="80">
        <v>0.90828512134189809</v>
      </c>
      <c r="N28" s="80">
        <v>6.7745128576725433E-2</v>
      </c>
      <c r="O28" s="81">
        <f>SUM(Table13[[#This Row],[Customer Class 503]:[Customer Class 900]])</f>
        <v>1</v>
      </c>
    </row>
    <row r="29" spans="2:15" ht="15.5" x14ac:dyDescent="0.35">
      <c r="B29" s="13" t="s">
        <v>369</v>
      </c>
      <c r="C29" s="13" t="s">
        <v>369</v>
      </c>
      <c r="D29" s="79" t="s">
        <v>446</v>
      </c>
      <c r="E29" s="13" t="s">
        <v>372</v>
      </c>
      <c r="F29" s="13" t="s">
        <v>372</v>
      </c>
      <c r="G29" s="13" t="s">
        <v>373</v>
      </c>
      <c r="H29" s="80">
        <v>0.47921892259499715</v>
      </c>
      <c r="I29" s="80">
        <v>0.19967521196700336</v>
      </c>
      <c r="J29" s="80">
        <v>2.0170343817430041E-2</v>
      </c>
      <c r="K29" s="80">
        <v>2.2570363789519279E-2</v>
      </c>
      <c r="L29" s="80">
        <v>1.3596366791386813E-3</v>
      </c>
      <c r="M29" s="80">
        <v>0.25258968748831834</v>
      </c>
      <c r="N29" s="80">
        <v>2.4415833663593331E-2</v>
      </c>
      <c r="O29" s="81">
        <f>SUM(Table13[[#This Row],[Customer Class 503]:[Customer Class 900]])</f>
        <v>1</v>
      </c>
    </row>
    <row r="30" spans="2:15" ht="31" x14ac:dyDescent="0.35">
      <c r="B30" s="78" t="s">
        <v>374</v>
      </c>
      <c r="C30" s="13" t="s">
        <v>375</v>
      </c>
      <c r="D30" s="79" t="s">
        <v>447</v>
      </c>
      <c r="E30" s="13" t="s">
        <v>372</v>
      </c>
      <c r="F30" s="13" t="s">
        <v>372</v>
      </c>
      <c r="G30" s="13" t="s">
        <v>373</v>
      </c>
      <c r="H30" s="80">
        <v>0.48538641144973427</v>
      </c>
      <c r="I30" s="80">
        <v>0.19816951368175434</v>
      </c>
      <c r="J30" s="80">
        <v>1.9856802146450286E-2</v>
      </c>
      <c r="K30" s="80">
        <v>2.2189948410800374E-2</v>
      </c>
      <c r="L30" s="80">
        <v>1.337837755220547E-3</v>
      </c>
      <c r="M30" s="80">
        <v>0.24890520432456428</v>
      </c>
      <c r="N30" s="80">
        <v>2.4154282231475799E-2</v>
      </c>
      <c r="O30" s="81">
        <f>SUM(Table13[[#This Row],[Customer Class 503]:[Customer Class 900]])</f>
        <v>0.99999999999999989</v>
      </c>
    </row>
    <row r="31" spans="2:15" ht="15.5" x14ac:dyDescent="0.35">
      <c r="B31" s="13" t="s">
        <v>359</v>
      </c>
      <c r="C31" s="13" t="s">
        <v>359</v>
      </c>
      <c r="D31" s="79" t="s">
        <v>448</v>
      </c>
      <c r="E31" s="13" t="s">
        <v>372</v>
      </c>
      <c r="F31" s="13" t="s">
        <v>372</v>
      </c>
      <c r="G31" s="13" t="s">
        <v>373</v>
      </c>
      <c r="H31" s="80">
        <v>0.6022010550897281</v>
      </c>
      <c r="I31" s="80">
        <v>0.16965100108069645</v>
      </c>
      <c r="J31" s="80">
        <v>1.3918200646805018E-2</v>
      </c>
      <c r="K31" s="80">
        <v>1.4984732812220368E-2</v>
      </c>
      <c r="L31" s="80">
        <v>9.2495763671392932E-4</v>
      </c>
      <c r="M31" s="80">
        <v>0.17911965660673018</v>
      </c>
      <c r="N31" s="80">
        <v>1.9200396127106042E-2</v>
      </c>
      <c r="O31" s="81">
        <f>SUM(Table13[[#This Row],[Customer Class 503]:[Customer Class 900]])</f>
        <v>1.0000000000000002</v>
      </c>
    </row>
    <row r="32" spans="2:15" ht="15.5" x14ac:dyDescent="0.35">
      <c r="B32" s="13" t="s">
        <v>348</v>
      </c>
      <c r="C32" s="13" t="s">
        <v>348</v>
      </c>
      <c r="D32" s="79" t="s">
        <v>449</v>
      </c>
      <c r="E32" s="13" t="s">
        <v>372</v>
      </c>
      <c r="F32" s="13" t="s">
        <v>372</v>
      </c>
      <c r="G32" s="13" t="s">
        <v>373</v>
      </c>
      <c r="H32" s="80">
        <v>0.4848272862379136</v>
      </c>
      <c r="I32" s="80">
        <v>0.20108768150183007</v>
      </c>
      <c r="J32" s="80">
        <v>2.0295020041875993E-2</v>
      </c>
      <c r="K32" s="80">
        <v>2.2674532094554625E-2</v>
      </c>
      <c r="L32" s="80">
        <v>1.3535078882899207E-3</v>
      </c>
      <c r="M32" s="80">
        <v>0.24752822874918953</v>
      </c>
      <c r="N32" s="80">
        <v>2.2233743486346373E-2</v>
      </c>
      <c r="O32" s="81">
        <f>SUM(Table13[[#This Row],[Customer Class 503]:[Customer Class 900]])</f>
        <v>1.0000000000000002</v>
      </c>
    </row>
    <row r="33" spans="2:15" ht="15.5" x14ac:dyDescent="0.35">
      <c r="B33" s="13" t="s">
        <v>376</v>
      </c>
      <c r="C33" s="13" t="s">
        <v>377</v>
      </c>
      <c r="D33" s="79" t="s">
        <v>450</v>
      </c>
      <c r="E33" s="13" t="s">
        <v>372</v>
      </c>
      <c r="F33" s="13" t="s">
        <v>372</v>
      </c>
      <c r="G33" s="13" t="s">
        <v>373</v>
      </c>
      <c r="H33" s="80">
        <v>0.18159075894120305</v>
      </c>
      <c r="I33" s="80">
        <v>0.12457915107241607</v>
      </c>
      <c r="J33" s="80">
        <v>1.3537290384453657E-2</v>
      </c>
      <c r="K33" s="80">
        <v>1.7018369853394825E-2</v>
      </c>
      <c r="L33" s="80">
        <v>1.6815869236580284E-3</v>
      </c>
      <c r="M33" s="80">
        <v>0.51999530642388447</v>
      </c>
      <c r="N33" s="80">
        <v>0.14159753640098988</v>
      </c>
      <c r="O33" s="81">
        <f>SUM(Table13[[#This Row],[Customer Class 503]:[Customer Class 900]])</f>
        <v>1</v>
      </c>
    </row>
    <row r="34" spans="2:15" ht="15.5" x14ac:dyDescent="0.35">
      <c r="B34" s="13" t="s">
        <v>348</v>
      </c>
      <c r="C34" s="13" t="s">
        <v>378</v>
      </c>
      <c r="D34" s="79" t="s">
        <v>451</v>
      </c>
      <c r="E34" s="13" t="s">
        <v>372</v>
      </c>
      <c r="F34" s="13" t="s">
        <v>372</v>
      </c>
      <c r="G34" s="13" t="s">
        <v>373</v>
      </c>
      <c r="H34" s="80">
        <v>0.48875043807008739</v>
      </c>
      <c r="I34" s="80">
        <v>0.19650499650753403</v>
      </c>
      <c r="J34" s="80">
        <v>1.9202742117734248E-2</v>
      </c>
      <c r="K34" s="80">
        <v>2.3534763856080193E-2</v>
      </c>
      <c r="L34" s="80">
        <v>1.2879837939091417E-3</v>
      </c>
      <c r="M34" s="80">
        <v>0.25425598539632266</v>
      </c>
      <c r="N34" s="80">
        <v>1.6463090258332317E-2</v>
      </c>
      <c r="O34" s="81">
        <f>SUM(Table13[[#This Row],[Customer Class 503]:[Customer Class 900]])</f>
        <v>1</v>
      </c>
    </row>
    <row r="35" spans="2:15" ht="15.5" x14ac:dyDescent="0.35">
      <c r="B35" s="13" t="s">
        <v>379</v>
      </c>
      <c r="C35" s="13" t="s">
        <v>380</v>
      </c>
      <c r="D35" s="79" t="s">
        <v>452</v>
      </c>
      <c r="E35" s="13" t="s">
        <v>372</v>
      </c>
      <c r="F35" s="13" t="s">
        <v>372</v>
      </c>
      <c r="G35" s="13" t="s">
        <v>373</v>
      </c>
      <c r="H35" s="80">
        <v>0.33106378147580512</v>
      </c>
      <c r="I35" s="80">
        <v>0.2282524383036888</v>
      </c>
      <c r="J35" s="80">
        <v>2.5683287934382296E-2</v>
      </c>
      <c r="K35" s="80">
        <v>3.2845331589635957E-2</v>
      </c>
      <c r="L35" s="80">
        <v>1.7990883755195591E-3</v>
      </c>
      <c r="M35" s="80">
        <v>0.35723024998964253</v>
      </c>
      <c r="N35" s="80">
        <v>2.3125822331325766E-2</v>
      </c>
      <c r="O35" s="81">
        <f>SUM(Table13[[#This Row],[Customer Class 503]:[Customer Class 900]])</f>
        <v>1</v>
      </c>
    </row>
    <row r="36" spans="2:15" ht="15.5" x14ac:dyDescent="0.35">
      <c r="B36" s="13" t="s">
        <v>381</v>
      </c>
      <c r="C36" s="13" t="s">
        <v>382</v>
      </c>
      <c r="D36" s="79" t="s">
        <v>453</v>
      </c>
      <c r="E36" s="13" t="s">
        <v>372</v>
      </c>
      <c r="F36" s="13" t="s">
        <v>372</v>
      </c>
      <c r="G36" s="13" t="s">
        <v>373</v>
      </c>
      <c r="H36" s="80">
        <v>0.87623949407952739</v>
      </c>
      <c r="I36" s="80">
        <v>0.11849087332171275</v>
      </c>
      <c r="J36" s="80">
        <v>3.2778653072639565E-3</v>
      </c>
      <c r="K36" s="80">
        <v>6.5557306145279132E-4</v>
      </c>
      <c r="L36" s="80">
        <v>3.2028241754313466E-5</v>
      </c>
      <c r="M36" s="80">
        <v>1.2136453383711535E-3</v>
      </c>
      <c r="N36" s="80">
        <v>9.0520649917756826E-5</v>
      </c>
      <c r="O36" s="81">
        <f>SUM(Table13[[#This Row],[Customer Class 503]:[Customer Class 900]])</f>
        <v>1</v>
      </c>
    </row>
    <row r="37" spans="2:15" ht="31" x14ac:dyDescent="0.35">
      <c r="B37" s="78" t="s">
        <v>383</v>
      </c>
      <c r="C37" s="13" t="s">
        <v>384</v>
      </c>
      <c r="D37" s="79" t="s">
        <v>454</v>
      </c>
      <c r="E37" s="13" t="s">
        <v>372</v>
      </c>
      <c r="F37" s="13" t="s">
        <v>372</v>
      </c>
      <c r="G37" s="13" t="s">
        <v>373</v>
      </c>
      <c r="H37" s="80">
        <v>0.52287140061688198</v>
      </c>
      <c r="I37" s="80">
        <v>0.19425561557260165</v>
      </c>
      <c r="J37" s="80">
        <v>2.2049153086733737E-2</v>
      </c>
      <c r="K37" s="80">
        <v>1.8971875242217918E-2</v>
      </c>
      <c r="L37" s="80">
        <v>1.2394391941947434E-3</v>
      </c>
      <c r="M37" s="80">
        <v>0.21136578167585554</v>
      </c>
      <c r="N37" s="80">
        <v>2.9246734611514599E-2</v>
      </c>
      <c r="O37" s="81">
        <f>SUM(Table13[[#This Row],[Customer Class 503]:[Customer Class 900]])</f>
        <v>1</v>
      </c>
    </row>
    <row r="38" spans="2:15" ht="15.5" x14ac:dyDescent="0.35">
      <c r="B38" s="13" t="s">
        <v>151</v>
      </c>
      <c r="C38" s="13" t="s">
        <v>385</v>
      </c>
      <c r="D38" s="79" t="s">
        <v>455</v>
      </c>
      <c r="E38" s="13" t="s">
        <v>372</v>
      </c>
      <c r="F38" s="13" t="s">
        <v>372</v>
      </c>
      <c r="G38" s="13" t="s">
        <v>373</v>
      </c>
      <c r="H38" s="80">
        <v>0.44022825766060852</v>
      </c>
      <c r="I38" s="80">
        <v>0.20690806667708406</v>
      </c>
      <c r="J38" s="80">
        <v>2.2944876511623254E-2</v>
      </c>
      <c r="K38" s="80">
        <v>2.2953086102326832E-2</v>
      </c>
      <c r="L38" s="80">
        <v>1.4539130820284724E-3</v>
      </c>
      <c r="M38" s="80">
        <v>0.2668164133724239</v>
      </c>
      <c r="N38" s="80">
        <v>3.8695386593905055E-2</v>
      </c>
      <c r="O38" s="81">
        <f>SUM(Table13[[#This Row],[Customer Class 503]:[Customer Class 900]])</f>
        <v>1.0000000000000002</v>
      </c>
    </row>
    <row r="39" spans="2:15" ht="15.5" x14ac:dyDescent="0.35">
      <c r="B39" s="13" t="s">
        <v>151</v>
      </c>
      <c r="C39" s="13" t="s">
        <v>386</v>
      </c>
      <c r="D39" s="79" t="s">
        <v>456</v>
      </c>
      <c r="E39" s="13" t="s">
        <v>372</v>
      </c>
      <c r="F39" s="13" t="s">
        <v>372</v>
      </c>
      <c r="G39" s="13" t="s">
        <v>373</v>
      </c>
      <c r="H39" s="80">
        <v>0.43430035553719265</v>
      </c>
      <c r="I39" s="80">
        <v>0.21299541394081972</v>
      </c>
      <c r="J39" s="80">
        <v>2.3363789801526137E-2</v>
      </c>
      <c r="K39" s="80">
        <v>2.3801233383069133E-2</v>
      </c>
      <c r="L39" s="80">
        <v>1.5139791622446994E-3</v>
      </c>
      <c r="M39" s="80">
        <v>0.26996450932433802</v>
      </c>
      <c r="N39" s="80">
        <v>3.4060718850809725E-2</v>
      </c>
      <c r="O39" s="81">
        <f>SUM(Table13[[#This Row],[Customer Class 503]:[Customer Class 900]])</f>
        <v>1</v>
      </c>
    </row>
    <row r="40" spans="2:15" ht="15.5" x14ac:dyDescent="0.35">
      <c r="B40" s="13" t="s">
        <v>348</v>
      </c>
      <c r="C40" s="78" t="s">
        <v>387</v>
      </c>
      <c r="D40" s="79" t="s">
        <v>457</v>
      </c>
      <c r="E40" s="13" t="s">
        <v>372</v>
      </c>
      <c r="F40" s="13" t="s">
        <v>372</v>
      </c>
      <c r="G40" s="13" t="s">
        <v>373</v>
      </c>
      <c r="H40" s="80">
        <v>0.65016880811534072</v>
      </c>
      <c r="I40" s="80">
        <v>0.25512948340665925</v>
      </c>
      <c r="J40" s="80">
        <v>2.6802186385010647E-2</v>
      </c>
      <c r="K40" s="80">
        <v>1.7066882024539706E-2</v>
      </c>
      <c r="L40" s="80">
        <v>1.7388162051470413E-3</v>
      </c>
      <c r="M40" s="80">
        <v>4.5994090798165341E-2</v>
      </c>
      <c r="N40" s="80">
        <v>3.0997330651374839E-3</v>
      </c>
      <c r="O40" s="81">
        <f>SUM(Table13[[#This Row],[Customer Class 503]:[Customer Class 900]])</f>
        <v>1.0000000000000002</v>
      </c>
    </row>
    <row r="41" spans="2:15" ht="31" x14ac:dyDescent="0.35">
      <c r="B41" s="78" t="s">
        <v>383</v>
      </c>
      <c r="C41" s="13" t="s">
        <v>388</v>
      </c>
      <c r="D41" s="79" t="s">
        <v>458</v>
      </c>
      <c r="E41" s="13" t="s">
        <v>372</v>
      </c>
      <c r="F41" s="13" t="s">
        <v>372</v>
      </c>
      <c r="G41" s="13" t="s">
        <v>373</v>
      </c>
      <c r="H41" s="80">
        <v>0.53966989555848821</v>
      </c>
      <c r="I41" s="80">
        <v>0.19278098598557389</v>
      </c>
      <c r="J41" s="80">
        <v>2.2003914542215092E-2</v>
      </c>
      <c r="K41" s="80">
        <v>1.8675888896753621E-2</v>
      </c>
      <c r="L41" s="80">
        <v>1.2615409853243115E-3</v>
      </c>
      <c r="M41" s="80">
        <v>0.19669277554983211</v>
      </c>
      <c r="N41" s="80">
        <v>2.8914998481813E-2</v>
      </c>
      <c r="O41" s="81">
        <f>SUM(Table13[[#This Row],[Customer Class 503]:[Customer Class 900]])</f>
        <v>1.0000000000000002</v>
      </c>
    </row>
    <row r="42" spans="2:15" ht="62" x14ac:dyDescent="0.35">
      <c r="B42" s="78" t="s">
        <v>389</v>
      </c>
      <c r="C42" s="13" t="s">
        <v>390</v>
      </c>
      <c r="D42" s="79" t="s">
        <v>459</v>
      </c>
      <c r="E42" s="13" t="s">
        <v>372</v>
      </c>
      <c r="F42" s="13" t="s">
        <v>372</v>
      </c>
      <c r="G42" s="13" t="s">
        <v>373</v>
      </c>
      <c r="H42" s="80">
        <v>0.51252815350411129</v>
      </c>
      <c r="I42" s="80">
        <v>0.1954752498336641</v>
      </c>
      <c r="J42" s="80">
        <v>2.093035834433269E-2</v>
      </c>
      <c r="K42" s="80">
        <v>2.0432918653776999E-2</v>
      </c>
      <c r="L42" s="80">
        <v>1.2996893702724292E-3</v>
      </c>
      <c r="M42" s="80">
        <v>0.22279898993719821</v>
      </c>
      <c r="N42" s="80">
        <v>2.65346403566444E-2</v>
      </c>
      <c r="O42" s="81">
        <f>SUM(Table13[[#This Row],[Customer Class 503]:[Customer Class 900]])</f>
        <v>1</v>
      </c>
    </row>
    <row r="43" spans="2:15" ht="15.5" x14ac:dyDescent="0.35">
      <c r="B43" s="13" t="s">
        <v>391</v>
      </c>
      <c r="C43" s="13" t="s">
        <v>391</v>
      </c>
      <c r="D43" s="79" t="s">
        <v>460</v>
      </c>
      <c r="E43" s="13" t="s">
        <v>372</v>
      </c>
      <c r="F43" s="13" t="s">
        <v>372</v>
      </c>
      <c r="G43" s="13" t="s">
        <v>373</v>
      </c>
      <c r="H43" s="80">
        <v>0.43088522413166486</v>
      </c>
      <c r="I43" s="80">
        <v>0.21049581952761173</v>
      </c>
      <c r="J43" s="80">
        <v>2.2334319929612372E-2</v>
      </c>
      <c r="K43" s="80">
        <v>2.5282839785787378E-2</v>
      </c>
      <c r="L43" s="80">
        <v>1.5402386975315694E-3</v>
      </c>
      <c r="M43" s="80">
        <v>0.28243831889685661</v>
      </c>
      <c r="N43" s="80">
        <v>2.7023239030935464E-2</v>
      </c>
      <c r="O43" s="81">
        <f>SUM(Table13[[#This Row],[Customer Class 503]:[Customer Class 900]])</f>
        <v>1</v>
      </c>
    </row>
    <row r="44" spans="2:15" ht="15.5" x14ac:dyDescent="0.35">
      <c r="B44" s="13" t="s">
        <v>392</v>
      </c>
      <c r="C44" s="13" t="s">
        <v>393</v>
      </c>
      <c r="D44" s="79" t="s">
        <v>461</v>
      </c>
      <c r="E44" s="13" t="s">
        <v>372</v>
      </c>
      <c r="F44" s="13" t="s">
        <v>372</v>
      </c>
      <c r="G44" s="13" t="s">
        <v>373</v>
      </c>
      <c r="H44" s="80">
        <v>0.49156581388684178</v>
      </c>
      <c r="I44" s="80">
        <v>0.20836128099414586</v>
      </c>
      <c r="J44" s="80">
        <v>2.1439603240782142E-2</v>
      </c>
      <c r="K44" s="80">
        <v>2.1621809822594287E-2</v>
      </c>
      <c r="L44" s="80">
        <v>1.3339828419156007E-3</v>
      </c>
      <c r="M44" s="80">
        <v>0.2298038417625789</v>
      </c>
      <c r="N44" s="80">
        <v>2.5873667451141138E-2</v>
      </c>
      <c r="O44" s="81">
        <f>SUM(Table13[[#This Row],[Customer Class 503]:[Customer Class 900]])</f>
        <v>0.99999999999999967</v>
      </c>
    </row>
    <row r="45" spans="2:15" ht="15.5" x14ac:dyDescent="0.35">
      <c r="B45" s="13" t="s">
        <v>392</v>
      </c>
      <c r="C45" s="13" t="s">
        <v>394</v>
      </c>
      <c r="D45" s="79" t="s">
        <v>462</v>
      </c>
      <c r="E45" s="13" t="s">
        <v>372</v>
      </c>
      <c r="F45" s="13" t="s">
        <v>372</v>
      </c>
      <c r="G45" s="13" t="s">
        <v>373</v>
      </c>
      <c r="H45" s="80">
        <v>0.51585508005696834</v>
      </c>
      <c r="I45" s="80">
        <v>0.19491179333829126</v>
      </c>
      <c r="J45" s="80">
        <v>2.0758328300784997E-2</v>
      </c>
      <c r="K45" s="80">
        <v>2.0127211160362622E-2</v>
      </c>
      <c r="L45" s="80">
        <v>1.2726381917415543E-3</v>
      </c>
      <c r="M45" s="80">
        <v>0.22123745994796526</v>
      </c>
      <c r="N45" s="80">
        <v>2.58374890038858E-2</v>
      </c>
      <c r="O45" s="81">
        <f>SUM(Table13[[#This Row],[Customer Class 503]:[Customer Class 900]])</f>
        <v>0.99999999999999978</v>
      </c>
    </row>
  </sheetData>
  <pageMargins left="0.7" right="0.7" top="0.75" bottom="0.75" header="0.3" footer="0.3"/>
  <pageSetup scale="72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9AC1-50AF-4A99-9F8B-5549F153B2DB}">
  <dimension ref="C1:I40"/>
  <sheetViews>
    <sheetView workbookViewId="0">
      <selection activeCell="C6" sqref="A1:C1048576"/>
    </sheetView>
  </sheetViews>
  <sheetFormatPr defaultColWidth="8.7265625" defaultRowHeight="15.5" x14ac:dyDescent="0.35"/>
  <cols>
    <col min="1" max="3" width="8.7265625" style="13"/>
    <col min="4" max="4" width="44.54296875" style="13" bestFit="1" customWidth="1"/>
    <col min="5" max="5" width="62.7265625" style="13" bestFit="1" customWidth="1"/>
    <col min="6" max="6" width="12.26953125" style="13" bestFit="1" customWidth="1"/>
    <col min="7" max="7" width="20.453125" style="13" bestFit="1" customWidth="1"/>
    <col min="8" max="8" width="21.81640625" style="13" bestFit="1" customWidth="1"/>
    <col min="9" max="9" width="10.54296875" style="13" bestFit="1" customWidth="1"/>
    <col min="10" max="16384" width="8.7265625" style="13"/>
  </cols>
  <sheetData>
    <row r="1" spans="3:9" x14ac:dyDescent="0.35">
      <c r="C1" s="310" t="s">
        <v>493</v>
      </c>
      <c r="D1" s="310"/>
      <c r="E1" s="310"/>
      <c r="F1" s="310"/>
      <c r="G1" s="310"/>
      <c r="H1" s="310"/>
    </row>
    <row r="2" spans="3:9" x14ac:dyDescent="0.35">
      <c r="C2" s="311" t="s">
        <v>494</v>
      </c>
      <c r="D2" s="311"/>
      <c r="E2" s="311"/>
      <c r="F2" s="311"/>
      <c r="G2" s="311"/>
      <c r="H2" s="311"/>
    </row>
    <row r="3" spans="3:9" x14ac:dyDescent="0.35">
      <c r="C3" s="311" t="s">
        <v>417</v>
      </c>
      <c r="D3" s="311"/>
      <c r="E3" s="311"/>
      <c r="F3" s="311"/>
      <c r="G3" s="311"/>
      <c r="H3" s="311"/>
    </row>
    <row r="4" spans="3:9" x14ac:dyDescent="0.35">
      <c r="C4" s="311" t="s">
        <v>416</v>
      </c>
      <c r="D4" s="311"/>
      <c r="E4" s="311" t="s">
        <v>415</v>
      </c>
      <c r="F4" s="311"/>
      <c r="G4" s="311"/>
      <c r="H4" s="311"/>
    </row>
    <row r="5" spans="3:9" x14ac:dyDescent="0.35">
      <c r="C5" s="312" t="s">
        <v>414</v>
      </c>
      <c r="D5" s="312"/>
      <c r="E5" s="312"/>
      <c r="F5" s="312"/>
      <c r="G5" s="312"/>
      <c r="H5" s="312"/>
    </row>
    <row r="6" spans="3:9" x14ac:dyDescent="0.35">
      <c r="C6" s="118"/>
      <c r="D6" s="118"/>
      <c r="E6" s="118"/>
      <c r="F6" s="119"/>
      <c r="G6" s="119"/>
      <c r="H6" s="120"/>
    </row>
    <row r="7" spans="3:9" x14ac:dyDescent="0.35">
      <c r="C7" s="310" t="s">
        <v>495</v>
      </c>
      <c r="D7" s="310"/>
      <c r="E7" s="310"/>
      <c r="F7" s="310"/>
      <c r="G7" s="310"/>
      <c r="H7" s="310"/>
    </row>
    <row r="8" spans="3:9" x14ac:dyDescent="0.35">
      <c r="C8" s="118"/>
      <c r="D8" s="118"/>
      <c r="E8" s="118"/>
      <c r="F8" s="309" t="s">
        <v>496</v>
      </c>
      <c r="G8" s="309"/>
      <c r="H8" s="309"/>
      <c r="I8" s="309"/>
    </row>
    <row r="9" spans="3:9" x14ac:dyDescent="0.35">
      <c r="C9" s="121" t="s">
        <v>497</v>
      </c>
      <c r="D9" s="121" t="s">
        <v>498</v>
      </c>
      <c r="E9" s="122" t="s">
        <v>499</v>
      </c>
      <c r="F9" s="123" t="s">
        <v>500</v>
      </c>
      <c r="G9" s="123" t="s">
        <v>413</v>
      </c>
      <c r="H9" s="123" t="s">
        <v>501</v>
      </c>
      <c r="I9" s="124" t="s">
        <v>320</v>
      </c>
    </row>
    <row r="10" spans="3:9" x14ac:dyDescent="0.35">
      <c r="C10" s="125">
        <v>1</v>
      </c>
      <c r="D10" s="125" t="s">
        <v>502</v>
      </c>
      <c r="E10" s="126" t="s">
        <v>503</v>
      </c>
      <c r="F10" s="119">
        <f t="array" ref="F10:F21">TRANSPOSE('A-RR Cross-Reference '!E227:P227)</f>
        <v>32433674.810000002</v>
      </c>
      <c r="G10" s="119">
        <f t="array" ref="G10:G21">TRANSPOSE('A-RR Cross-Reference '!E359:P359)</f>
        <v>583520559.54780197</v>
      </c>
      <c r="H10" s="129"/>
      <c r="I10" s="117">
        <f t="array" ref="I10:I21">TRANSPOSE('A-RR Cross-Reference '!E363:P363)</f>
        <v>5.5582745593633257E-2</v>
      </c>
    </row>
    <row r="11" spans="3:9" x14ac:dyDescent="0.35">
      <c r="C11" s="125">
        <f t="array" ref="C11:C21">TRANSPOSE('A-RR Cross-Reference '!F3:P3)</f>
        <v>1.01</v>
      </c>
      <c r="D11" s="73" t="s">
        <v>504</v>
      </c>
      <c r="E11" s="130" t="str">
        <f t="array" ref="E11:E21">TRANSPOSE('A-RR Cross-Reference '!F2:P2)</f>
        <v>Remove Supplemental Schedules Adjustment</v>
      </c>
      <c r="F11" s="127">
        <v>252238.02341043949</v>
      </c>
      <c r="G11" s="127">
        <v>0</v>
      </c>
      <c r="H11" s="128">
        <f t="array" ref="H11:H21">TRANSPOSE('A-RR Cross-Reference '!F361:P361)</f>
        <v>-335824.23893764371</v>
      </c>
      <c r="I11" s="117">
        <v>0</v>
      </c>
    </row>
    <row r="12" spans="3:9" x14ac:dyDescent="0.35">
      <c r="C12" s="125">
        <v>1.02</v>
      </c>
      <c r="D12" s="73" t="s">
        <v>505</v>
      </c>
      <c r="E12" s="130" t="str">
        <v>Normalize Revenue Adjustment</v>
      </c>
      <c r="F12" s="127">
        <v>-1332817.2416498661</v>
      </c>
      <c r="G12" s="127">
        <v>0</v>
      </c>
      <c r="H12" s="128">
        <v>1774483.9963787599</v>
      </c>
      <c r="I12" s="117">
        <v>0</v>
      </c>
    </row>
    <row r="13" spans="3:9" x14ac:dyDescent="0.35">
      <c r="C13" s="125">
        <v>1.03</v>
      </c>
      <c r="D13" s="73" t="s">
        <v>506</v>
      </c>
      <c r="E13" s="130" t="str">
        <v>Restate End of Period Adjustment</v>
      </c>
      <c r="F13" s="127">
        <v>-630146.28698054422</v>
      </c>
      <c r="G13" s="128">
        <v>35820359.013333313</v>
      </c>
      <c r="H13" s="128">
        <v>4603647.2228110423</v>
      </c>
      <c r="I13" s="117">
        <v>0</v>
      </c>
    </row>
    <row r="14" spans="3:9" x14ac:dyDescent="0.35">
      <c r="C14" s="125">
        <v>1.04</v>
      </c>
      <c r="D14" s="73" t="s">
        <v>507</v>
      </c>
      <c r="E14" s="130" t="str">
        <v>Annualized CRM Adjustment</v>
      </c>
      <c r="F14" s="127">
        <v>1375991.1771251268</v>
      </c>
      <c r="G14" s="128">
        <v>0</v>
      </c>
      <c r="H14" s="128">
        <v>-1831964.8385883817</v>
      </c>
      <c r="I14" s="117">
        <v>0</v>
      </c>
    </row>
    <row r="15" spans="3:9" x14ac:dyDescent="0.35">
      <c r="C15" s="125">
        <v>1.05</v>
      </c>
      <c r="D15" s="73" t="s">
        <v>508</v>
      </c>
      <c r="E15" s="130" t="str">
        <v>Promotional Advertising Adjustment</v>
      </c>
      <c r="F15" s="127">
        <v>28893.373100000001</v>
      </c>
      <c r="G15" s="127">
        <v>0</v>
      </c>
      <c r="H15" s="128">
        <v>-38468.010890888152</v>
      </c>
      <c r="I15" s="117">
        <v>0</v>
      </c>
    </row>
    <row r="16" spans="3:9" x14ac:dyDescent="0.35">
      <c r="C16" s="125">
        <v>1.06</v>
      </c>
      <c r="D16" s="73" t="s">
        <v>509</v>
      </c>
      <c r="E16" s="130" t="str">
        <v>Restate Wages Adjustment</v>
      </c>
      <c r="F16" s="127">
        <v>-76023.953755607974</v>
      </c>
      <c r="G16" s="127">
        <v>0</v>
      </c>
      <c r="H16" s="128">
        <v>101216.64476201656</v>
      </c>
      <c r="I16" s="117">
        <v>0</v>
      </c>
    </row>
    <row r="17" spans="3:9" x14ac:dyDescent="0.35">
      <c r="C17" s="125">
        <v>1.07</v>
      </c>
      <c r="D17" s="73" t="s">
        <v>510</v>
      </c>
      <c r="E17" s="130" t="str">
        <v>Restate Incentives Adjustment</v>
      </c>
      <c r="F17" s="127">
        <v>2022077.3798000002</v>
      </c>
      <c r="G17" s="127">
        <v>0</v>
      </c>
      <c r="H17" s="128">
        <v>-2692150.0095938952</v>
      </c>
      <c r="I17" s="117">
        <v>0</v>
      </c>
    </row>
    <row r="18" spans="3:9" x14ac:dyDescent="0.35">
      <c r="C18" s="125">
        <v>1.08</v>
      </c>
      <c r="D18" s="73" t="s">
        <v>511</v>
      </c>
      <c r="E18" s="130" t="str">
        <v>Director &amp; Officers Adjustment</v>
      </c>
      <c r="F18" s="127">
        <v>126779.49625</v>
      </c>
      <c r="G18" s="127">
        <v>0</v>
      </c>
      <c r="H18" s="128">
        <v>-168791.47428052675</v>
      </c>
      <c r="I18" s="117">
        <v>0</v>
      </c>
    </row>
    <row r="19" spans="3:9" x14ac:dyDescent="0.35">
      <c r="C19" s="125">
        <v>1.0900000000000001</v>
      </c>
      <c r="D19" s="73" t="s">
        <v>512</v>
      </c>
      <c r="E19" s="130" t="str">
        <v>Restate COVID-19 Deferral Offsets Adjustment</v>
      </c>
      <c r="F19" s="127">
        <v>-1141620.7997999999</v>
      </c>
      <c r="G19" s="127">
        <v>0</v>
      </c>
      <c r="H19" s="128">
        <v>1519929.1964969933</v>
      </c>
      <c r="I19" s="117">
        <v>0</v>
      </c>
    </row>
    <row r="20" spans="3:9" x14ac:dyDescent="0.35">
      <c r="C20" s="125">
        <v>1.1000000000000001</v>
      </c>
      <c r="D20" s="73" t="s">
        <v>513</v>
      </c>
      <c r="E20" s="130" t="str">
        <v>Restate CCA Labor Expense Adjustment</v>
      </c>
      <c r="F20" s="127">
        <v>-53762.296599999994</v>
      </c>
      <c r="G20" s="127">
        <v>0</v>
      </c>
      <c r="H20" s="128">
        <v>71577.956785113434</v>
      </c>
      <c r="I20" s="117">
        <v>0</v>
      </c>
    </row>
    <row r="21" spans="3:9" x14ac:dyDescent="0.35">
      <c r="C21" s="125">
        <v>1.1100000000000001</v>
      </c>
      <c r="D21" s="73" t="s">
        <v>514</v>
      </c>
      <c r="E21" s="130" t="str">
        <v>Restate Commission Fees Adjustment</v>
      </c>
      <c r="F21" s="127">
        <v>-288209.44174064253</v>
      </c>
      <c r="G21" s="127">
        <v>0</v>
      </c>
      <c r="H21" s="128">
        <v>383715.80588269327</v>
      </c>
      <c r="I21" s="117">
        <v>0</v>
      </c>
    </row>
    <row r="22" spans="3:9" x14ac:dyDescent="0.35">
      <c r="C22" s="131"/>
      <c r="D22" s="131"/>
      <c r="E22" s="132"/>
      <c r="F22" s="133"/>
      <c r="G22" s="133"/>
      <c r="H22" s="120"/>
    </row>
    <row r="23" spans="3:9" ht="16" thickBot="1" x14ac:dyDescent="0.4">
      <c r="C23" s="134"/>
      <c r="D23" s="134"/>
      <c r="E23" s="118" t="s">
        <v>515</v>
      </c>
      <c r="F23" s="135">
        <f>SUM(F10:F22)</f>
        <v>32717074.23915891</v>
      </c>
      <c r="G23" s="135">
        <f>SUM(G10:G22)</f>
        <v>619340918.56113529</v>
      </c>
      <c r="H23" s="135">
        <f>SUM(H10:H22)</f>
        <v>3387372.2508252836</v>
      </c>
      <c r="I23" s="136"/>
    </row>
    <row r="24" spans="3:9" ht="16" thickTop="1" x14ac:dyDescent="0.35">
      <c r="C24" s="134"/>
      <c r="D24" s="134"/>
      <c r="E24" s="118"/>
      <c r="F24" s="137"/>
      <c r="G24" s="137"/>
      <c r="H24" s="138"/>
    </row>
    <row r="25" spans="3:9" x14ac:dyDescent="0.35">
      <c r="C25" s="134"/>
      <c r="D25" s="134"/>
      <c r="E25" s="118"/>
      <c r="F25" s="137"/>
      <c r="G25" s="137"/>
      <c r="H25" s="138"/>
    </row>
    <row r="26" spans="3:9" x14ac:dyDescent="0.35">
      <c r="C26" s="310" t="s">
        <v>516</v>
      </c>
      <c r="D26" s="310"/>
      <c r="E26" s="310"/>
      <c r="F26" s="310"/>
      <c r="G26" s="310"/>
      <c r="H26" s="310"/>
    </row>
    <row r="27" spans="3:9" x14ac:dyDescent="0.35">
      <c r="C27" s="118"/>
      <c r="D27" s="118"/>
      <c r="E27" s="118"/>
      <c r="F27" s="309" t="s">
        <v>496</v>
      </c>
      <c r="G27" s="309"/>
      <c r="H27" s="309"/>
      <c r="I27" s="309"/>
    </row>
    <row r="28" spans="3:9" x14ac:dyDescent="0.35">
      <c r="C28" s="121" t="s">
        <v>497</v>
      </c>
      <c r="D28" s="121" t="s">
        <v>498</v>
      </c>
      <c r="E28" s="122" t="s">
        <v>499</v>
      </c>
      <c r="F28" s="123" t="s">
        <v>500</v>
      </c>
      <c r="G28" s="123" t="s">
        <v>413</v>
      </c>
      <c r="H28" s="123" t="s">
        <v>501</v>
      </c>
      <c r="I28" s="124" t="s">
        <v>320</v>
      </c>
    </row>
    <row r="29" spans="3:9" x14ac:dyDescent="0.35">
      <c r="C29" s="125">
        <f t="array" ref="C29:C37">TRANSPOSE('A-RR Cross-Reference '!R3:Z3)</f>
        <v>2.0099999999999998</v>
      </c>
      <c r="D29" s="125" t="s">
        <v>517</v>
      </c>
      <c r="E29" s="126" t="str">
        <f t="array" ref="E29:E37">TRANSPOSE('A-RR Cross-Reference '!R2:Z2)</f>
        <v>Interest  Coordination Adjustment</v>
      </c>
      <c r="F29" s="119">
        <f t="array" ref="F29:F37">TRANSPOSE('A-RR Cross-Reference '!R227:Z227)</f>
        <v>-983421.7202599966</v>
      </c>
      <c r="G29" s="119">
        <f t="array" ref="G29:G37">TRANSPOSE('A-RR Cross-Reference '!R359:Z359)</f>
        <v>0</v>
      </c>
      <c r="H29" s="128">
        <f t="array" ref="H29:H37">TRANSPOSE('A-RR Cross-Reference '!R361:Z361)</f>
        <v>1309306.3698159046</v>
      </c>
      <c r="I29" s="117">
        <f t="array" ref="I29:I37">TRANSPOSE('A-RR Cross-Reference '!R363:Z363)</f>
        <v>0</v>
      </c>
    </row>
    <row r="30" spans="3:9" x14ac:dyDescent="0.35">
      <c r="C30" s="125">
        <v>2.02</v>
      </c>
      <c r="D30" s="73" t="s">
        <v>509</v>
      </c>
      <c r="E30" s="126" t="str">
        <v>2024 Pro Forma Wage Adjustment</v>
      </c>
      <c r="F30" s="119">
        <v>-1206567.4593142052</v>
      </c>
      <c r="G30" s="119">
        <v>0</v>
      </c>
      <c r="H30" s="128">
        <v>1606397.7717260737</v>
      </c>
      <c r="I30" s="117">
        <v>0</v>
      </c>
    </row>
    <row r="31" spans="3:9" x14ac:dyDescent="0.35">
      <c r="C31" s="125">
        <v>2.0299999999999998</v>
      </c>
      <c r="D31" s="125" t="s">
        <v>518</v>
      </c>
      <c r="E31" s="126" t="str">
        <v>MAOP Deferral Amortization</v>
      </c>
      <c r="F31" s="119">
        <v>-1594375.1433600001</v>
      </c>
      <c r="G31" s="119">
        <v>0</v>
      </c>
      <c r="H31" s="128">
        <v>2122716.5193438022</v>
      </c>
      <c r="I31" s="117">
        <v>0</v>
      </c>
    </row>
    <row r="32" spans="3:9" x14ac:dyDescent="0.35">
      <c r="C32" s="125">
        <v>2.04</v>
      </c>
      <c r="D32" s="125" t="s">
        <v>519</v>
      </c>
      <c r="E32" s="126" t="str">
        <v>Pro Forma Rate Case Expense Adjustment</v>
      </c>
      <c r="F32" s="119">
        <v>-1044230.7295000001</v>
      </c>
      <c r="G32" s="119">
        <v>0</v>
      </c>
      <c r="H32" s="128">
        <v>1390266.1671234947</v>
      </c>
      <c r="I32" s="117">
        <v>0</v>
      </c>
    </row>
    <row r="33" spans="3:9" x14ac:dyDescent="0.35">
      <c r="C33" s="125">
        <v>2.0499999999999998</v>
      </c>
      <c r="D33" s="125" t="s">
        <v>520</v>
      </c>
      <c r="E33" s="126" t="str">
        <v>Pro Forma Medical, Dental, &amp; Life Insurance Expense Adjustment</v>
      </c>
      <c r="F33" s="119">
        <v>-839947.44980000006</v>
      </c>
      <c r="G33" s="119">
        <v>0</v>
      </c>
      <c r="H33" s="128">
        <v>1118287.834890421</v>
      </c>
      <c r="I33" s="117">
        <v>0</v>
      </c>
    </row>
    <row r="34" spans="3:9" x14ac:dyDescent="0.35">
      <c r="C34" s="125">
        <v>2.06</v>
      </c>
      <c r="D34" s="125" t="s">
        <v>521</v>
      </c>
      <c r="E34" s="126" t="str">
        <v>Pro Forma Property Tax Adjustment</v>
      </c>
      <c r="F34" s="139">
        <v>-159476.43848654284</v>
      </c>
      <c r="G34" s="139">
        <v>0</v>
      </c>
      <c r="H34" s="128">
        <v>212323.47470501409</v>
      </c>
      <c r="I34" s="117">
        <v>0</v>
      </c>
    </row>
    <row r="35" spans="3:9" x14ac:dyDescent="0.35">
      <c r="C35" s="125">
        <v>2.0699999999999998</v>
      </c>
      <c r="D35" s="125" t="s">
        <v>522</v>
      </c>
      <c r="E35" s="126" t="str">
        <v>2024 Pro Forma Pension Expense Adjustment</v>
      </c>
      <c r="F35" s="119">
        <v>-652571.06753999996</v>
      </c>
      <c r="G35" s="119">
        <v>523326.95746225631</v>
      </c>
      <c r="H35" s="128">
        <v>923820.1223800485</v>
      </c>
      <c r="I35" s="117">
        <v>0</v>
      </c>
    </row>
    <row r="36" spans="3:9" x14ac:dyDescent="0.35">
      <c r="C36" s="125">
        <v>2.08</v>
      </c>
      <c r="D36" s="125" t="s">
        <v>523</v>
      </c>
      <c r="E36" s="126" t="str">
        <v>2024 Pro Forma Tax Flow-Through Adjustment</v>
      </c>
      <c r="F36" s="119">
        <v>-9175.837230000001</v>
      </c>
      <c r="G36" s="119">
        <v>0</v>
      </c>
      <c r="H36" s="128">
        <v>12216.510868253628</v>
      </c>
      <c r="I36" s="117">
        <v>0</v>
      </c>
    </row>
    <row r="37" spans="3:9" x14ac:dyDescent="0.35">
      <c r="C37" s="125">
        <v>2.09</v>
      </c>
      <c r="D37" s="125" t="s">
        <v>524</v>
      </c>
      <c r="E37" s="126" t="str">
        <v>2024 Pro Forma Misc. O&amp;M Expense Adjustment</v>
      </c>
      <c r="F37" s="119">
        <v>-172531.1208555281</v>
      </c>
      <c r="G37" s="119">
        <v>0</v>
      </c>
      <c r="H37" s="128">
        <v>229704.19594545697</v>
      </c>
      <c r="I37" s="117">
        <v>0</v>
      </c>
    </row>
    <row r="38" spans="3:9" ht="16" thickBot="1" x14ac:dyDescent="0.4">
      <c r="C38" s="134"/>
      <c r="D38" s="134"/>
      <c r="E38" s="120" t="s">
        <v>525</v>
      </c>
      <c r="F38" s="135">
        <f>SUM(F27:F37)</f>
        <v>-6662296.9663462723</v>
      </c>
      <c r="G38" s="135">
        <f>SUM(G27:G37)</f>
        <v>523326.95746225631</v>
      </c>
      <c r="H38" s="135">
        <f>SUM(H27:H37)</f>
        <v>8925038.9667984694</v>
      </c>
      <c r="I38" s="136"/>
    </row>
    <row r="39" spans="3:9" ht="16" thickTop="1" x14ac:dyDescent="0.35">
      <c r="C39" s="125"/>
      <c r="D39" s="130"/>
      <c r="E39" s="126"/>
      <c r="F39" s="119"/>
      <c r="G39" s="119"/>
      <c r="H39" s="120"/>
    </row>
    <row r="40" spans="3:9" x14ac:dyDescent="0.35">
      <c r="C40" s="140" t="s">
        <v>526</v>
      </c>
      <c r="D40" s="134" t="s">
        <v>527</v>
      </c>
      <c r="E40" s="118" t="s">
        <v>528</v>
      </c>
      <c r="F40" s="141">
        <v>0.75110130289694599</v>
      </c>
      <c r="G40" s="142"/>
      <c r="H40" s="138"/>
    </row>
  </sheetData>
  <mergeCells count="9">
    <mergeCell ref="F8:I8"/>
    <mergeCell ref="C26:H26"/>
    <mergeCell ref="F27:I27"/>
    <mergeCell ref="C1:H1"/>
    <mergeCell ref="C2:H2"/>
    <mergeCell ref="C3:H3"/>
    <mergeCell ref="C4:H4"/>
    <mergeCell ref="C5:H5"/>
    <mergeCell ref="C7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1DDE-BF72-4C4B-8BFD-DE63CEFDE0FB}">
  <dimension ref="C1:K34"/>
  <sheetViews>
    <sheetView zoomScale="115" zoomScaleNormal="115" workbookViewId="0">
      <selection activeCell="J11" sqref="J11"/>
    </sheetView>
  </sheetViews>
  <sheetFormatPr defaultColWidth="8.7265625" defaultRowHeight="15.5" x14ac:dyDescent="0.35"/>
  <cols>
    <col min="1" max="2" width="8.7265625" style="63"/>
    <col min="3" max="3" width="51.1796875" style="63" bestFit="1" customWidth="1"/>
    <col min="4" max="4" width="18" style="63" customWidth="1"/>
    <col min="5" max="8" width="18.26953125" style="63" bestFit="1" customWidth="1"/>
    <col min="9" max="9" width="18.26953125" style="63" customWidth="1"/>
    <col min="10" max="10" width="18.26953125" style="63" bestFit="1" customWidth="1"/>
    <col min="11" max="11" width="14.54296875" style="63" bestFit="1" customWidth="1"/>
    <col min="12" max="16384" width="8.7265625" style="63"/>
  </cols>
  <sheetData>
    <row r="1" spans="3:11" x14ac:dyDescent="0.35">
      <c r="C1" s="313" t="s">
        <v>493</v>
      </c>
      <c r="D1" s="313"/>
      <c r="E1" s="313"/>
      <c r="F1" s="313"/>
      <c r="G1" s="313"/>
      <c r="H1" s="313"/>
      <c r="I1" s="95"/>
    </row>
    <row r="2" spans="3:11" x14ac:dyDescent="0.35">
      <c r="C2" s="314" t="s">
        <v>418</v>
      </c>
      <c r="D2" s="314"/>
      <c r="E2" s="314"/>
      <c r="F2" s="314"/>
      <c r="G2" s="314"/>
      <c r="H2" s="314"/>
      <c r="I2" s="94"/>
    </row>
    <row r="3" spans="3:11" x14ac:dyDescent="0.35">
      <c r="C3" s="314" t="s">
        <v>417</v>
      </c>
      <c r="D3" s="314"/>
      <c r="E3" s="314"/>
      <c r="F3" s="314"/>
      <c r="G3" s="314"/>
      <c r="H3" s="314"/>
      <c r="I3" s="94"/>
    </row>
    <row r="4" spans="3:11" x14ac:dyDescent="0.35">
      <c r="C4" s="314" t="s">
        <v>416</v>
      </c>
      <c r="D4" s="314"/>
      <c r="E4" s="314" t="s">
        <v>415</v>
      </c>
      <c r="F4" s="314"/>
      <c r="G4" s="314"/>
      <c r="H4" s="314"/>
      <c r="I4" s="94"/>
    </row>
    <row r="5" spans="3:11" x14ac:dyDescent="0.35">
      <c r="C5" s="315" t="s">
        <v>414</v>
      </c>
      <c r="D5" s="315"/>
      <c r="E5" s="315"/>
      <c r="F5" s="315"/>
      <c r="G5" s="315"/>
      <c r="H5" s="315"/>
      <c r="I5" s="93"/>
    </row>
    <row r="6" spans="3:11" ht="16" thickBot="1" x14ac:dyDescent="0.4">
      <c r="C6" s="92"/>
    </row>
    <row r="7" spans="3:11" ht="16" thickBot="1" x14ac:dyDescent="0.4">
      <c r="C7" s="91"/>
      <c r="D7" s="90" t="s">
        <v>4</v>
      </c>
      <c r="E7" s="90" t="s">
        <v>5</v>
      </c>
      <c r="F7" s="90" t="s">
        <v>6</v>
      </c>
      <c r="G7" s="90" t="s">
        <v>7</v>
      </c>
      <c r="H7" s="90" t="s">
        <v>8</v>
      </c>
      <c r="I7" s="90" t="s">
        <v>9</v>
      </c>
      <c r="J7" s="90" t="s">
        <v>10</v>
      </c>
      <c r="K7" s="90" t="s">
        <v>11</v>
      </c>
    </row>
    <row r="8" spans="3:11" x14ac:dyDescent="0.35">
      <c r="C8" s="63" t="s">
        <v>413</v>
      </c>
      <c r="D8" s="88">
        <v>267090344.3509782</v>
      </c>
      <c r="E8" s="88">
        <v>130478832.35116856</v>
      </c>
      <c r="F8" s="88">
        <v>13844246.371795489</v>
      </c>
      <c r="G8" s="88">
        <v>15671928.407768099</v>
      </c>
      <c r="H8" s="88">
        <v>954738.89812639181</v>
      </c>
      <c r="I8" s="88">
        <v>175073415.44165319</v>
      </c>
      <c r="J8" s="88">
        <v>16750739.672720511</v>
      </c>
      <c r="K8" s="88">
        <f>SUM(D8:J8)</f>
        <v>619864245.49421036</v>
      </c>
    </row>
    <row r="9" spans="3:11" x14ac:dyDescent="0.35">
      <c r="C9" s="63" t="s">
        <v>412</v>
      </c>
      <c r="D9" s="89">
        <v>7.8940000164946539E-2</v>
      </c>
      <c r="E9" s="89">
        <v>7.8940000164946539E-2</v>
      </c>
      <c r="F9" s="89">
        <v>7.8940000164946539E-2</v>
      </c>
      <c r="G9" s="89">
        <v>7.8940000164946539E-2</v>
      </c>
      <c r="H9" s="89">
        <v>7.8940000164946539E-2</v>
      </c>
      <c r="I9" s="89">
        <v>7.8940000164946539E-2</v>
      </c>
      <c r="J9" s="89">
        <v>7.8940000164946539E-2</v>
      </c>
      <c r="K9" s="89">
        <v>7.8940000164946539E-2</v>
      </c>
    </row>
    <row r="10" spans="3:11" x14ac:dyDescent="0.35">
      <c r="C10" s="63" t="s">
        <v>411</v>
      </c>
      <c r="D10" s="87">
        <f t="shared" ref="D10:K10" si="0">D9*D8</f>
        <v>21084111.827121846</v>
      </c>
      <c r="E10" s="87">
        <f t="shared" si="0"/>
        <v>10299999.047323277</v>
      </c>
      <c r="F10" s="87">
        <f t="shared" si="0"/>
        <v>1092864.8108730963</v>
      </c>
      <c r="G10" s="87">
        <f t="shared" si="0"/>
        <v>1237142.031094244</v>
      </c>
      <c r="H10" s="87">
        <f t="shared" si="0"/>
        <v>75367.088775578246</v>
      </c>
      <c r="I10" s="87">
        <f t="shared" si="0"/>
        <v>13820295.443841856</v>
      </c>
      <c r="J10" s="87">
        <f t="shared" si="0"/>
        <v>1322303.3925275337</v>
      </c>
      <c r="K10" s="87">
        <f t="shared" si="0"/>
        <v>48932083.641557425</v>
      </c>
    </row>
    <row r="11" spans="3:11" x14ac:dyDescent="0.35">
      <c r="C11" s="63" t="s">
        <v>410</v>
      </c>
      <c r="D11" s="88">
        <v>53266237.398661621</v>
      </c>
      <c r="E11" s="88">
        <v>15651107.473762667</v>
      </c>
      <c r="F11" s="88">
        <v>1838034.8162293038</v>
      </c>
      <c r="G11" s="88">
        <v>1709361.2387983024</v>
      </c>
      <c r="H11" s="88">
        <v>127333.33382312718</v>
      </c>
      <c r="I11" s="88">
        <v>23882929.685481865</v>
      </c>
      <c r="J11" s="88">
        <v>2836634.524690548</v>
      </c>
      <c r="K11" s="88">
        <f>SUM(D11:J11)</f>
        <v>99311638.471447438</v>
      </c>
    </row>
    <row r="12" spans="3:11" x14ac:dyDescent="0.35">
      <c r="C12" s="63" t="s">
        <v>409</v>
      </c>
      <c r="D12" s="88">
        <v>58676043.186452255</v>
      </c>
      <c r="E12" s="88">
        <v>31458385.398287699</v>
      </c>
      <c r="F12" s="88">
        <v>2700980.2155579687</v>
      </c>
      <c r="G12" s="88">
        <v>2740306.8298094529</v>
      </c>
      <c r="H12" s="88">
        <v>166822.8976048257</v>
      </c>
      <c r="I12" s="88">
        <v>26475874.907156188</v>
      </c>
      <c r="J12" s="88">
        <v>3148002.3499999992</v>
      </c>
      <c r="K12" s="88">
        <f>SUM(D12:J12)</f>
        <v>125366415.78486837</v>
      </c>
    </row>
    <row r="13" spans="3:11" x14ac:dyDescent="0.35">
      <c r="C13" s="63" t="s">
        <v>408</v>
      </c>
      <c r="D13" s="88">
        <f t="shared" ref="D13:K13" si="1">D12-D11</f>
        <v>5409805.7877906337</v>
      </c>
      <c r="E13" s="88">
        <f t="shared" si="1"/>
        <v>15807277.924525032</v>
      </c>
      <c r="F13" s="88">
        <f t="shared" si="1"/>
        <v>862945.39932866488</v>
      </c>
      <c r="G13" s="88">
        <f t="shared" si="1"/>
        <v>1030945.5910111505</v>
      </c>
      <c r="H13" s="88">
        <f t="shared" si="1"/>
        <v>39489.563781698525</v>
      </c>
      <c r="I13" s="88">
        <f t="shared" si="1"/>
        <v>2592945.2216743231</v>
      </c>
      <c r="J13" s="88">
        <f t="shared" si="1"/>
        <v>311367.8253094512</v>
      </c>
      <c r="K13" s="88">
        <f t="shared" si="1"/>
        <v>26054777.313420936</v>
      </c>
    </row>
    <row r="14" spans="3:11" x14ac:dyDescent="0.35">
      <c r="C14" s="63" t="s">
        <v>407</v>
      </c>
      <c r="D14" s="88">
        <f t="shared" ref="D14:K14" si="2">D10-D13</f>
        <v>15674306.039331213</v>
      </c>
      <c r="E14" s="88">
        <f t="shared" si="2"/>
        <v>-5507278.8772017546</v>
      </c>
      <c r="F14" s="88">
        <f t="shared" si="2"/>
        <v>229919.41154443147</v>
      </c>
      <c r="G14" s="88">
        <f t="shared" si="2"/>
        <v>206196.44008309348</v>
      </c>
      <c r="H14" s="88">
        <f t="shared" si="2"/>
        <v>35877.524993879721</v>
      </c>
      <c r="I14" s="88">
        <f t="shared" si="2"/>
        <v>11227350.222167533</v>
      </c>
      <c r="J14" s="88">
        <f t="shared" si="2"/>
        <v>1010935.5672180825</v>
      </c>
      <c r="K14" s="88">
        <f t="shared" si="2"/>
        <v>22877306.328136489</v>
      </c>
    </row>
    <row r="15" spans="3:11" x14ac:dyDescent="0.35">
      <c r="C15" s="63" t="s">
        <v>406</v>
      </c>
      <c r="D15" s="87">
        <v>793327.57222679898</v>
      </c>
      <c r="E15" s="87">
        <v>311692.18527549313</v>
      </c>
      <c r="F15" s="87">
        <v>33859.649421471797</v>
      </c>
      <c r="G15" s="87">
        <v>28002.168969449827</v>
      </c>
      <c r="H15" s="87">
        <v>1727.6265607809128</v>
      </c>
      <c r="I15" s="87">
        <v>297616.43727621803</v>
      </c>
      <c r="J15" s="87">
        <v>33508.703192324952</v>
      </c>
      <c r="K15" s="88">
        <f>SUM(D15:J15)</f>
        <v>1499734.3429225376</v>
      </c>
    </row>
    <row r="16" spans="3:11" x14ac:dyDescent="0.35">
      <c r="C16" s="63" t="s">
        <v>405</v>
      </c>
      <c r="D16" s="87">
        <v>2620346.3155679372</v>
      </c>
      <c r="E16" s="87">
        <v>1280090.1823755458</v>
      </c>
      <c r="F16" s="87">
        <v>135821.90722880847</v>
      </c>
      <c r="G16" s="87">
        <v>153752.76841597745</v>
      </c>
      <c r="H16" s="87">
        <v>9366.6678970146004</v>
      </c>
      <c r="I16" s="87">
        <v>1717594.7719906806</v>
      </c>
      <c r="J16" s="87">
        <v>164336.67451030083</v>
      </c>
      <c r="K16" s="88">
        <f>SUM(D16:J16)</f>
        <v>6081309.2879862646</v>
      </c>
    </row>
    <row r="17" spans="3:11" x14ac:dyDescent="0.35">
      <c r="C17" s="63" t="s">
        <v>404</v>
      </c>
      <c r="D17" s="87">
        <f t="shared" ref="D17:K17" si="3">ROUND(D11+D15+D16+D10,0)</f>
        <v>77764023</v>
      </c>
      <c r="E17" s="87">
        <f t="shared" si="3"/>
        <v>27542889</v>
      </c>
      <c r="F17" s="87">
        <f t="shared" si="3"/>
        <v>3100581</v>
      </c>
      <c r="G17" s="87">
        <f t="shared" si="3"/>
        <v>3128258</v>
      </c>
      <c r="H17" s="87">
        <f t="shared" si="3"/>
        <v>213795</v>
      </c>
      <c r="I17" s="87">
        <f t="shared" si="3"/>
        <v>39718436</v>
      </c>
      <c r="J17" s="87">
        <f t="shared" si="3"/>
        <v>4356783</v>
      </c>
      <c r="K17" s="87">
        <f t="shared" si="3"/>
        <v>155824766</v>
      </c>
    </row>
    <row r="19" spans="3:11" x14ac:dyDescent="0.35">
      <c r="C19" s="63" t="s">
        <v>403</v>
      </c>
      <c r="D19" s="86">
        <f t="shared" ref="D19:K19" si="4">D12/D17</f>
        <v>0.75453970773158496</v>
      </c>
      <c r="E19" s="86">
        <f t="shared" si="4"/>
        <v>1.1421599745142095</v>
      </c>
      <c r="F19" s="86">
        <f t="shared" si="4"/>
        <v>0.87112067562755779</v>
      </c>
      <c r="G19" s="86">
        <f t="shared" si="4"/>
        <v>0.87598491870218276</v>
      </c>
      <c r="H19" s="86">
        <f t="shared" si="4"/>
        <v>0.78029372812659648</v>
      </c>
      <c r="I19" s="86">
        <f t="shared" si="4"/>
        <v>0.66658905972924487</v>
      </c>
      <c r="J19" s="86">
        <f t="shared" si="4"/>
        <v>0.72255201831259419</v>
      </c>
      <c r="K19" s="86">
        <f t="shared" si="4"/>
        <v>0.80453460000619137</v>
      </c>
    </row>
    <row r="20" spans="3:11" x14ac:dyDescent="0.35">
      <c r="C20" s="63" t="s">
        <v>402</v>
      </c>
      <c r="D20" s="86">
        <f t="shared" ref="D20:K20" si="5">D19/$K19</f>
        <v>0.93785861754830468</v>
      </c>
      <c r="E20" s="86">
        <f t="shared" si="5"/>
        <v>1.419653019901717</v>
      </c>
      <c r="F20" s="86">
        <f t="shared" si="5"/>
        <v>1.0827634704844937</v>
      </c>
      <c r="G20" s="86">
        <f t="shared" si="5"/>
        <v>1.0888095038988275</v>
      </c>
      <c r="H20" s="86">
        <f t="shared" si="5"/>
        <v>0.96986969624499886</v>
      </c>
      <c r="I20" s="86">
        <f t="shared" si="5"/>
        <v>0.82853995306617645</v>
      </c>
      <c r="J20" s="86">
        <f t="shared" si="5"/>
        <v>0.89809937112342186</v>
      </c>
      <c r="K20" s="86">
        <f t="shared" si="5"/>
        <v>1</v>
      </c>
    </row>
    <row r="22" spans="3:11" x14ac:dyDescent="0.35">
      <c r="C22" s="63" t="s">
        <v>401</v>
      </c>
      <c r="D22" s="88">
        <v>17819519.749330748</v>
      </c>
      <c r="E22" s="88">
        <v>2798895.4513108805</v>
      </c>
      <c r="F22" s="88">
        <v>399600.96819471195</v>
      </c>
      <c r="G22" s="88">
        <v>387951.37746852037</v>
      </c>
      <c r="H22" s="88">
        <v>46971.819451675226</v>
      </c>
      <c r="I22" s="88">
        <v>9005410.593288755</v>
      </c>
      <c r="J22" s="88">
        <v>0</v>
      </c>
      <c r="K22" s="88">
        <f>SUM(D22:J22)</f>
        <v>30458349.959045291</v>
      </c>
    </row>
    <row r="24" spans="3:11" x14ac:dyDescent="0.35">
      <c r="C24" s="63" t="s">
        <v>400</v>
      </c>
      <c r="D24" s="87">
        <f t="shared" ref="D24:J24" si="6">D22+D12</f>
        <v>76495562.935782999</v>
      </c>
      <c r="E24" s="87">
        <f t="shared" si="6"/>
        <v>34257280.849598579</v>
      </c>
      <c r="F24" s="87">
        <f t="shared" si="6"/>
        <v>3100581.1837526807</v>
      </c>
      <c r="G24" s="87">
        <f t="shared" si="6"/>
        <v>3128258.2072779732</v>
      </c>
      <c r="H24" s="87">
        <f t="shared" si="6"/>
        <v>213794.71705650093</v>
      </c>
      <c r="I24" s="87">
        <f t="shared" si="6"/>
        <v>35481285.500444941</v>
      </c>
      <c r="J24" s="87">
        <f t="shared" si="6"/>
        <v>3148002.3499999992</v>
      </c>
      <c r="K24" s="88">
        <f>SUM(D24:J24)</f>
        <v>155824765.74391368</v>
      </c>
    </row>
    <row r="25" spans="3:11" x14ac:dyDescent="0.35">
      <c r="C25" s="63" t="s">
        <v>399</v>
      </c>
      <c r="D25" s="87">
        <f t="shared" ref="D25:K25" si="7">D24-D17</f>
        <v>-1268460.0642170012</v>
      </c>
      <c r="E25" s="87">
        <f t="shared" si="7"/>
        <v>6714391.8495985791</v>
      </c>
      <c r="F25" s="87">
        <f t="shared" si="7"/>
        <v>0.18375268066301942</v>
      </c>
      <c r="G25" s="87">
        <f t="shared" si="7"/>
        <v>0.20727797318249941</v>
      </c>
      <c r="H25" s="87">
        <f t="shared" si="7"/>
        <v>-0.28294349907082506</v>
      </c>
      <c r="I25" s="87">
        <f t="shared" si="7"/>
        <v>-4237150.4995550588</v>
      </c>
      <c r="J25" s="87">
        <f t="shared" si="7"/>
        <v>-1208780.6500000008</v>
      </c>
      <c r="K25" s="87">
        <f t="shared" si="7"/>
        <v>-0.2560863196849823</v>
      </c>
    </row>
    <row r="27" spans="3:11" x14ac:dyDescent="0.35">
      <c r="C27" s="63" t="s">
        <v>398</v>
      </c>
      <c r="D27" s="86">
        <f t="shared" ref="D27:K27" si="8">D24/D17</f>
        <v>0.98368834307585906</v>
      </c>
      <c r="E27" s="86">
        <f t="shared" si="8"/>
        <v>1.2437795051056038</v>
      </c>
      <c r="F27" s="86">
        <f t="shared" si="8"/>
        <v>1.0000000592639511</v>
      </c>
      <c r="G27" s="86">
        <f t="shared" si="8"/>
        <v>1.0000000662598716</v>
      </c>
      <c r="H27" s="86">
        <f t="shared" si="8"/>
        <v>0.99999867656634123</v>
      </c>
      <c r="I27" s="86">
        <f t="shared" si="8"/>
        <v>0.89332030849464816</v>
      </c>
      <c r="J27" s="86">
        <f t="shared" si="8"/>
        <v>0.72255201831259419</v>
      </c>
      <c r="K27" s="86">
        <f t="shared" si="8"/>
        <v>0.99999999835657494</v>
      </c>
    </row>
    <row r="28" spans="3:11" x14ac:dyDescent="0.35">
      <c r="C28" s="63" t="s">
        <v>397</v>
      </c>
      <c r="D28" s="86">
        <f t="shared" ref="D28:K28" si="9">D27/$K27</f>
        <v>0.98368834469247712</v>
      </c>
      <c r="E28" s="86">
        <f t="shared" si="9"/>
        <v>1.2437795071496622</v>
      </c>
      <c r="F28" s="86">
        <f t="shared" si="9"/>
        <v>1.0000000609073763</v>
      </c>
      <c r="G28" s="86">
        <f t="shared" si="9"/>
        <v>1.0000000679032968</v>
      </c>
      <c r="H28" s="86">
        <f t="shared" si="9"/>
        <v>0.99999867820976407</v>
      </c>
      <c r="I28" s="86">
        <f t="shared" si="9"/>
        <v>0.89332030996275313</v>
      </c>
      <c r="J28" s="86">
        <f t="shared" si="9"/>
        <v>0.72255201950005432</v>
      </c>
      <c r="K28" s="86">
        <f t="shared" si="9"/>
        <v>1</v>
      </c>
    </row>
    <row r="30" spans="3:11" x14ac:dyDescent="0.35">
      <c r="C30" s="63" t="s">
        <v>396</v>
      </c>
    </row>
    <row r="31" spans="3:11" x14ac:dyDescent="0.35">
      <c r="C31" s="85" t="s">
        <v>395</v>
      </c>
      <c r="D31" s="83"/>
      <c r="E31" s="83"/>
      <c r="F31" s="83"/>
      <c r="G31" s="83"/>
      <c r="H31" s="83"/>
      <c r="I31" s="83"/>
      <c r="J31" s="83"/>
    </row>
    <row r="32" spans="3:11" x14ac:dyDescent="0.35">
      <c r="D32" s="84"/>
      <c r="E32" s="84"/>
      <c r="F32" s="84"/>
      <c r="G32" s="84"/>
      <c r="H32" s="84"/>
      <c r="I32" s="84"/>
      <c r="J32" s="84"/>
    </row>
    <row r="33" spans="4:10" x14ac:dyDescent="0.35">
      <c r="D33" s="83"/>
      <c r="E33" s="83"/>
      <c r="F33" s="83"/>
      <c r="G33" s="83"/>
      <c r="H33" s="83"/>
      <c r="I33" s="83"/>
      <c r="J33" s="83"/>
    </row>
    <row r="34" spans="4:10" x14ac:dyDescent="0.35">
      <c r="D34" s="83"/>
      <c r="E34" s="83"/>
      <c r="F34" s="83"/>
      <c r="G34" s="83"/>
      <c r="H34" s="83"/>
      <c r="I34" s="83"/>
      <c r="J34" s="83"/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188C-F368-4CF8-BBA8-7F91C61ED054}">
  <dimension ref="A1:S95"/>
  <sheetViews>
    <sheetView topLeftCell="A46" workbookViewId="0">
      <selection activeCell="D70" sqref="D70"/>
    </sheetView>
  </sheetViews>
  <sheetFormatPr defaultColWidth="9.1796875" defaultRowHeight="14.5" outlineLevelRow="1" outlineLevelCol="1" x14ac:dyDescent="0.35"/>
  <cols>
    <col min="1" max="1" width="6" style="147" bestFit="1" customWidth="1"/>
    <col min="2" max="2" width="58.26953125" style="145" customWidth="1"/>
    <col min="3" max="3" width="2.81640625" style="145" customWidth="1"/>
    <col min="4" max="4" width="21" style="145" bestFit="1" customWidth="1"/>
    <col min="5" max="5" width="7.7265625" style="146" hidden="1" customWidth="1" outlineLevel="1"/>
    <col min="6" max="6" width="2.81640625" style="145" customWidth="1" collapsed="1"/>
    <col min="7" max="13" width="15.7265625" style="145" customWidth="1"/>
    <col min="14" max="16384" width="9.1796875" style="145"/>
  </cols>
  <sheetData>
    <row r="1" spans="1:13" outlineLevel="1" x14ac:dyDescent="0.35">
      <c r="A1" s="144" t="s">
        <v>493</v>
      </c>
    </row>
    <row r="2" spans="1:13" outlineLevel="1" x14ac:dyDescent="0.35">
      <c r="A2" s="144" t="s">
        <v>615</v>
      </c>
    </row>
    <row r="3" spans="1:13" outlineLevel="1" x14ac:dyDescent="0.35">
      <c r="A3" s="144" t="s">
        <v>616</v>
      </c>
    </row>
    <row r="4" spans="1:13" outlineLevel="1" x14ac:dyDescent="0.35">
      <c r="A4" s="144"/>
    </row>
    <row r="5" spans="1:13" ht="16.5" customHeight="1" outlineLevel="1" x14ac:dyDescent="0.35"/>
    <row r="6" spans="1:13" ht="52.5" customHeight="1" x14ac:dyDescent="0.5">
      <c r="A6" s="148" t="s">
        <v>2</v>
      </c>
      <c r="B6" s="149" t="s">
        <v>565</v>
      </c>
      <c r="C6" s="150"/>
      <c r="D6" s="148" t="s">
        <v>566</v>
      </c>
      <c r="E6" s="151" t="s">
        <v>567</v>
      </c>
      <c r="F6" s="152"/>
      <c r="G6" s="152" t="s">
        <v>617</v>
      </c>
      <c r="H6" s="152" t="s">
        <v>618</v>
      </c>
      <c r="I6" s="152" t="s">
        <v>619</v>
      </c>
      <c r="J6" s="152" t="s">
        <v>620</v>
      </c>
      <c r="K6" s="152" t="s">
        <v>621</v>
      </c>
      <c r="L6" s="152" t="s">
        <v>622</v>
      </c>
      <c r="M6" s="152" t="s">
        <v>623</v>
      </c>
    </row>
    <row r="7" spans="1:13" x14ac:dyDescent="0.35">
      <c r="A7" s="147" t="s">
        <v>568</v>
      </c>
      <c r="B7" s="153" t="s">
        <v>568</v>
      </c>
      <c r="D7" s="154"/>
      <c r="F7" s="154"/>
      <c r="G7" s="154"/>
      <c r="H7" s="154"/>
      <c r="I7" s="154"/>
      <c r="J7" s="154"/>
      <c r="K7" s="154"/>
    </row>
    <row r="8" spans="1:13" x14ac:dyDescent="0.35">
      <c r="A8" s="147">
        <v>1</v>
      </c>
      <c r="B8" s="155" t="s">
        <v>413</v>
      </c>
      <c r="D8" s="154"/>
      <c r="F8" s="154"/>
      <c r="G8" s="154"/>
      <c r="H8" s="154"/>
      <c r="I8" s="154"/>
      <c r="J8" s="154"/>
      <c r="K8" s="154"/>
    </row>
    <row r="9" spans="1:13" x14ac:dyDescent="0.35">
      <c r="A9" s="147">
        <v>2</v>
      </c>
      <c r="B9" s="153" t="s">
        <v>569</v>
      </c>
      <c r="D9" s="156">
        <v>1141765084.1656132</v>
      </c>
      <c r="E9" s="146">
        <v>0</v>
      </c>
      <c r="F9" s="154"/>
      <c r="G9" s="156">
        <v>554197256.92175078</v>
      </c>
      <c r="H9" s="156">
        <v>226263031.46790686</v>
      </c>
      <c r="I9" s="156">
        <v>22671803.374001738</v>
      </c>
      <c r="J9" s="156">
        <v>25335708.314888105</v>
      </c>
      <c r="K9" s="156">
        <v>1527496.4371893229</v>
      </c>
      <c r="L9" s="156">
        <v>284191271.56489527</v>
      </c>
      <c r="M9" s="156">
        <v>27578516.084980942</v>
      </c>
    </row>
    <row r="10" spans="1:13" x14ac:dyDescent="0.35">
      <c r="A10" s="147">
        <v>3</v>
      </c>
      <c r="B10" s="153" t="s">
        <v>570</v>
      </c>
      <c r="D10" s="154">
        <v>-482855822.54000008</v>
      </c>
      <c r="E10" s="146">
        <v>0</v>
      </c>
      <c r="F10" s="154"/>
      <c r="G10" s="154">
        <v>-268395802.0075776</v>
      </c>
      <c r="H10" s="154">
        <v>-87987877.244445443</v>
      </c>
      <c r="I10" s="154">
        <v>-8040005.6024787584</v>
      </c>
      <c r="J10" s="154">
        <v>-8782519.6888666023</v>
      </c>
      <c r="K10" s="154">
        <v>-519670.50299311476</v>
      </c>
      <c r="L10" s="154">
        <v>-99255487.700634763</v>
      </c>
      <c r="M10" s="154">
        <v>-9874459.7930037882</v>
      </c>
    </row>
    <row r="11" spans="1:13" ht="16" x14ac:dyDescent="0.5">
      <c r="A11" s="147">
        <v>4</v>
      </c>
      <c r="B11" s="153" t="s">
        <v>571</v>
      </c>
      <c r="D11" s="157">
        <v>-39045016.131402507</v>
      </c>
      <c r="E11" s="146">
        <v>0</v>
      </c>
      <c r="F11" s="154"/>
      <c r="G11" s="157">
        <v>-18711110.563194994</v>
      </c>
      <c r="H11" s="157">
        <v>-7796321.8722928613</v>
      </c>
      <c r="I11" s="157">
        <v>-787551.39972749085</v>
      </c>
      <c r="J11" s="157">
        <v>-881260.21825340332</v>
      </c>
      <c r="K11" s="157">
        <v>-53087.036069816335</v>
      </c>
      <c r="L11" s="157">
        <v>-9862368.422607312</v>
      </c>
      <c r="M11" s="157">
        <v>-953316.61925664218</v>
      </c>
    </row>
    <row r="12" spans="1:13" x14ac:dyDescent="0.35">
      <c r="A12" s="147">
        <v>5</v>
      </c>
      <c r="B12" s="158" t="s">
        <v>391</v>
      </c>
      <c r="D12" s="159">
        <v>619864245.4942106</v>
      </c>
      <c r="E12" s="146">
        <v>0</v>
      </c>
      <c r="F12" s="160"/>
      <c r="G12" s="159">
        <v>267090344.3509782</v>
      </c>
      <c r="H12" s="159">
        <v>130478832.35116856</v>
      </c>
      <c r="I12" s="159">
        <v>13844246.371795489</v>
      </c>
      <c r="J12" s="159">
        <v>15671928.407768099</v>
      </c>
      <c r="K12" s="159">
        <v>954738.89812639181</v>
      </c>
      <c r="L12" s="159">
        <v>175073415.44165319</v>
      </c>
      <c r="M12" s="159">
        <v>16750739.672720511</v>
      </c>
    </row>
    <row r="13" spans="1:13" x14ac:dyDescent="0.35">
      <c r="A13" s="147" t="s">
        <v>568</v>
      </c>
      <c r="B13" s="158"/>
      <c r="D13" s="159"/>
      <c r="E13" s="161"/>
      <c r="F13" s="160"/>
      <c r="G13" s="159"/>
      <c r="H13" s="159"/>
      <c r="I13" s="159"/>
      <c r="J13" s="159"/>
      <c r="K13" s="159"/>
    </row>
    <row r="14" spans="1:13" x14ac:dyDescent="0.35">
      <c r="A14" s="147">
        <v>6</v>
      </c>
      <c r="B14" s="162" t="s">
        <v>572</v>
      </c>
      <c r="D14" s="159"/>
      <c r="E14" s="161"/>
      <c r="F14" s="160"/>
      <c r="G14" s="159"/>
      <c r="H14" s="159"/>
      <c r="I14" s="159"/>
      <c r="J14" s="159"/>
      <c r="K14" s="159"/>
    </row>
    <row r="15" spans="1:13" x14ac:dyDescent="0.35">
      <c r="A15" s="147">
        <v>7</v>
      </c>
      <c r="B15" s="158" t="s">
        <v>573</v>
      </c>
      <c r="D15" s="159"/>
      <c r="E15" s="161"/>
      <c r="F15" s="160"/>
      <c r="G15" s="159"/>
      <c r="H15" s="159"/>
      <c r="I15" s="159"/>
      <c r="J15" s="159"/>
      <c r="K15" s="159"/>
    </row>
    <row r="16" spans="1:13" x14ac:dyDescent="0.35">
      <c r="A16" s="147">
        <v>8</v>
      </c>
      <c r="B16" s="153" t="s">
        <v>574</v>
      </c>
      <c r="D16" s="156">
        <v>125366415.78486839</v>
      </c>
      <c r="E16" s="146">
        <v>0</v>
      </c>
      <c r="F16" s="160"/>
      <c r="G16" s="156">
        <v>58676043.186452255</v>
      </c>
      <c r="H16" s="156">
        <v>31458385.398287699</v>
      </c>
      <c r="I16" s="156">
        <v>2700980.2155579687</v>
      </c>
      <c r="J16" s="156">
        <v>2740306.8298094529</v>
      </c>
      <c r="K16" s="156">
        <v>166822.8976048257</v>
      </c>
      <c r="L16" s="156">
        <v>26475874.907156188</v>
      </c>
      <c r="M16" s="156">
        <v>3148002.3499999992</v>
      </c>
    </row>
    <row r="17" spans="1:13" x14ac:dyDescent="0.35">
      <c r="A17" s="147">
        <v>9</v>
      </c>
      <c r="B17" s="153" t="s">
        <v>575</v>
      </c>
      <c r="D17" s="154">
        <v>19501617.060000002</v>
      </c>
      <c r="E17" s="146">
        <v>0</v>
      </c>
      <c r="F17" s="160"/>
      <c r="G17" s="154">
        <v>9097128.5300000012</v>
      </c>
      <c r="H17" s="154">
        <v>7231696.6499999994</v>
      </c>
      <c r="I17" s="154">
        <v>617439.25</v>
      </c>
      <c r="J17" s="154">
        <v>617105.17000000004</v>
      </c>
      <c r="K17" s="154">
        <v>21203.500000000004</v>
      </c>
      <c r="L17" s="154">
        <v>1668355.2300000002</v>
      </c>
      <c r="M17" s="154">
        <v>248688.73</v>
      </c>
    </row>
    <row r="18" spans="1:13" ht="16" x14ac:dyDescent="0.5">
      <c r="A18" s="147">
        <v>10</v>
      </c>
      <c r="B18" s="153" t="s">
        <v>576</v>
      </c>
      <c r="D18" s="157">
        <v>761216.75999999966</v>
      </c>
      <c r="E18" s="146">
        <v>0</v>
      </c>
      <c r="F18" s="160"/>
      <c r="G18" s="157">
        <v>356117.72408464173</v>
      </c>
      <c r="H18" s="157">
        <v>203299.0874921433</v>
      </c>
      <c r="I18" s="157">
        <v>17436.811026142866</v>
      </c>
      <c r="J18" s="157">
        <v>17641.699364622877</v>
      </c>
      <c r="K18" s="157">
        <v>987.99467520313237</v>
      </c>
      <c r="L18" s="157">
        <v>147885.34992860362</v>
      </c>
      <c r="M18" s="157">
        <v>17848.093428642034</v>
      </c>
    </row>
    <row r="19" spans="1:13" x14ac:dyDescent="0.35">
      <c r="A19" s="147">
        <v>11</v>
      </c>
      <c r="B19" s="158" t="s">
        <v>577</v>
      </c>
      <c r="D19" s="159">
        <v>145629249.60486838</v>
      </c>
      <c r="E19" s="146">
        <v>0</v>
      </c>
      <c r="F19" s="160"/>
      <c r="G19" s="159">
        <v>68129289.440536901</v>
      </c>
      <c r="H19" s="159">
        <v>38893381.135779843</v>
      </c>
      <c r="I19" s="159">
        <v>3335856.2765841116</v>
      </c>
      <c r="J19" s="159">
        <v>3375053.6991740759</v>
      </c>
      <c r="K19" s="159">
        <v>189014.39228002884</v>
      </c>
      <c r="L19" s="159">
        <v>28292115.487084791</v>
      </c>
      <c r="M19" s="159">
        <v>3414539.1734286412</v>
      </c>
    </row>
    <row r="20" spans="1:13" ht="16" x14ac:dyDescent="0.5">
      <c r="A20" s="147" t="s">
        <v>568</v>
      </c>
      <c r="B20" s="153"/>
      <c r="D20" s="163"/>
      <c r="E20" s="161"/>
      <c r="F20" s="160"/>
      <c r="G20" s="164"/>
      <c r="H20" s="164"/>
      <c r="I20" s="164"/>
      <c r="J20" s="164"/>
      <c r="K20" s="164"/>
    </row>
    <row r="21" spans="1:13" x14ac:dyDescent="0.35">
      <c r="A21" s="147">
        <v>12</v>
      </c>
      <c r="B21" s="155" t="s">
        <v>578</v>
      </c>
    </row>
    <row r="22" spans="1:13" x14ac:dyDescent="0.35">
      <c r="A22" s="147">
        <v>13</v>
      </c>
      <c r="B22" s="153" t="s">
        <v>579</v>
      </c>
      <c r="D22" s="156">
        <v>59594378.080361895</v>
      </c>
      <c r="E22" s="146">
        <v>0</v>
      </c>
      <c r="F22" s="154"/>
      <c r="G22" s="156">
        <v>31493156.697820466</v>
      </c>
      <c r="H22" s="156">
        <v>11550216.198770866</v>
      </c>
      <c r="I22" s="156">
        <v>1309459.7320190363</v>
      </c>
      <c r="J22" s="156">
        <v>1129922.1628471944</v>
      </c>
      <c r="K22" s="156">
        <v>74626.377287761308</v>
      </c>
      <c r="L22" s="156">
        <v>12311037.416037092</v>
      </c>
      <c r="M22" s="156">
        <v>1725959.4955794842</v>
      </c>
    </row>
    <row r="23" spans="1:13" x14ac:dyDescent="0.35">
      <c r="A23" s="147">
        <v>14</v>
      </c>
      <c r="B23" s="153" t="s">
        <v>580</v>
      </c>
      <c r="D23" s="154">
        <v>32285329.299140997</v>
      </c>
      <c r="E23" s="146">
        <v>0</v>
      </c>
      <c r="F23" s="154"/>
      <c r="G23" s="154">
        <v>17061178.539626013</v>
      </c>
      <c r="H23" s="154">
        <v>6159294.9056017809</v>
      </c>
      <c r="I23" s="154">
        <v>586543.13877004222</v>
      </c>
      <c r="J23" s="154">
        <v>649002.81076630391</v>
      </c>
      <c r="K23" s="154">
        <v>39015.815314317384</v>
      </c>
      <c r="L23" s="154">
        <v>7138521.1134421891</v>
      </c>
      <c r="M23" s="154">
        <v>651772.97562035511</v>
      </c>
    </row>
    <row r="24" spans="1:13" x14ac:dyDescent="0.35">
      <c r="A24" s="147">
        <v>15</v>
      </c>
      <c r="B24" s="153" t="s">
        <v>581</v>
      </c>
      <c r="D24" s="154">
        <v>4589139.722218222</v>
      </c>
      <c r="E24" s="146">
        <v>0</v>
      </c>
      <c r="F24" s="154"/>
      <c r="G24" s="154">
        <v>2360559.9572283267</v>
      </c>
      <c r="H24" s="154">
        <v>893709.44264010992</v>
      </c>
      <c r="I24" s="154">
        <v>94211.182270831137</v>
      </c>
      <c r="J24" s="154">
        <v>93208.981830666686</v>
      </c>
      <c r="K24" s="154">
        <v>5941.3785291652466</v>
      </c>
      <c r="L24" s="154">
        <v>1021128.1039492993</v>
      </c>
      <c r="M24" s="154">
        <v>120380.67576982357</v>
      </c>
    </row>
    <row r="25" spans="1:13" ht="16" x14ac:dyDescent="0.5">
      <c r="A25" s="147">
        <v>16</v>
      </c>
      <c r="B25" s="153" t="s">
        <v>582</v>
      </c>
      <c r="D25" s="165">
        <v>23745033.612662204</v>
      </c>
      <c r="E25" s="146">
        <v>0</v>
      </c>
      <c r="F25" s="154"/>
      <c r="G25" s="165">
        <v>11108566.932307933</v>
      </c>
      <c r="H25" s="165">
        <v>6341615.0557753062</v>
      </c>
      <c r="I25" s="165">
        <v>543915.59102482372</v>
      </c>
      <c r="J25" s="165">
        <v>550306.78042014164</v>
      </c>
      <c r="K25" s="165">
        <v>30819.036054631346</v>
      </c>
      <c r="L25" s="165">
        <v>4613065.2783774827</v>
      </c>
      <c r="M25" s="165">
        <v>556744.93870187586</v>
      </c>
    </row>
    <row r="26" spans="1:13" x14ac:dyDescent="0.35">
      <c r="A26" s="147">
        <v>17</v>
      </c>
      <c r="B26" s="155" t="s">
        <v>564</v>
      </c>
      <c r="D26" s="166">
        <v>120213880.7143833</v>
      </c>
      <c r="E26" s="146">
        <v>0</v>
      </c>
      <c r="F26" s="166"/>
      <c r="G26" s="166">
        <v>62023462.126982734</v>
      </c>
      <c r="H26" s="166">
        <v>24944835.602788065</v>
      </c>
      <c r="I26" s="166">
        <v>2534129.6440847334</v>
      </c>
      <c r="J26" s="166">
        <v>2422440.7358643068</v>
      </c>
      <c r="K26" s="166">
        <v>150402.6071858753</v>
      </c>
      <c r="L26" s="166">
        <v>25083751.911806062</v>
      </c>
      <c r="M26" s="166">
        <v>3054858.085671539</v>
      </c>
    </row>
    <row r="27" spans="1:13" ht="16" x14ac:dyDescent="0.5">
      <c r="A27" s="147" t="s">
        <v>568</v>
      </c>
      <c r="B27" s="155"/>
      <c r="D27" s="165"/>
      <c r="F27" s="154"/>
      <c r="G27" s="165"/>
      <c r="H27" s="165"/>
      <c r="I27" s="165"/>
      <c r="J27" s="165"/>
      <c r="K27" s="165"/>
    </row>
    <row r="28" spans="1:13" x14ac:dyDescent="0.35">
      <c r="A28" s="147">
        <v>18</v>
      </c>
      <c r="B28" s="155" t="s">
        <v>583</v>
      </c>
      <c r="D28" s="166">
        <v>25415368.890485078</v>
      </c>
      <c r="E28" s="146">
        <v>0</v>
      </c>
      <c r="F28" s="167"/>
      <c r="G28" s="166">
        <v>6105827.3135541677</v>
      </c>
      <c r="H28" s="166">
        <v>13948545.532991778</v>
      </c>
      <c r="I28" s="166">
        <v>801726.63249937817</v>
      </c>
      <c r="J28" s="166">
        <v>952612.96330976905</v>
      </c>
      <c r="K28" s="166">
        <v>38611.785094153543</v>
      </c>
      <c r="L28" s="166">
        <v>3208363.5752787292</v>
      </c>
      <c r="M28" s="166">
        <v>359681.08775710221</v>
      </c>
    </row>
    <row r="29" spans="1:13" x14ac:dyDescent="0.35">
      <c r="A29" s="147" t="s">
        <v>568</v>
      </c>
      <c r="B29" s="153"/>
      <c r="D29" s="154"/>
      <c r="F29" s="154"/>
      <c r="G29" s="154"/>
      <c r="H29" s="154"/>
      <c r="I29" s="154"/>
      <c r="J29" s="154"/>
      <c r="K29" s="154"/>
    </row>
    <row r="30" spans="1:13" x14ac:dyDescent="0.35">
      <c r="A30" s="147">
        <v>19</v>
      </c>
      <c r="B30" s="153" t="s">
        <v>584</v>
      </c>
      <c r="D30" s="156">
        <v>-5096067.8929358944</v>
      </c>
      <c r="E30" s="146">
        <v>0</v>
      </c>
      <c r="F30" s="167"/>
      <c r="G30" s="156">
        <v>-1224287.1888459355</v>
      </c>
      <c r="H30" s="156">
        <v>-2796840.5790263982</v>
      </c>
      <c r="I30" s="156">
        <v>-160755.22524960357</v>
      </c>
      <c r="J30" s="156">
        <v>-191009.63506120403</v>
      </c>
      <c r="K30" s="156">
        <v>-7742.0980649595094</v>
      </c>
      <c r="L30" s="156">
        <v>-643313.05499815184</v>
      </c>
      <c r="M30" s="156">
        <v>-72120.111689641606</v>
      </c>
    </row>
    <row r="31" spans="1:13" ht="16" x14ac:dyDescent="0.5">
      <c r="A31" s="147">
        <v>20</v>
      </c>
      <c r="B31" s="153" t="s">
        <v>585</v>
      </c>
      <c r="D31" s="165">
        <v>4456659.4700000007</v>
      </c>
      <c r="E31" s="146">
        <v>0</v>
      </c>
      <c r="F31" s="168"/>
      <c r="G31" s="165">
        <v>1920308.714609459</v>
      </c>
      <c r="H31" s="165">
        <v>938108.18749314209</v>
      </c>
      <c r="I31" s="165">
        <v>99536.458420316791</v>
      </c>
      <c r="J31" s="165">
        <v>112677.00735982218</v>
      </c>
      <c r="K31" s="165">
        <v>6864.3193774145411</v>
      </c>
      <c r="L31" s="165">
        <v>1258731.4086025562</v>
      </c>
      <c r="M31" s="165">
        <v>120433.3741372924</v>
      </c>
    </row>
    <row r="32" spans="1:13" s="155" customFormat="1" x14ac:dyDescent="0.35">
      <c r="A32" s="147">
        <v>21</v>
      </c>
      <c r="B32" s="155" t="s">
        <v>586</v>
      </c>
      <c r="D32" s="159">
        <v>-639408.42293589376</v>
      </c>
      <c r="E32" s="146">
        <v>0</v>
      </c>
      <c r="F32" s="166"/>
      <c r="G32" s="159">
        <v>696021.52576352353</v>
      </c>
      <c r="H32" s="159">
        <v>-1858732.391533256</v>
      </c>
      <c r="I32" s="159">
        <v>-61218.766829286775</v>
      </c>
      <c r="J32" s="159">
        <v>-78332.627701381847</v>
      </c>
      <c r="K32" s="159">
        <v>-877.77868754496831</v>
      </c>
      <c r="L32" s="159">
        <v>615418.35360440437</v>
      </c>
      <c r="M32" s="159">
        <v>48313.262447650792</v>
      </c>
    </row>
    <row r="33" spans="1:13" ht="16" x14ac:dyDescent="0.5">
      <c r="A33" s="147" t="s">
        <v>568</v>
      </c>
      <c r="B33" s="153"/>
      <c r="D33" s="157"/>
      <c r="F33" s="154"/>
      <c r="G33" s="157"/>
      <c r="H33" s="157"/>
      <c r="I33" s="157"/>
      <c r="J33" s="157"/>
      <c r="K33" s="157"/>
    </row>
    <row r="34" spans="1:13" x14ac:dyDescent="0.35">
      <c r="A34" s="147">
        <v>22</v>
      </c>
      <c r="B34" s="158" t="s">
        <v>624</v>
      </c>
      <c r="D34" s="159">
        <v>119574472.29144742</v>
      </c>
      <c r="E34" s="146">
        <v>0</v>
      </c>
      <c r="F34" s="160"/>
      <c r="G34" s="159">
        <v>62719483.65274626</v>
      </c>
      <c r="H34" s="159">
        <v>23086103.211254809</v>
      </c>
      <c r="I34" s="159">
        <v>2472910.8772554467</v>
      </c>
      <c r="J34" s="159">
        <v>2344108.1081629251</v>
      </c>
      <c r="K34" s="159">
        <v>149524.82849833032</v>
      </c>
      <c r="L34" s="159">
        <v>25699170.265410468</v>
      </c>
      <c r="M34" s="159">
        <v>3103171.34811919</v>
      </c>
    </row>
    <row r="35" spans="1:13" x14ac:dyDescent="0.35">
      <c r="A35" s="147" t="s">
        <v>568</v>
      </c>
      <c r="B35" s="153"/>
      <c r="D35" s="160"/>
      <c r="E35" s="161"/>
      <c r="F35" s="160"/>
      <c r="G35" s="160"/>
      <c r="H35" s="160"/>
      <c r="I35" s="160"/>
      <c r="J35" s="160"/>
      <c r="K35" s="160"/>
      <c r="L35" s="160"/>
      <c r="M35" s="160"/>
    </row>
    <row r="36" spans="1:13" x14ac:dyDescent="0.35">
      <c r="A36" s="147">
        <v>23</v>
      </c>
      <c r="B36" s="155" t="s">
        <v>587</v>
      </c>
      <c r="D36" s="159">
        <v>26054777.313420966</v>
      </c>
      <c r="E36" s="146">
        <v>0</v>
      </c>
      <c r="F36" s="160"/>
      <c r="G36" s="169">
        <v>5409805.7877906412</v>
      </c>
      <c r="H36" s="159">
        <v>15807277.924525034</v>
      </c>
      <c r="I36" s="159">
        <v>862945.39932866488</v>
      </c>
      <c r="J36" s="159">
        <v>1030945.5910111507</v>
      </c>
      <c r="K36" s="159">
        <v>39489.563781698525</v>
      </c>
      <c r="L36" s="159">
        <v>2592945.2216743231</v>
      </c>
      <c r="M36" s="159">
        <v>311367.8253094512</v>
      </c>
    </row>
    <row r="37" spans="1:13" x14ac:dyDescent="0.35">
      <c r="A37" s="147" t="s">
        <v>568</v>
      </c>
      <c r="B37" s="153"/>
      <c r="D37" s="170"/>
      <c r="F37" s="154"/>
      <c r="G37" s="156"/>
      <c r="H37" s="156"/>
      <c r="I37" s="156"/>
      <c r="J37" s="156"/>
      <c r="K37" s="156"/>
      <c r="L37" s="156"/>
      <c r="M37" s="156"/>
    </row>
    <row r="38" spans="1:13" x14ac:dyDescent="0.35">
      <c r="A38" s="147">
        <v>24</v>
      </c>
      <c r="B38" s="155" t="s">
        <v>588</v>
      </c>
      <c r="C38" s="155"/>
      <c r="D38" s="171">
        <v>4.2033037883396213E-2</v>
      </c>
      <c r="E38" s="172"/>
      <c r="F38" s="173"/>
      <c r="G38" s="171">
        <v>2.0254591385309387E-2</v>
      </c>
      <c r="H38" s="171">
        <v>0.12114821722179112</v>
      </c>
      <c r="I38" s="171">
        <v>6.2332421437307009E-2</v>
      </c>
      <c r="J38" s="171">
        <v>6.578294413979982E-2</v>
      </c>
      <c r="K38" s="171">
        <v>4.1361637049871988E-2</v>
      </c>
      <c r="L38" s="171">
        <v>1.4810616535544057E-2</v>
      </c>
      <c r="M38" s="171">
        <v>1.8588303047687538E-2</v>
      </c>
    </row>
    <row r="39" spans="1:13" x14ac:dyDescent="0.35">
      <c r="A39" s="147">
        <v>25</v>
      </c>
      <c r="B39" s="155" t="s">
        <v>589</v>
      </c>
      <c r="C39" s="155"/>
      <c r="D39" s="174">
        <v>1</v>
      </c>
      <c r="E39" s="161"/>
      <c r="F39" s="160"/>
      <c r="G39" s="174">
        <v>0.48187312659859655</v>
      </c>
      <c r="H39" s="174">
        <v>2.8822141658632479</v>
      </c>
      <c r="I39" s="174">
        <v>1.4829387685520921</v>
      </c>
      <c r="J39" s="174">
        <v>1.5650294970896033</v>
      </c>
      <c r="K39" s="174">
        <v>0.98402683062340734</v>
      </c>
      <c r="L39" s="174">
        <v>0.35235655763521462</v>
      </c>
      <c r="M39" s="174">
        <v>0.44223077806684641</v>
      </c>
    </row>
    <row r="40" spans="1:13" x14ac:dyDescent="0.35">
      <c r="A40" s="147" t="s">
        <v>568</v>
      </c>
      <c r="B40" s="153"/>
      <c r="D40" s="170"/>
      <c r="F40" s="154"/>
      <c r="G40" s="156"/>
      <c r="H40" s="156"/>
      <c r="I40" s="156"/>
      <c r="J40" s="156"/>
      <c r="K40" s="156"/>
      <c r="L40" s="156"/>
      <c r="M40" s="156"/>
    </row>
    <row r="41" spans="1:13" x14ac:dyDescent="0.35">
      <c r="A41" s="147">
        <v>26</v>
      </c>
      <c r="B41" s="155" t="s">
        <v>590</v>
      </c>
      <c r="D41" s="174">
        <v>0.82702728622301447</v>
      </c>
      <c r="F41" s="154"/>
      <c r="G41" s="174">
        <v>0.78114449047171031</v>
      </c>
      <c r="H41" s="174">
        <v>1.1119420614308557</v>
      </c>
      <c r="I41" s="174">
        <v>0.89302488503830479</v>
      </c>
      <c r="J41" s="174">
        <v>0.89690383893538195</v>
      </c>
      <c r="K41" s="174">
        <v>0.80095523756668408</v>
      </c>
      <c r="L41" s="174">
        <v>0.68116854604616128</v>
      </c>
      <c r="M41" s="174">
        <v>0.73854699350728159</v>
      </c>
    </row>
    <row r="42" spans="1:13" x14ac:dyDescent="0.35">
      <c r="A42" s="147">
        <v>27</v>
      </c>
      <c r="B42" s="155" t="s">
        <v>591</v>
      </c>
      <c r="D42" s="174">
        <v>1</v>
      </c>
      <c r="F42" s="154"/>
      <c r="G42" s="174">
        <v>0.94452081991049142</v>
      </c>
      <c r="H42" s="174">
        <v>1.344504685581815</v>
      </c>
      <c r="I42" s="174">
        <v>1.0798009931651682</v>
      </c>
      <c r="J42" s="174">
        <v>1.0844912300674983</v>
      </c>
      <c r="K42" s="174">
        <v>0.96847498372707874</v>
      </c>
      <c r="L42" s="174">
        <v>0.8236349119229408</v>
      </c>
      <c r="M42" s="174">
        <v>0.89301405867777683</v>
      </c>
    </row>
    <row r="43" spans="1:13" x14ac:dyDescent="0.35">
      <c r="A43" s="147" t="s">
        <v>568</v>
      </c>
      <c r="B43" s="153"/>
      <c r="D43" s="170"/>
      <c r="F43" s="154"/>
      <c r="G43" s="156"/>
      <c r="H43" s="156"/>
      <c r="I43" s="156"/>
      <c r="J43" s="156"/>
      <c r="K43" s="156"/>
    </row>
    <row r="44" spans="1:13" x14ac:dyDescent="0.35">
      <c r="A44" s="147">
        <v>28</v>
      </c>
      <c r="B44" s="162" t="s">
        <v>592</v>
      </c>
      <c r="D44" s="170"/>
      <c r="F44" s="154"/>
      <c r="G44" s="156"/>
      <c r="H44" s="156"/>
      <c r="I44" s="156"/>
      <c r="J44" s="156"/>
      <c r="K44" s="156"/>
    </row>
    <row r="45" spans="1:13" x14ac:dyDescent="0.35">
      <c r="A45" s="147">
        <v>29</v>
      </c>
      <c r="B45" s="155" t="s">
        <v>593</v>
      </c>
      <c r="D45" s="154"/>
      <c r="E45" s="146" t="s">
        <v>568</v>
      </c>
      <c r="F45" s="154"/>
      <c r="G45" s="154"/>
      <c r="H45" s="154"/>
      <c r="I45" s="154"/>
      <c r="J45" s="154"/>
      <c r="K45" s="154"/>
    </row>
    <row r="46" spans="1:13" x14ac:dyDescent="0.35">
      <c r="A46" s="147">
        <v>30</v>
      </c>
      <c r="B46" s="153" t="s">
        <v>594</v>
      </c>
      <c r="D46" s="170">
        <v>7.8940000164946539E-2</v>
      </c>
      <c r="F46" s="154"/>
      <c r="G46" s="175">
        <v>7.8940000164946539E-2</v>
      </c>
      <c r="H46" s="175">
        <v>7.8940000164946539E-2</v>
      </c>
      <c r="I46" s="175">
        <v>7.8940000164946539E-2</v>
      </c>
      <c r="J46" s="175">
        <v>7.8940000164946539E-2</v>
      </c>
      <c r="K46" s="175">
        <v>7.8940000164946539E-2</v>
      </c>
      <c r="L46" s="175">
        <v>7.8940000164946539E-2</v>
      </c>
      <c r="M46" s="175">
        <v>7.8940000164946539E-2</v>
      </c>
    </row>
    <row r="47" spans="1:13" x14ac:dyDescent="0.35">
      <c r="A47" s="147">
        <v>31</v>
      </c>
      <c r="B47" s="153" t="s">
        <v>595</v>
      </c>
      <c r="D47" s="156">
        <v>48932083.641557448</v>
      </c>
      <c r="E47" s="146">
        <v>0</v>
      </c>
      <c r="F47" s="154"/>
      <c r="G47" s="156">
        <v>21084111.827121846</v>
      </c>
      <c r="H47" s="156">
        <v>10299999.047323277</v>
      </c>
      <c r="I47" s="156">
        <v>1092864.8108730963</v>
      </c>
      <c r="J47" s="156">
        <v>1237142.031094244</v>
      </c>
      <c r="K47" s="156">
        <v>75367.088775578246</v>
      </c>
      <c r="L47" s="156">
        <v>13820295.443841856</v>
      </c>
      <c r="M47" s="156">
        <v>1322303.3925275337</v>
      </c>
    </row>
    <row r="48" spans="1:13" x14ac:dyDescent="0.35">
      <c r="A48" s="147" t="s">
        <v>568</v>
      </c>
      <c r="B48" s="153"/>
      <c r="D48" s="163"/>
      <c r="F48" s="154"/>
      <c r="G48" s="154"/>
      <c r="H48" s="154"/>
      <c r="I48" s="154"/>
      <c r="J48" s="154"/>
      <c r="K48" s="154"/>
      <c r="L48" s="154"/>
      <c r="M48" s="154"/>
    </row>
    <row r="49" spans="1:19" x14ac:dyDescent="0.35">
      <c r="A49" s="147">
        <v>32</v>
      </c>
      <c r="B49" s="155" t="s">
        <v>596</v>
      </c>
      <c r="D49" s="154"/>
      <c r="F49" s="154"/>
      <c r="G49" s="154"/>
      <c r="H49" s="154"/>
      <c r="I49" s="154"/>
      <c r="J49" s="154"/>
      <c r="K49" s="154"/>
      <c r="L49" s="154"/>
      <c r="M49" s="154"/>
    </row>
    <row r="50" spans="1:19" x14ac:dyDescent="0.35">
      <c r="A50" s="147">
        <v>33</v>
      </c>
      <c r="B50" s="153" t="s">
        <v>579</v>
      </c>
      <c r="D50" s="156">
        <v>59594378.080361895</v>
      </c>
      <c r="E50" s="146">
        <v>0</v>
      </c>
      <c r="F50" s="167"/>
      <c r="G50" s="156">
        <v>31493156.697820466</v>
      </c>
      <c r="H50" s="156">
        <v>11550216.198770866</v>
      </c>
      <c r="I50" s="156">
        <v>1309459.7320190363</v>
      </c>
      <c r="J50" s="156">
        <v>1129922.1628471944</v>
      </c>
      <c r="K50" s="156">
        <v>74626.377287761308</v>
      </c>
      <c r="L50" s="156">
        <v>12311037.416037092</v>
      </c>
      <c r="M50" s="156">
        <v>1725959.4955794842</v>
      </c>
    </row>
    <row r="51" spans="1:19" x14ac:dyDescent="0.35">
      <c r="A51" s="147">
        <v>34</v>
      </c>
      <c r="B51" s="153" t="s">
        <v>580</v>
      </c>
      <c r="D51" s="176">
        <v>32285329.299140997</v>
      </c>
      <c r="E51" s="146">
        <v>0</v>
      </c>
      <c r="F51" s="154"/>
      <c r="G51" s="176">
        <v>17061178.539626013</v>
      </c>
      <c r="H51" s="176">
        <v>6159294.9056017809</v>
      </c>
      <c r="I51" s="176">
        <v>586543.13877004222</v>
      </c>
      <c r="J51" s="176">
        <v>649002.81076630391</v>
      </c>
      <c r="K51" s="176">
        <v>39015.815314317384</v>
      </c>
      <c r="L51" s="176">
        <v>7138521.1134421891</v>
      </c>
      <c r="M51" s="176">
        <v>651772.97562035511</v>
      </c>
    </row>
    <row r="52" spans="1:19" x14ac:dyDescent="0.35">
      <c r="A52" s="147">
        <v>35</v>
      </c>
      <c r="B52" s="153" t="s">
        <v>581</v>
      </c>
      <c r="D52" s="176">
        <v>4589139.722218222</v>
      </c>
      <c r="E52" s="146">
        <v>0</v>
      </c>
      <c r="F52" s="154"/>
      <c r="G52" s="176">
        <v>2360559.9572283267</v>
      </c>
      <c r="H52" s="176">
        <v>893709.44264010992</v>
      </c>
      <c r="I52" s="176">
        <v>94211.182270831137</v>
      </c>
      <c r="J52" s="176">
        <v>93208.981830666686</v>
      </c>
      <c r="K52" s="176">
        <v>5941.3785291652466</v>
      </c>
      <c r="L52" s="176">
        <v>1021128.1039492993</v>
      </c>
      <c r="M52" s="176">
        <v>120380.67576982357</v>
      </c>
    </row>
    <row r="53" spans="1:19" ht="16" x14ac:dyDescent="0.5">
      <c r="A53" s="147">
        <v>36</v>
      </c>
      <c r="B53" s="153" t="s">
        <v>582</v>
      </c>
      <c r="D53" s="157">
        <v>23745033.612662204</v>
      </c>
      <c r="E53" s="146">
        <v>0</v>
      </c>
      <c r="F53" s="154"/>
      <c r="G53" s="157">
        <v>11108566.932307933</v>
      </c>
      <c r="H53" s="157">
        <v>6341615.0557753062</v>
      </c>
      <c r="I53" s="157">
        <v>543915.59102482372</v>
      </c>
      <c r="J53" s="157">
        <v>550306.78042014164</v>
      </c>
      <c r="K53" s="157">
        <v>30819.036054631346</v>
      </c>
      <c r="L53" s="157">
        <v>4613065.2783774827</v>
      </c>
      <c r="M53" s="157">
        <v>556744.93870187586</v>
      </c>
    </row>
    <row r="54" spans="1:19" x14ac:dyDescent="0.35">
      <c r="A54" s="147">
        <v>37</v>
      </c>
      <c r="B54" s="155" t="s">
        <v>564</v>
      </c>
      <c r="D54" s="166">
        <v>120213880.7143833</v>
      </c>
      <c r="F54" s="167"/>
      <c r="G54" s="166">
        <v>62023462.126982734</v>
      </c>
      <c r="H54" s="166">
        <v>24944835.602788065</v>
      </c>
      <c r="I54" s="166">
        <v>2534129.6440847334</v>
      </c>
      <c r="J54" s="166">
        <v>2422440.7358643068</v>
      </c>
      <c r="K54" s="166">
        <v>150402.6071858753</v>
      </c>
      <c r="L54" s="166">
        <v>25083751.911806062</v>
      </c>
      <c r="M54" s="166">
        <v>3054858.085671539</v>
      </c>
    </row>
    <row r="55" spans="1:19" x14ac:dyDescent="0.35">
      <c r="A55" s="147" t="s">
        <v>568</v>
      </c>
      <c r="B55" s="153"/>
      <c r="D55" s="176"/>
      <c r="F55" s="154"/>
      <c r="G55" s="176"/>
      <c r="H55" s="176"/>
      <c r="I55" s="176"/>
      <c r="J55" s="176"/>
      <c r="K55" s="176"/>
      <c r="L55" s="176"/>
      <c r="M55" s="176"/>
    </row>
    <row r="56" spans="1:19" x14ac:dyDescent="0.35">
      <c r="A56" s="147">
        <v>38</v>
      </c>
      <c r="B56" s="153" t="s">
        <v>584</v>
      </c>
      <c r="D56" s="156">
        <v>-5096067.8929358944</v>
      </c>
      <c r="E56" s="146">
        <v>0</v>
      </c>
      <c r="F56" s="167"/>
      <c r="G56" s="156">
        <v>-1224287.1888459355</v>
      </c>
      <c r="H56" s="156">
        <v>-2796840.5790263982</v>
      </c>
      <c r="I56" s="156">
        <v>-160755.22524960357</v>
      </c>
      <c r="J56" s="156">
        <v>-191009.63506120403</v>
      </c>
      <c r="K56" s="156">
        <v>-7742.0980649595094</v>
      </c>
      <c r="L56" s="156">
        <v>-643313.05499815184</v>
      </c>
      <c r="M56" s="156">
        <v>-72120.111689641606</v>
      </c>
    </row>
    <row r="57" spans="1:19" ht="16" x14ac:dyDescent="0.5">
      <c r="A57" s="147">
        <v>39</v>
      </c>
      <c r="B57" s="153" t="s">
        <v>585</v>
      </c>
      <c r="D57" s="157">
        <v>4456659.4700000007</v>
      </c>
      <c r="E57" s="146">
        <v>0</v>
      </c>
      <c r="F57" s="154"/>
      <c r="G57" s="157">
        <v>1920308.714609459</v>
      </c>
      <c r="H57" s="157">
        <v>938108.18749314209</v>
      </c>
      <c r="I57" s="157">
        <v>99536.458420316791</v>
      </c>
      <c r="J57" s="157">
        <v>112677.00735982218</v>
      </c>
      <c r="K57" s="157">
        <v>6864.3193774145411</v>
      </c>
      <c r="L57" s="157">
        <v>1258731.4086025562</v>
      </c>
      <c r="M57" s="157">
        <v>120433.3741372924</v>
      </c>
      <c r="N57" s="177"/>
      <c r="O57" s="177"/>
      <c r="P57" s="177"/>
      <c r="Q57" s="177"/>
      <c r="R57" s="177"/>
      <c r="S57" s="177"/>
    </row>
    <row r="58" spans="1:19" s="155" customFormat="1" x14ac:dyDescent="0.35">
      <c r="A58" s="147">
        <v>40</v>
      </c>
      <c r="B58" s="155" t="s">
        <v>597</v>
      </c>
      <c r="D58" s="159">
        <v>-639408.42293589376</v>
      </c>
      <c r="E58" s="161"/>
      <c r="F58" s="166"/>
      <c r="G58" s="159">
        <v>696021.52576352353</v>
      </c>
      <c r="H58" s="159">
        <v>-1858732.391533256</v>
      </c>
      <c r="I58" s="159">
        <v>-61218.766829286775</v>
      </c>
      <c r="J58" s="159">
        <v>-78332.627701381847</v>
      </c>
      <c r="K58" s="159">
        <v>-877.77868754496831</v>
      </c>
      <c r="L58" s="159">
        <v>615418.35360440437</v>
      </c>
      <c r="M58" s="159">
        <v>48313.262447650792</v>
      </c>
      <c r="N58" s="178"/>
      <c r="O58" s="178"/>
      <c r="P58" s="178"/>
      <c r="Q58" s="178"/>
      <c r="R58" s="178"/>
      <c r="S58" s="178"/>
    </row>
    <row r="59" spans="1:19" s="155" customFormat="1" x14ac:dyDescent="0.35">
      <c r="A59" s="147" t="s">
        <v>568</v>
      </c>
      <c r="D59" s="179"/>
      <c r="E59" s="161"/>
      <c r="F59" s="160"/>
      <c r="G59" s="179"/>
      <c r="H59" s="179"/>
      <c r="I59" s="179"/>
      <c r="J59" s="179"/>
      <c r="K59" s="179"/>
      <c r="L59" s="179"/>
      <c r="M59" s="179"/>
    </row>
    <row r="60" spans="1:19" x14ac:dyDescent="0.35">
      <c r="A60" s="147">
        <v>41</v>
      </c>
      <c r="B60" s="153" t="s">
        <v>598</v>
      </c>
      <c r="D60" s="156">
        <v>6081309.2879862664</v>
      </c>
      <c r="E60" s="146">
        <v>0</v>
      </c>
      <c r="F60" s="167"/>
      <c r="G60" s="156">
        <v>2620346.3155679372</v>
      </c>
      <c r="H60" s="156">
        <v>1280090.1823755458</v>
      </c>
      <c r="I60" s="156">
        <v>135821.90722880847</v>
      </c>
      <c r="J60" s="156">
        <v>153752.76841597745</v>
      </c>
      <c r="K60" s="156">
        <v>9366.6678970146004</v>
      </c>
      <c r="L60" s="156">
        <v>1717594.7719906806</v>
      </c>
      <c r="M60" s="156">
        <v>164336.67451030083</v>
      </c>
    </row>
    <row r="61" spans="1:19" x14ac:dyDescent="0.35">
      <c r="A61" s="147">
        <v>42</v>
      </c>
      <c r="B61" s="153" t="s">
        <v>599</v>
      </c>
      <c r="D61" s="176">
        <v>204645.3009225378</v>
      </c>
      <c r="E61" s="146">
        <v>0</v>
      </c>
      <c r="F61" s="154"/>
      <c r="G61" s="176">
        <v>156706.07324013868</v>
      </c>
      <c r="H61" s="176">
        <v>41845.773482891927</v>
      </c>
      <c r="I61" s="176">
        <v>6093.4541995071559</v>
      </c>
      <c r="J61" s="176">
        <v>0</v>
      </c>
      <c r="K61" s="176">
        <v>0</v>
      </c>
      <c r="L61" s="176">
        <v>0</v>
      </c>
      <c r="M61" s="176">
        <v>0</v>
      </c>
    </row>
    <row r="62" spans="1:19" ht="16" x14ac:dyDescent="0.5">
      <c r="A62" s="147">
        <v>43</v>
      </c>
      <c r="B62" s="153" t="s">
        <v>600</v>
      </c>
      <c r="D62" s="157">
        <v>1295089.0420000001</v>
      </c>
      <c r="E62" s="146">
        <v>0</v>
      </c>
      <c r="F62" s="154"/>
      <c r="G62" s="157">
        <v>636621.49898666027</v>
      </c>
      <c r="H62" s="157">
        <v>269846.41179260123</v>
      </c>
      <c r="I62" s="157">
        <v>27766.195221964641</v>
      </c>
      <c r="J62" s="157">
        <v>28002.168969449827</v>
      </c>
      <c r="K62" s="157">
        <v>1727.6265607809128</v>
      </c>
      <c r="L62" s="157">
        <v>297616.43727621803</v>
      </c>
      <c r="M62" s="157">
        <v>33508.703192324952</v>
      </c>
    </row>
    <row r="63" spans="1:19" s="155" customFormat="1" x14ac:dyDescent="0.35">
      <c r="A63" s="147">
        <v>44</v>
      </c>
      <c r="B63" s="155" t="s">
        <v>601</v>
      </c>
      <c r="D63" s="159">
        <v>7581043.6309088049</v>
      </c>
      <c r="E63" s="161"/>
      <c r="F63" s="166"/>
      <c r="G63" s="159">
        <v>3413673.8877947358</v>
      </c>
      <c r="H63" s="159">
        <v>1591782.367651039</v>
      </c>
      <c r="I63" s="159">
        <v>169681.55665028028</v>
      </c>
      <c r="J63" s="159">
        <v>181754.93738542727</v>
      </c>
      <c r="K63" s="159">
        <v>11094.294457795513</v>
      </c>
      <c r="L63" s="159">
        <v>2015211.2092668987</v>
      </c>
      <c r="M63" s="159">
        <v>197845.37770262579</v>
      </c>
    </row>
    <row r="64" spans="1:19" ht="16" x14ac:dyDescent="0.5">
      <c r="A64" s="147" t="s">
        <v>568</v>
      </c>
      <c r="B64" s="153"/>
      <c r="D64" s="157"/>
      <c r="F64" s="154"/>
      <c r="G64" s="157"/>
      <c r="H64" s="157"/>
      <c r="I64" s="157"/>
      <c r="J64" s="157"/>
      <c r="K64" s="157"/>
      <c r="L64" s="157"/>
      <c r="M64" s="157"/>
    </row>
    <row r="65" spans="1:13" x14ac:dyDescent="0.35">
      <c r="A65" s="147">
        <v>45</v>
      </c>
      <c r="B65" s="158" t="s">
        <v>625</v>
      </c>
      <c r="C65" s="154"/>
      <c r="D65" s="159">
        <v>127155515.92235622</v>
      </c>
      <c r="E65" s="146">
        <v>0</v>
      </c>
      <c r="F65" s="160"/>
      <c r="G65" s="159">
        <v>66133157.540540993</v>
      </c>
      <c r="H65" s="159">
        <v>24677885.578905847</v>
      </c>
      <c r="I65" s="159">
        <v>2642592.4339057272</v>
      </c>
      <c r="J65" s="159">
        <v>2525863.0455483524</v>
      </c>
      <c r="K65" s="159">
        <v>160619.12295612582</v>
      </c>
      <c r="L65" s="159">
        <v>27714381.474677365</v>
      </c>
      <c r="M65" s="159">
        <v>3301016.7258218159</v>
      </c>
    </row>
    <row r="66" spans="1:13" x14ac:dyDescent="0.35">
      <c r="A66" s="147" t="s">
        <v>568</v>
      </c>
      <c r="B66" s="180"/>
      <c r="D66" s="154"/>
      <c r="F66" s="154"/>
      <c r="G66" s="181"/>
      <c r="H66" s="154"/>
      <c r="I66" s="154"/>
      <c r="J66" s="154"/>
      <c r="K66" s="154"/>
      <c r="L66" s="154"/>
      <c r="M66" s="154"/>
    </row>
    <row r="67" spans="1:13" x14ac:dyDescent="0.35">
      <c r="A67" s="147">
        <v>46</v>
      </c>
      <c r="B67" s="158" t="s">
        <v>626</v>
      </c>
      <c r="D67" s="159">
        <v>176087599.56391367</v>
      </c>
      <c r="E67" s="146">
        <v>0</v>
      </c>
      <c r="F67" s="160"/>
      <c r="G67" s="159">
        <v>87217269.367662847</v>
      </c>
      <c r="H67" s="159">
        <v>34977884.626229122</v>
      </c>
      <c r="I67" s="159">
        <v>3735457.2447788236</v>
      </c>
      <c r="J67" s="159">
        <v>3763005.0766425962</v>
      </c>
      <c r="K67" s="159">
        <v>235986.21173170407</v>
      </c>
      <c r="L67" s="159">
        <v>41534676.918519221</v>
      </c>
      <c r="M67" s="159">
        <v>4623320.1183493491</v>
      </c>
    </row>
    <row r="68" spans="1:13" x14ac:dyDescent="0.35">
      <c r="A68" s="147">
        <v>47</v>
      </c>
      <c r="B68" s="182" t="s">
        <v>602</v>
      </c>
      <c r="D68" s="163"/>
      <c r="E68" s="161"/>
      <c r="F68" s="160"/>
      <c r="G68" s="159"/>
      <c r="H68" s="159"/>
      <c r="I68" s="159"/>
      <c r="J68" s="159"/>
      <c r="K68" s="159"/>
      <c r="L68" s="159"/>
      <c r="M68" s="159"/>
    </row>
    <row r="69" spans="1:13" ht="16" x14ac:dyDescent="0.5">
      <c r="A69" s="147">
        <v>48</v>
      </c>
      <c r="B69" s="183" t="s">
        <v>603</v>
      </c>
      <c r="D69" s="157">
        <v>761216.75999999966</v>
      </c>
      <c r="E69" s="146">
        <v>0</v>
      </c>
      <c r="F69" s="154"/>
      <c r="G69" s="157">
        <v>356117.72408464173</v>
      </c>
      <c r="H69" s="157">
        <v>203299.0874921433</v>
      </c>
      <c r="I69" s="157">
        <v>17436.811026142866</v>
      </c>
      <c r="J69" s="157">
        <v>17641.699364622877</v>
      </c>
      <c r="K69" s="157">
        <v>987.99467520313237</v>
      </c>
      <c r="L69" s="157">
        <v>147885.34992860362</v>
      </c>
      <c r="M69" s="157">
        <v>17848.093428642034</v>
      </c>
    </row>
    <row r="70" spans="1:13" x14ac:dyDescent="0.35">
      <c r="A70" s="147">
        <v>49</v>
      </c>
      <c r="B70" s="158" t="s">
        <v>604</v>
      </c>
      <c r="D70" s="159">
        <v>175326382.80391368</v>
      </c>
      <c r="E70" s="146">
        <v>0</v>
      </c>
      <c r="F70" s="160"/>
      <c r="G70" s="159">
        <v>86861151.643578202</v>
      </c>
      <c r="H70" s="159">
        <v>34774585.538736977</v>
      </c>
      <c r="I70" s="159">
        <v>3718020.4337526807</v>
      </c>
      <c r="J70" s="159">
        <v>3745363.3772779731</v>
      </c>
      <c r="K70" s="159">
        <v>234998.21705650093</v>
      </c>
      <c r="L70" s="159">
        <v>41386791.568590619</v>
      </c>
      <c r="M70" s="159">
        <v>4605472.0249207066</v>
      </c>
    </row>
    <row r="71" spans="1:13" s="184" customFormat="1" x14ac:dyDescent="0.35">
      <c r="A71" s="147" t="s">
        <v>568</v>
      </c>
      <c r="D71" s="163"/>
      <c r="E71" s="146" t="s">
        <v>568</v>
      </c>
      <c r="F71" s="163"/>
      <c r="G71" s="163"/>
      <c r="H71" s="163"/>
      <c r="I71" s="163"/>
      <c r="J71" s="163"/>
      <c r="K71" s="163"/>
      <c r="L71" s="163"/>
      <c r="M71" s="163"/>
    </row>
    <row r="72" spans="1:13" s="184" customFormat="1" x14ac:dyDescent="0.35">
      <c r="A72" s="147">
        <v>50</v>
      </c>
      <c r="B72" s="182" t="s">
        <v>605</v>
      </c>
      <c r="D72" s="167">
        <v>144868032.84486839</v>
      </c>
      <c r="E72" s="146">
        <v>0</v>
      </c>
      <c r="F72" s="185"/>
      <c r="G72" s="167">
        <v>67773171.716452256</v>
      </c>
      <c r="H72" s="167">
        <v>38690082.048287697</v>
      </c>
      <c r="I72" s="167">
        <v>3318419.4655579687</v>
      </c>
      <c r="J72" s="167">
        <v>3357411.9998094528</v>
      </c>
      <c r="K72" s="167">
        <v>188026.3976048257</v>
      </c>
      <c r="L72" s="167">
        <v>28144230.137156188</v>
      </c>
      <c r="M72" s="167">
        <v>3396691.0799999991</v>
      </c>
    </row>
    <row r="73" spans="1:13" x14ac:dyDescent="0.35">
      <c r="A73" s="147">
        <v>51</v>
      </c>
      <c r="B73" s="158" t="s">
        <v>606</v>
      </c>
      <c r="C73" s="155"/>
      <c r="D73" s="159">
        <v>-30458349.959045291</v>
      </c>
      <c r="E73" s="161">
        <v>0</v>
      </c>
      <c r="F73" s="160"/>
      <c r="G73" s="159">
        <v>-19087979.927125946</v>
      </c>
      <c r="H73" s="159">
        <v>3915496.5095507205</v>
      </c>
      <c r="I73" s="159">
        <v>-399600.96819471195</v>
      </c>
      <c r="J73" s="159">
        <v>-387951.37746852031</v>
      </c>
      <c r="K73" s="159">
        <v>-46971.819451675226</v>
      </c>
      <c r="L73" s="159">
        <v>-13242561.43143443</v>
      </c>
      <c r="M73" s="159">
        <v>-1208780.9449207075</v>
      </c>
    </row>
    <row r="74" spans="1:13" ht="16" x14ac:dyDescent="0.5">
      <c r="A74" s="147" t="s">
        <v>568</v>
      </c>
      <c r="B74" s="182"/>
      <c r="D74" s="186"/>
      <c r="E74" s="146" t="s">
        <v>568</v>
      </c>
      <c r="F74" s="154"/>
      <c r="G74" s="186"/>
      <c r="H74" s="186"/>
      <c r="I74" s="186"/>
      <c r="J74" s="186"/>
      <c r="K74" s="186"/>
      <c r="L74" s="186"/>
      <c r="M74" s="186"/>
    </row>
    <row r="75" spans="1:13" x14ac:dyDescent="0.35">
      <c r="A75" s="147">
        <v>52</v>
      </c>
      <c r="B75" s="182" t="s">
        <v>607</v>
      </c>
      <c r="D75" s="156">
        <v>30458349.959045291</v>
      </c>
      <c r="E75" s="146">
        <v>0</v>
      </c>
      <c r="F75" s="154"/>
      <c r="G75" s="156">
        <v>17819519.749330748</v>
      </c>
      <c r="H75" s="156">
        <v>2798895.4513108805</v>
      </c>
      <c r="I75" s="156">
        <v>399600.96819471195</v>
      </c>
      <c r="J75" s="156">
        <v>387951.37746852037</v>
      </c>
      <c r="K75" s="156">
        <v>46971.819451675226</v>
      </c>
      <c r="L75" s="156">
        <v>9005410.593288755</v>
      </c>
      <c r="M75" s="156">
        <v>0</v>
      </c>
    </row>
    <row r="76" spans="1:13" x14ac:dyDescent="0.35">
      <c r="A76" s="147">
        <v>53</v>
      </c>
      <c r="B76" s="182" t="s">
        <v>608</v>
      </c>
      <c r="D76" s="156">
        <v>176087599.5639137</v>
      </c>
      <c r="E76" s="146">
        <v>0</v>
      </c>
      <c r="F76" s="154"/>
      <c r="G76" s="156">
        <v>85948809.189867646</v>
      </c>
      <c r="H76" s="156">
        <v>41692276.587090723</v>
      </c>
      <c r="I76" s="156">
        <v>3735457.2447788236</v>
      </c>
      <c r="J76" s="156">
        <v>3763005.0766425962</v>
      </c>
      <c r="K76" s="156">
        <v>235986.21173170407</v>
      </c>
      <c r="L76" s="156">
        <v>37297526.080373548</v>
      </c>
      <c r="M76" s="156">
        <v>3414539.1734286412</v>
      </c>
    </row>
    <row r="77" spans="1:13" ht="16" x14ac:dyDescent="0.5">
      <c r="A77" s="147" t="s">
        <v>568</v>
      </c>
      <c r="B77" s="182"/>
      <c r="D77" s="156"/>
      <c r="E77" s="146" t="s">
        <v>568</v>
      </c>
      <c r="F77" s="154"/>
      <c r="G77" s="186"/>
      <c r="H77" s="186"/>
      <c r="I77" s="186"/>
      <c r="J77" s="186"/>
      <c r="K77" s="186"/>
      <c r="L77" s="186"/>
      <c r="M77" s="186"/>
    </row>
    <row r="78" spans="1:13" x14ac:dyDescent="0.35">
      <c r="A78" s="147">
        <v>54</v>
      </c>
      <c r="B78" s="182" t="s">
        <v>609</v>
      </c>
      <c r="D78" s="156">
        <v>49917325.036607862</v>
      </c>
      <c r="E78" s="146">
        <v>0</v>
      </c>
      <c r="F78" s="154"/>
      <c r="G78" s="156">
        <v>21211710.776048653</v>
      </c>
      <c r="H78" s="156">
        <v>15497640.611534024</v>
      </c>
      <c r="I78" s="156">
        <v>1067931.4928523016</v>
      </c>
      <c r="J78" s="156">
        <v>1199885.1644490173</v>
      </c>
      <c r="K78" s="156">
        <v>76991.658607633304</v>
      </c>
      <c r="L78" s="156">
        <v>10657426.322688712</v>
      </c>
      <c r="M78" s="156">
        <v>205739.01042748487</v>
      </c>
    </row>
    <row r="79" spans="1:13" x14ac:dyDescent="0.35">
      <c r="A79" s="147">
        <v>55</v>
      </c>
      <c r="B79" s="182" t="s">
        <v>597</v>
      </c>
      <c r="D79" s="156">
        <v>985241.395050372</v>
      </c>
      <c r="E79" s="146">
        <v>0</v>
      </c>
      <c r="F79" s="154"/>
      <c r="G79" s="156">
        <v>1396059.1267220017</v>
      </c>
      <c r="H79" s="156">
        <v>-1516750.3966508524</v>
      </c>
      <c r="I79" s="156">
        <v>-24933.318020795094</v>
      </c>
      <c r="J79" s="156">
        <v>-37256.866645226575</v>
      </c>
      <c r="K79" s="156">
        <v>1624.569832055091</v>
      </c>
      <c r="L79" s="156">
        <v>1074281.7169925286</v>
      </c>
      <c r="M79" s="156">
        <v>92216.562820659223</v>
      </c>
    </row>
    <row r="80" spans="1:13" x14ac:dyDescent="0.35">
      <c r="A80" s="147">
        <v>56</v>
      </c>
      <c r="B80" s="158" t="s">
        <v>610</v>
      </c>
      <c r="D80" s="159">
        <v>48932083.641557492</v>
      </c>
      <c r="E80" s="146">
        <v>0</v>
      </c>
      <c r="F80" s="154"/>
      <c r="G80" s="159">
        <v>19815651.649326652</v>
      </c>
      <c r="H80" s="159">
        <v>17014391.008184876</v>
      </c>
      <c r="I80" s="159">
        <v>1092864.8108730966</v>
      </c>
      <c r="J80" s="159">
        <v>1237142.0310942437</v>
      </c>
      <c r="K80" s="159">
        <v>75367.088775578217</v>
      </c>
      <c r="L80" s="159">
        <v>9583144.6056961827</v>
      </c>
      <c r="M80" s="159">
        <v>113522.44760682565</v>
      </c>
    </row>
    <row r="81" spans="1:13" ht="16" x14ac:dyDescent="0.5">
      <c r="A81" s="147" t="s">
        <v>568</v>
      </c>
      <c r="B81" s="158"/>
      <c r="D81" s="156"/>
      <c r="E81" s="146" t="s">
        <v>568</v>
      </c>
      <c r="F81" s="154"/>
      <c r="G81" s="187"/>
      <c r="H81" s="187"/>
      <c r="I81" s="187"/>
      <c r="J81" s="187"/>
      <c r="K81" s="187"/>
      <c r="L81" s="187"/>
      <c r="M81" s="187"/>
    </row>
    <row r="82" spans="1:13" x14ac:dyDescent="0.35">
      <c r="A82" s="147">
        <v>57</v>
      </c>
      <c r="B82" s="158" t="s">
        <v>412</v>
      </c>
      <c r="D82" s="171">
        <v>7.8940000164946608E-2</v>
      </c>
      <c r="F82" s="154"/>
      <c r="G82" s="171">
        <v>7.4190819954491852E-2</v>
      </c>
      <c r="H82" s="171">
        <v>0.13039962652633669</v>
      </c>
      <c r="I82" s="171">
        <v>7.8940000164946553E-2</v>
      </c>
      <c r="J82" s="171">
        <v>7.8940000164946525E-2</v>
      </c>
      <c r="K82" s="171">
        <v>7.8940000164946511E-2</v>
      </c>
      <c r="L82" s="171">
        <v>5.4737862864678972E-2</v>
      </c>
      <c r="M82" s="171">
        <v>6.7771602821637255E-3</v>
      </c>
    </row>
    <row r="83" spans="1:13" x14ac:dyDescent="0.35">
      <c r="A83" s="147">
        <v>58</v>
      </c>
      <c r="B83" s="155" t="s">
        <v>589</v>
      </c>
      <c r="D83" s="174">
        <v>1</v>
      </c>
      <c r="E83" s="161"/>
      <c r="F83" s="160"/>
      <c r="G83" s="174">
        <v>0.93983810234949006</v>
      </c>
      <c r="H83" s="174">
        <v>1.6518827749412748</v>
      </c>
      <c r="I83" s="174">
        <v>0.99999999999999933</v>
      </c>
      <c r="J83" s="174">
        <v>0.99999999999999889</v>
      </c>
      <c r="K83" s="174">
        <v>0.99999999999999878</v>
      </c>
      <c r="L83" s="174">
        <v>0.69341097986196076</v>
      </c>
      <c r="M83" s="174">
        <v>8.5852042918706892E-2</v>
      </c>
    </row>
    <row r="84" spans="1:13" x14ac:dyDescent="0.35">
      <c r="A84" s="147" t="s">
        <v>568</v>
      </c>
      <c r="B84" s="155"/>
      <c r="D84" s="188"/>
      <c r="E84" s="161"/>
      <c r="F84" s="160"/>
      <c r="G84" s="174"/>
      <c r="H84" s="174"/>
      <c r="I84" s="174"/>
      <c r="J84" s="174"/>
      <c r="K84" s="174"/>
      <c r="L84" s="174"/>
      <c r="M84" s="174"/>
    </row>
    <row r="85" spans="1:13" x14ac:dyDescent="0.35">
      <c r="A85" s="147">
        <v>59</v>
      </c>
      <c r="B85" s="155" t="s">
        <v>611</v>
      </c>
      <c r="D85" s="174">
        <v>1.0000000000000002</v>
      </c>
      <c r="E85" s="161"/>
      <c r="F85" s="160"/>
      <c r="G85" s="174">
        <v>0.98545631860534377</v>
      </c>
      <c r="H85" s="174">
        <v>1.1919610643299632</v>
      </c>
      <c r="I85" s="174">
        <v>1</v>
      </c>
      <c r="J85" s="174">
        <v>1</v>
      </c>
      <c r="K85" s="174">
        <v>1</v>
      </c>
      <c r="L85" s="174">
        <v>0.89798522216850474</v>
      </c>
      <c r="M85" s="174">
        <v>0.73854699350728159</v>
      </c>
    </row>
    <row r="86" spans="1:13" x14ac:dyDescent="0.35">
      <c r="A86" s="147">
        <v>60</v>
      </c>
      <c r="B86" s="155" t="s">
        <v>612</v>
      </c>
      <c r="D86" s="174">
        <v>1</v>
      </c>
      <c r="E86" s="161"/>
      <c r="F86" s="160"/>
      <c r="G86" s="174">
        <v>0.98545631860534355</v>
      </c>
      <c r="H86" s="174">
        <v>1.191961064329963</v>
      </c>
      <c r="I86" s="174">
        <v>0.99999999999999978</v>
      </c>
      <c r="J86" s="174">
        <v>0.99999999999999978</v>
      </c>
      <c r="K86" s="174">
        <v>0.99999999999999978</v>
      </c>
      <c r="L86" s="174">
        <v>0.89798522216850452</v>
      </c>
      <c r="M86" s="174">
        <v>0.73854699350728148</v>
      </c>
    </row>
    <row r="87" spans="1:13" x14ac:dyDescent="0.35">
      <c r="A87" s="147" t="s">
        <v>568</v>
      </c>
      <c r="B87" s="155"/>
      <c r="D87" s="188"/>
      <c r="E87" s="161"/>
      <c r="F87" s="160"/>
      <c r="G87" s="174"/>
      <c r="H87" s="174"/>
      <c r="I87" s="174"/>
      <c r="J87" s="174"/>
      <c r="K87" s="174"/>
      <c r="L87" s="174"/>
      <c r="M87" s="174"/>
    </row>
    <row r="88" spans="1:13" x14ac:dyDescent="0.35">
      <c r="A88" s="147" t="s">
        <v>568</v>
      </c>
      <c r="E88" s="146" t="s">
        <v>613</v>
      </c>
    </row>
    <row r="89" spans="1:13" x14ac:dyDescent="0.35">
      <c r="D89" s="189"/>
    </row>
    <row r="90" spans="1:13" x14ac:dyDescent="0.35">
      <c r="D90" s="190"/>
      <c r="G90" s="191"/>
      <c r="H90" s="191"/>
      <c r="I90" s="191"/>
      <c r="J90" s="191"/>
      <c r="K90" s="191"/>
      <c r="L90" s="191"/>
      <c r="M90" s="191"/>
    </row>
    <row r="91" spans="1:13" x14ac:dyDescent="0.35">
      <c r="D91" s="189"/>
      <c r="G91" s="191"/>
      <c r="H91" s="191"/>
      <c r="I91" s="191"/>
      <c r="J91" s="191"/>
      <c r="K91" s="191"/>
      <c r="L91" s="191"/>
      <c r="M91" s="191"/>
    </row>
    <row r="93" spans="1:13" x14ac:dyDescent="0.35">
      <c r="B93" s="145" t="s">
        <v>614</v>
      </c>
      <c r="D93" s="190">
        <v>175326382.80391371</v>
      </c>
      <c r="G93" s="190">
        <v>85592691.465783</v>
      </c>
      <c r="H93" s="190">
        <v>41488977.499598578</v>
      </c>
      <c r="I93" s="190">
        <v>3718020.4337526807</v>
      </c>
      <c r="J93" s="190">
        <v>3745363.3772779731</v>
      </c>
      <c r="K93" s="190">
        <v>234998.21705650093</v>
      </c>
      <c r="L93" s="190">
        <v>37149640.730444945</v>
      </c>
      <c r="M93" s="190">
        <v>3396691.0799999991</v>
      </c>
    </row>
    <row r="95" spans="1:13" x14ac:dyDescent="0.35">
      <c r="A95" s="147" t="s">
        <v>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E1AD-FF9A-46F8-A2CF-1923A50FD8BA}">
  <dimension ref="A1:BO312"/>
  <sheetViews>
    <sheetView workbookViewId="0">
      <pane xSplit="6" ySplit="6" topLeftCell="K152" activePane="bottomRight" state="frozen"/>
      <selection pane="topRight" activeCell="G1" sqref="G1"/>
      <selection pane="bottomLeft" activeCell="A7" sqref="A7"/>
      <selection pane="bottomRight" activeCell="B168" sqref="B168"/>
    </sheetView>
  </sheetViews>
  <sheetFormatPr defaultColWidth="9.1796875" defaultRowHeight="14.5" outlineLevelRow="1" outlineLevelCol="1" x14ac:dyDescent="0.35"/>
  <cols>
    <col min="1" max="1" width="4.81640625" style="147" customWidth="1"/>
    <col min="2" max="2" width="45.26953125" style="145" customWidth="1"/>
    <col min="3" max="3" width="10.81640625" style="147" customWidth="1"/>
    <col min="4" max="4" width="17.453125" style="145" bestFit="1" customWidth="1"/>
    <col min="5" max="5" width="6.26953125" style="145" bestFit="1" customWidth="1"/>
    <col min="6" max="6" width="17.1796875" style="145" bestFit="1" customWidth="1"/>
    <col min="7" max="7" width="14.81640625" style="145" customWidth="1"/>
    <col min="8" max="8" width="17.54296875" style="145" customWidth="1"/>
    <col min="9" max="9" width="22.1796875" style="145" customWidth="1"/>
    <col min="10" max="10" width="18.81640625" style="145" bestFit="1" customWidth="1"/>
    <col min="11" max="11" width="18.1796875" style="145" customWidth="1"/>
    <col min="12" max="26" width="14.1796875" style="145" customWidth="1"/>
    <col min="27" max="54" width="14.1796875" style="145" customWidth="1" outlineLevel="1"/>
    <col min="55" max="16384" width="9.1796875" style="145"/>
  </cols>
  <sheetData>
    <row r="1" spans="1:67" x14ac:dyDescent="0.35">
      <c r="B1" s="144" t="s">
        <v>493</v>
      </c>
      <c r="AU1" s="145" t="s">
        <v>664</v>
      </c>
      <c r="AV1" s="145" t="s">
        <v>664</v>
      </c>
      <c r="AW1" s="145" t="s">
        <v>664</v>
      </c>
      <c r="AX1" s="145" t="s">
        <v>664</v>
      </c>
      <c r="AY1" s="145" t="s">
        <v>664</v>
      </c>
      <c r="AZ1" s="145" t="s">
        <v>664</v>
      </c>
      <c r="BA1" s="145" t="s">
        <v>664</v>
      </c>
      <c r="BB1" s="145" t="s">
        <v>664</v>
      </c>
    </row>
    <row r="2" spans="1:67" x14ac:dyDescent="0.35">
      <c r="B2" s="144" t="s">
        <v>615</v>
      </c>
      <c r="I2" s="234"/>
    </row>
    <row r="3" spans="1:67" x14ac:dyDescent="0.35">
      <c r="B3" s="144" t="s">
        <v>616</v>
      </c>
    </row>
    <row r="4" spans="1:67" x14ac:dyDescent="0.35">
      <c r="B4" s="144" t="s">
        <v>325</v>
      </c>
      <c r="I4" s="235"/>
    </row>
    <row r="5" spans="1:67" x14ac:dyDescent="0.35">
      <c r="B5" s="147"/>
      <c r="G5" s="145" t="s">
        <v>356</v>
      </c>
      <c r="K5" s="145" t="s">
        <v>361</v>
      </c>
      <c r="O5" s="145" t="s">
        <v>335</v>
      </c>
      <c r="S5" s="145" t="s">
        <v>670</v>
      </c>
      <c r="W5" s="145" t="s">
        <v>670</v>
      </c>
      <c r="AA5" s="145" t="s">
        <v>671</v>
      </c>
      <c r="AE5" s="145" t="s">
        <v>672</v>
      </c>
      <c r="AI5" s="145" t="s">
        <v>673</v>
      </c>
      <c r="AM5" s="145" t="s">
        <v>674</v>
      </c>
      <c r="AQ5" s="145" t="s">
        <v>675</v>
      </c>
      <c r="AU5" s="145" t="s">
        <v>676</v>
      </c>
      <c r="AY5" s="145" t="s">
        <v>677</v>
      </c>
    </row>
    <row r="6" spans="1:67" ht="39" customHeight="1" x14ac:dyDescent="0.5">
      <c r="A6" s="148" t="s">
        <v>2</v>
      </c>
      <c r="B6" s="149" t="s">
        <v>665</v>
      </c>
      <c r="C6" s="148" t="s">
        <v>666</v>
      </c>
      <c r="D6" s="148" t="s">
        <v>667</v>
      </c>
      <c r="E6" s="236" t="s">
        <v>567</v>
      </c>
      <c r="F6" s="148" t="s">
        <v>668</v>
      </c>
      <c r="G6" s="152" t="s">
        <v>678</v>
      </c>
      <c r="H6" s="152" t="s">
        <v>679</v>
      </c>
      <c r="I6" s="152" t="s">
        <v>680</v>
      </c>
      <c r="J6" s="152" t="s">
        <v>681</v>
      </c>
      <c r="K6" s="152" t="s">
        <v>682</v>
      </c>
      <c r="L6" s="152" t="s">
        <v>683</v>
      </c>
      <c r="M6" s="152" t="s">
        <v>684</v>
      </c>
      <c r="N6" s="152" t="s">
        <v>685</v>
      </c>
      <c r="O6" s="152" t="s">
        <v>686</v>
      </c>
      <c r="P6" s="152" t="s">
        <v>687</v>
      </c>
      <c r="Q6" s="152" t="s">
        <v>688</v>
      </c>
      <c r="R6" s="152" t="s">
        <v>689</v>
      </c>
      <c r="S6" s="152" t="s">
        <v>690</v>
      </c>
      <c r="T6" s="152" t="s">
        <v>691</v>
      </c>
      <c r="U6" s="152" t="s">
        <v>692</v>
      </c>
      <c r="V6" s="152" t="s">
        <v>693</v>
      </c>
      <c r="W6" s="152" t="s">
        <v>690</v>
      </c>
      <c r="X6" s="152" t="s">
        <v>691</v>
      </c>
      <c r="Y6" s="152" t="s">
        <v>692</v>
      </c>
      <c r="Z6" s="152" t="s">
        <v>693</v>
      </c>
      <c r="AA6" s="152" t="s">
        <v>694</v>
      </c>
      <c r="AB6" s="152" t="s">
        <v>695</v>
      </c>
      <c r="AC6" s="152" t="s">
        <v>696</v>
      </c>
      <c r="AD6" s="152" t="s">
        <v>697</v>
      </c>
      <c r="AE6" s="152" t="s">
        <v>698</v>
      </c>
      <c r="AF6" s="152" t="s">
        <v>699</v>
      </c>
      <c r="AG6" s="152" t="s">
        <v>700</v>
      </c>
      <c r="AH6" s="152" t="s">
        <v>701</v>
      </c>
      <c r="AI6" s="152" t="s">
        <v>702</v>
      </c>
      <c r="AJ6" s="152" t="s">
        <v>703</v>
      </c>
      <c r="AK6" s="152" t="s">
        <v>704</v>
      </c>
      <c r="AL6" s="152" t="s">
        <v>705</v>
      </c>
      <c r="AM6" s="152" t="s">
        <v>706</v>
      </c>
      <c r="AN6" s="152" t="s">
        <v>707</v>
      </c>
      <c r="AO6" s="152" t="s">
        <v>708</v>
      </c>
      <c r="AP6" s="152" t="s">
        <v>709</v>
      </c>
      <c r="AQ6" s="152" t="s">
        <v>710</v>
      </c>
      <c r="AR6" s="152" t="s">
        <v>711</v>
      </c>
      <c r="AS6" s="152" t="s">
        <v>712</v>
      </c>
      <c r="AT6" s="152" t="s">
        <v>713</v>
      </c>
      <c r="AU6" s="152" t="s">
        <v>714</v>
      </c>
      <c r="AV6" s="152" t="s">
        <v>715</v>
      </c>
      <c r="AW6" s="152" t="s">
        <v>716</v>
      </c>
      <c r="AX6" s="152" t="s">
        <v>717</v>
      </c>
      <c r="AY6" s="152" t="s">
        <v>718</v>
      </c>
      <c r="AZ6" s="152" t="s">
        <v>719</v>
      </c>
      <c r="BA6" s="152" t="s">
        <v>720</v>
      </c>
      <c r="BB6" s="152" t="s">
        <v>721</v>
      </c>
      <c r="BD6" s="145" t="s">
        <v>356</v>
      </c>
      <c r="BE6" s="145" t="s">
        <v>361</v>
      </c>
      <c r="BF6" s="145" t="s">
        <v>335</v>
      </c>
      <c r="BG6" s="145" t="s">
        <v>670</v>
      </c>
      <c r="BH6" s="145" t="s">
        <v>670</v>
      </c>
      <c r="BI6" s="145" t="s">
        <v>671</v>
      </c>
      <c r="BJ6" s="145" t="s">
        <v>672</v>
      </c>
      <c r="BK6" s="145" t="s">
        <v>673</v>
      </c>
      <c r="BL6" s="145" t="s">
        <v>674</v>
      </c>
      <c r="BM6" s="145" t="s">
        <v>675</v>
      </c>
      <c r="BN6" s="145" t="s">
        <v>676</v>
      </c>
      <c r="BO6" s="145" t="s">
        <v>677</v>
      </c>
    </row>
    <row r="7" spans="1:67" x14ac:dyDescent="0.35">
      <c r="A7" s="147" t="s">
        <v>568</v>
      </c>
      <c r="E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</row>
    <row r="8" spans="1:67" x14ac:dyDescent="0.35">
      <c r="A8" s="147">
        <v>1</v>
      </c>
      <c r="B8" s="155" t="s">
        <v>722</v>
      </c>
      <c r="C8" s="147" t="s">
        <v>568</v>
      </c>
      <c r="E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</row>
    <row r="9" spans="1:67" x14ac:dyDescent="0.35">
      <c r="A9" s="147">
        <v>2</v>
      </c>
      <c r="B9" s="155" t="s">
        <v>569</v>
      </c>
      <c r="C9" s="147" t="s">
        <v>568</v>
      </c>
      <c r="E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</row>
    <row r="10" spans="1:67" outlineLevel="1" x14ac:dyDescent="0.35">
      <c r="A10" s="147">
        <v>3</v>
      </c>
      <c r="B10" s="155" t="s">
        <v>359</v>
      </c>
      <c r="C10" s="147" t="s">
        <v>568</v>
      </c>
      <c r="E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</row>
    <row r="11" spans="1:67" outlineLevel="1" x14ac:dyDescent="0.35">
      <c r="A11" s="147">
        <v>4</v>
      </c>
      <c r="B11" s="237" t="s">
        <v>221</v>
      </c>
      <c r="C11" s="147">
        <v>301</v>
      </c>
      <c r="D11" s="154">
        <v>114156.01000000001</v>
      </c>
      <c r="E11" s="154">
        <v>0</v>
      </c>
      <c r="F11" s="238" t="s">
        <v>446</v>
      </c>
      <c r="G11" s="154">
        <v>0</v>
      </c>
      <c r="H11" s="154">
        <v>0</v>
      </c>
      <c r="I11" s="154">
        <v>0</v>
      </c>
      <c r="J11" s="154">
        <v>0</v>
      </c>
      <c r="K11" s="154">
        <v>2113.5360593345463</v>
      </c>
      <c r="L11" s="154">
        <v>2113.5360593345463</v>
      </c>
      <c r="M11" s="154">
        <v>0</v>
      </c>
      <c r="N11" s="154">
        <v>0</v>
      </c>
      <c r="O11" s="154">
        <v>112042.47394066547</v>
      </c>
      <c r="P11" s="154">
        <v>72813.943869803319</v>
      </c>
      <c r="Q11" s="154">
        <v>0</v>
      </c>
      <c r="R11" s="154">
        <v>39228.530070862173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  <c r="AW11" s="154">
        <v>0</v>
      </c>
      <c r="AX11" s="154">
        <v>0</v>
      </c>
      <c r="AY11" s="154">
        <v>0</v>
      </c>
      <c r="AZ11" s="154">
        <v>0</v>
      </c>
      <c r="BA11" s="154">
        <v>0</v>
      </c>
      <c r="BB11" s="154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</row>
    <row r="12" spans="1:67" outlineLevel="1" x14ac:dyDescent="0.35">
      <c r="A12" s="147">
        <v>5</v>
      </c>
      <c r="B12" s="237" t="s">
        <v>723</v>
      </c>
      <c r="C12" s="147">
        <v>302</v>
      </c>
      <c r="D12" s="154">
        <v>138157.95000000001</v>
      </c>
      <c r="E12" s="154">
        <v>0</v>
      </c>
      <c r="F12" s="238" t="s">
        <v>446</v>
      </c>
      <c r="G12" s="154">
        <v>0</v>
      </c>
      <c r="H12" s="154">
        <v>0</v>
      </c>
      <c r="I12" s="154">
        <v>0</v>
      </c>
      <c r="J12" s="154">
        <v>0</v>
      </c>
      <c r="K12" s="154">
        <v>2557.9188446472444</v>
      </c>
      <c r="L12" s="154">
        <v>2557.9188446472444</v>
      </c>
      <c r="M12" s="154">
        <v>0</v>
      </c>
      <c r="N12" s="154">
        <v>0</v>
      </c>
      <c r="O12" s="154">
        <v>135600.03115535277</v>
      </c>
      <c r="P12" s="154">
        <v>88123.483086585577</v>
      </c>
      <c r="Q12" s="154">
        <v>0</v>
      </c>
      <c r="R12" s="154">
        <v>47476.548068767224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4">
        <v>0</v>
      </c>
      <c r="AY12" s="154">
        <v>0</v>
      </c>
      <c r="AZ12" s="154">
        <v>0</v>
      </c>
      <c r="BA12" s="154">
        <v>0</v>
      </c>
      <c r="BB12" s="154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</row>
    <row r="13" spans="1:67" outlineLevel="1" x14ac:dyDescent="0.35">
      <c r="A13" s="147">
        <v>6</v>
      </c>
      <c r="B13" s="237" t="s">
        <v>724</v>
      </c>
      <c r="C13" s="147">
        <v>303</v>
      </c>
      <c r="D13" s="154">
        <v>36598487.463060394</v>
      </c>
      <c r="E13" s="154">
        <v>0</v>
      </c>
      <c r="F13" s="238" t="s">
        <v>446</v>
      </c>
      <c r="G13" s="154">
        <v>0</v>
      </c>
      <c r="H13" s="154">
        <v>0</v>
      </c>
      <c r="I13" s="154">
        <v>0</v>
      </c>
      <c r="J13" s="154">
        <v>0</v>
      </c>
      <c r="K13" s="154">
        <v>677600.96879946545</v>
      </c>
      <c r="L13" s="154">
        <v>677600.96879946545</v>
      </c>
      <c r="M13" s="154">
        <v>0</v>
      </c>
      <c r="N13" s="154">
        <v>0</v>
      </c>
      <c r="O13" s="154">
        <v>35920886.49426093</v>
      </c>
      <c r="P13" s="154">
        <v>23344195.472975798</v>
      </c>
      <c r="Q13" s="154">
        <v>0</v>
      </c>
      <c r="R13" s="154">
        <v>12576691.021285139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4">
        <v>0</v>
      </c>
      <c r="AY13" s="154">
        <v>0</v>
      </c>
      <c r="AZ13" s="154">
        <v>0</v>
      </c>
      <c r="BA13" s="154">
        <v>0</v>
      </c>
      <c r="BB13" s="154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</row>
    <row r="14" spans="1:67" outlineLevel="1" x14ac:dyDescent="0.35">
      <c r="A14" s="147">
        <v>7</v>
      </c>
      <c r="B14" s="237" t="s">
        <v>725</v>
      </c>
      <c r="C14" s="147">
        <v>303</v>
      </c>
      <c r="D14" s="154">
        <v>1407085.6530374277</v>
      </c>
      <c r="E14" s="154">
        <v>0</v>
      </c>
      <c r="F14" s="238" t="s">
        <v>726</v>
      </c>
      <c r="G14" s="154">
        <v>0</v>
      </c>
      <c r="H14" s="154">
        <v>0</v>
      </c>
      <c r="I14" s="154">
        <v>0</v>
      </c>
      <c r="J14" s="154">
        <v>0</v>
      </c>
      <c r="K14" s="154">
        <v>1407085.6530374277</v>
      </c>
      <c r="L14" s="154">
        <v>0</v>
      </c>
      <c r="M14" s="154">
        <v>1407085.6530374277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0</v>
      </c>
      <c r="AL14" s="154">
        <v>0</v>
      </c>
      <c r="AM14" s="154">
        <v>0</v>
      </c>
      <c r="AN14" s="154">
        <v>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0</v>
      </c>
      <c r="AW14" s="154">
        <v>0</v>
      </c>
      <c r="AX14" s="154">
        <v>0</v>
      </c>
      <c r="AY14" s="154">
        <v>0</v>
      </c>
      <c r="AZ14" s="154">
        <v>0</v>
      </c>
      <c r="BA14" s="154">
        <v>0</v>
      </c>
      <c r="BB14" s="154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</row>
    <row r="15" spans="1:67" outlineLevel="1" x14ac:dyDescent="0.35">
      <c r="A15" s="147">
        <v>8</v>
      </c>
      <c r="B15" s="237" t="s">
        <v>727</v>
      </c>
      <c r="C15" s="147">
        <v>303</v>
      </c>
      <c r="D15" s="154">
        <v>19001027.60096918</v>
      </c>
      <c r="E15" s="154">
        <v>0</v>
      </c>
      <c r="F15" s="238" t="s">
        <v>728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19001027.60096918</v>
      </c>
      <c r="P15" s="154">
        <v>0</v>
      </c>
      <c r="Q15" s="154">
        <v>0</v>
      </c>
      <c r="R15" s="154">
        <v>19001027.60096918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54">
        <v>0</v>
      </c>
      <c r="AY15" s="154">
        <v>0</v>
      </c>
      <c r="AZ15" s="154">
        <v>0</v>
      </c>
      <c r="BA15" s="154">
        <v>0</v>
      </c>
      <c r="BB15" s="154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</row>
    <row r="16" spans="1:67" outlineLevel="1" x14ac:dyDescent="0.35">
      <c r="A16" s="147">
        <v>9</v>
      </c>
      <c r="B16" s="145" t="s">
        <v>729</v>
      </c>
      <c r="C16" s="147" t="s">
        <v>568</v>
      </c>
      <c r="D16" s="239">
        <v>57258914.677067004</v>
      </c>
      <c r="E16" s="154">
        <v>0</v>
      </c>
      <c r="G16" s="239">
        <v>0</v>
      </c>
      <c r="H16" s="239">
        <v>0</v>
      </c>
      <c r="I16" s="239">
        <v>0</v>
      </c>
      <c r="J16" s="239">
        <v>0</v>
      </c>
      <c r="K16" s="239">
        <v>2089358.0767408749</v>
      </c>
      <c r="L16" s="239">
        <v>682272.42370344722</v>
      </c>
      <c r="M16" s="239">
        <v>1407085.6530374277</v>
      </c>
      <c r="N16" s="239">
        <v>0</v>
      </c>
      <c r="O16" s="239">
        <v>55169556.600326128</v>
      </c>
      <c r="P16" s="239">
        <v>23505132.899932187</v>
      </c>
      <c r="Q16" s="239">
        <v>0</v>
      </c>
      <c r="R16" s="239">
        <v>31664423.700393949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  <c r="AD16" s="239">
        <v>0</v>
      </c>
      <c r="AE16" s="239">
        <v>0</v>
      </c>
      <c r="AF16" s="239">
        <v>0</v>
      </c>
      <c r="AG16" s="239">
        <v>0</v>
      </c>
      <c r="AH16" s="239">
        <v>0</v>
      </c>
      <c r="AI16" s="239">
        <v>0</v>
      </c>
      <c r="AJ16" s="239">
        <v>0</v>
      </c>
      <c r="AK16" s="239">
        <v>0</v>
      </c>
      <c r="AL16" s="239">
        <v>0</v>
      </c>
      <c r="AM16" s="239">
        <v>0</v>
      </c>
      <c r="AN16" s="239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0</v>
      </c>
      <c r="BA16" s="239">
        <v>0</v>
      </c>
      <c r="BB16" s="239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</row>
    <row r="17" spans="1:67" outlineLevel="1" x14ac:dyDescent="0.35">
      <c r="A17" s="147" t="s">
        <v>568</v>
      </c>
      <c r="B17" s="145" t="s">
        <v>568</v>
      </c>
      <c r="C17" s="147" t="s">
        <v>568</v>
      </c>
      <c r="D17" s="154"/>
      <c r="E17" s="154">
        <v>0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</row>
    <row r="18" spans="1:67" outlineLevel="1" x14ac:dyDescent="0.35">
      <c r="A18" s="147">
        <v>10</v>
      </c>
      <c r="B18" s="155" t="s">
        <v>242</v>
      </c>
      <c r="C18" s="147" t="s">
        <v>568</v>
      </c>
      <c r="D18" s="154"/>
      <c r="E18" s="154">
        <v>0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</row>
    <row r="19" spans="1:67" outlineLevel="1" x14ac:dyDescent="0.35">
      <c r="A19" s="147">
        <v>11</v>
      </c>
      <c r="B19" s="237" t="s">
        <v>730</v>
      </c>
      <c r="C19" s="147">
        <v>365.1</v>
      </c>
      <c r="D19" s="154">
        <v>1409620.97</v>
      </c>
      <c r="E19" s="154">
        <v>0</v>
      </c>
      <c r="F19" s="238" t="s">
        <v>731</v>
      </c>
      <c r="G19" s="154">
        <v>0</v>
      </c>
      <c r="H19" s="154">
        <v>0</v>
      </c>
      <c r="I19" s="154">
        <v>0</v>
      </c>
      <c r="J19" s="154">
        <v>0</v>
      </c>
      <c r="K19" s="154">
        <v>1409620.97</v>
      </c>
      <c r="L19" s="154">
        <v>1409620.97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  <c r="AX19" s="154">
        <v>0</v>
      </c>
      <c r="AY19" s="154">
        <v>0</v>
      </c>
      <c r="AZ19" s="154">
        <v>0</v>
      </c>
      <c r="BA19" s="154">
        <v>0</v>
      </c>
      <c r="BB19" s="154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</row>
    <row r="20" spans="1:67" outlineLevel="1" x14ac:dyDescent="0.35">
      <c r="A20" s="147">
        <v>12</v>
      </c>
      <c r="B20" s="237" t="s">
        <v>227</v>
      </c>
      <c r="C20" s="147">
        <v>366</v>
      </c>
      <c r="D20" s="154">
        <v>124315.06</v>
      </c>
      <c r="E20" s="154">
        <v>0</v>
      </c>
      <c r="F20" s="238" t="s">
        <v>731</v>
      </c>
      <c r="G20" s="154">
        <v>0</v>
      </c>
      <c r="H20" s="154">
        <v>0</v>
      </c>
      <c r="I20" s="154">
        <v>0</v>
      </c>
      <c r="J20" s="154">
        <v>0</v>
      </c>
      <c r="K20" s="154">
        <v>124315.06</v>
      </c>
      <c r="L20" s="154">
        <v>124315.06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154">
        <v>0</v>
      </c>
      <c r="AM20" s="154">
        <v>0</v>
      </c>
      <c r="AN20" s="154">
        <v>0</v>
      </c>
      <c r="AO20" s="154">
        <v>0</v>
      </c>
      <c r="AP20" s="154">
        <v>0</v>
      </c>
      <c r="AQ20" s="154">
        <v>0</v>
      </c>
      <c r="AR20" s="154">
        <v>0</v>
      </c>
      <c r="AS20" s="154">
        <v>0</v>
      </c>
      <c r="AT20" s="154">
        <v>0</v>
      </c>
      <c r="AU20" s="154">
        <v>0</v>
      </c>
      <c r="AV20" s="154">
        <v>0</v>
      </c>
      <c r="AW20" s="154">
        <v>0</v>
      </c>
      <c r="AX20" s="154">
        <v>0</v>
      </c>
      <c r="AY20" s="154">
        <v>0</v>
      </c>
      <c r="AZ20" s="154">
        <v>0</v>
      </c>
      <c r="BA20" s="154">
        <v>0</v>
      </c>
      <c r="BB20" s="154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</row>
    <row r="21" spans="1:67" outlineLevel="1" x14ac:dyDescent="0.35">
      <c r="A21" s="147">
        <v>13</v>
      </c>
      <c r="B21" s="237" t="s">
        <v>239</v>
      </c>
      <c r="C21" s="147">
        <v>367</v>
      </c>
      <c r="D21" s="154">
        <v>16918251.009999998</v>
      </c>
      <c r="E21" s="154">
        <v>0</v>
      </c>
      <c r="F21" s="238" t="s">
        <v>731</v>
      </c>
      <c r="G21" s="154">
        <v>0</v>
      </c>
      <c r="H21" s="154">
        <v>0</v>
      </c>
      <c r="I21" s="154">
        <v>0</v>
      </c>
      <c r="J21" s="154">
        <v>0</v>
      </c>
      <c r="K21" s="154">
        <v>16918251.009999998</v>
      </c>
      <c r="L21" s="154">
        <v>16918251.009999998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154">
        <v>0</v>
      </c>
      <c r="AM21" s="154">
        <v>0</v>
      </c>
      <c r="AN21" s="154">
        <v>0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  <c r="AX21" s="154">
        <v>0</v>
      </c>
      <c r="AY21" s="154">
        <v>0</v>
      </c>
      <c r="AZ21" s="154">
        <v>0</v>
      </c>
      <c r="BA21" s="154">
        <v>0</v>
      </c>
      <c r="BB21" s="154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</row>
    <row r="22" spans="1:67" outlineLevel="1" x14ac:dyDescent="0.35">
      <c r="A22" s="147">
        <v>14</v>
      </c>
      <c r="B22" s="237" t="s">
        <v>732</v>
      </c>
      <c r="C22" s="147">
        <v>367.1</v>
      </c>
      <c r="D22" s="154">
        <v>336275.62000000005</v>
      </c>
      <c r="E22" s="154">
        <v>0</v>
      </c>
      <c r="F22" s="238" t="s">
        <v>731</v>
      </c>
      <c r="G22" s="154">
        <v>0</v>
      </c>
      <c r="H22" s="154">
        <v>0</v>
      </c>
      <c r="I22" s="154">
        <v>0</v>
      </c>
      <c r="J22" s="154">
        <v>0</v>
      </c>
      <c r="K22" s="154">
        <v>336275.62000000005</v>
      </c>
      <c r="L22" s="154">
        <v>336275.62000000005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  <c r="AX22" s="154">
        <v>0</v>
      </c>
      <c r="AY22" s="154">
        <v>0</v>
      </c>
      <c r="AZ22" s="154">
        <v>0</v>
      </c>
      <c r="BA22" s="154">
        <v>0</v>
      </c>
      <c r="BB22" s="154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</row>
    <row r="23" spans="1:67" outlineLevel="1" x14ac:dyDescent="0.35">
      <c r="A23" s="147">
        <v>15</v>
      </c>
      <c r="B23" s="237" t="s">
        <v>233</v>
      </c>
      <c r="C23" s="147">
        <v>368</v>
      </c>
      <c r="D23" s="154">
        <v>0</v>
      </c>
      <c r="E23" s="154">
        <v>0</v>
      </c>
      <c r="F23" s="238" t="s">
        <v>733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  <c r="Y23" s="154">
        <v>0</v>
      </c>
      <c r="Z23" s="154">
        <v>0</v>
      </c>
      <c r="AA23" s="154">
        <v>0</v>
      </c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0</v>
      </c>
      <c r="AL23" s="154">
        <v>0</v>
      </c>
      <c r="AM23" s="154">
        <v>0</v>
      </c>
      <c r="AN23" s="154">
        <v>0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  <c r="AX23" s="154">
        <v>0</v>
      </c>
      <c r="AY23" s="154">
        <v>0</v>
      </c>
      <c r="AZ23" s="154">
        <v>0</v>
      </c>
      <c r="BA23" s="154">
        <v>0</v>
      </c>
      <c r="BB23" s="154">
        <v>0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</row>
    <row r="24" spans="1:67" outlineLevel="1" x14ac:dyDescent="0.35">
      <c r="A24" s="147">
        <v>16</v>
      </c>
      <c r="B24" s="237" t="s">
        <v>240</v>
      </c>
      <c r="C24" s="147">
        <v>369</v>
      </c>
      <c r="D24" s="154">
        <v>135338.4</v>
      </c>
      <c r="E24" s="154">
        <v>0</v>
      </c>
      <c r="F24" s="238" t="s">
        <v>731</v>
      </c>
      <c r="G24" s="154">
        <v>0</v>
      </c>
      <c r="H24" s="154">
        <v>0</v>
      </c>
      <c r="I24" s="154">
        <v>0</v>
      </c>
      <c r="J24" s="154">
        <v>0</v>
      </c>
      <c r="K24" s="154">
        <v>135338.4</v>
      </c>
      <c r="L24" s="154">
        <v>135338.4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  <c r="AX24" s="154">
        <v>0</v>
      </c>
      <c r="AY24" s="154">
        <v>0</v>
      </c>
      <c r="AZ24" s="154">
        <v>0</v>
      </c>
      <c r="BA24" s="154">
        <v>0</v>
      </c>
      <c r="BB24" s="154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</row>
    <row r="25" spans="1:67" outlineLevel="1" x14ac:dyDescent="0.35">
      <c r="A25" s="147">
        <v>17</v>
      </c>
      <c r="B25" s="237" t="s">
        <v>241</v>
      </c>
      <c r="C25" s="147">
        <v>370</v>
      </c>
      <c r="D25" s="154">
        <v>0</v>
      </c>
      <c r="E25" s="154">
        <v>0</v>
      </c>
      <c r="F25" s="238" t="s">
        <v>733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154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</v>
      </c>
      <c r="AR25" s="154">
        <v>0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  <c r="AX25" s="154">
        <v>0</v>
      </c>
      <c r="AY25" s="154">
        <v>0</v>
      </c>
      <c r="AZ25" s="154">
        <v>0</v>
      </c>
      <c r="BA25" s="154">
        <v>0</v>
      </c>
      <c r="BB25" s="154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</row>
    <row r="26" spans="1:67" outlineLevel="1" x14ac:dyDescent="0.35">
      <c r="A26" s="147">
        <v>18</v>
      </c>
      <c r="B26" s="145" t="s">
        <v>734</v>
      </c>
      <c r="C26" s="147" t="s">
        <v>568</v>
      </c>
      <c r="D26" s="239">
        <v>18923801.059999999</v>
      </c>
      <c r="E26" s="154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18923801.059999999</v>
      </c>
      <c r="L26" s="239">
        <v>18923801.059999999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239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39">
        <v>0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39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0</v>
      </c>
      <c r="AU26" s="239">
        <v>0</v>
      </c>
      <c r="AV26" s="239">
        <v>0</v>
      </c>
      <c r="AW26" s="239">
        <v>0</v>
      </c>
      <c r="AX26" s="239">
        <v>0</v>
      </c>
      <c r="AY26" s="239">
        <v>0</v>
      </c>
      <c r="AZ26" s="239">
        <v>0</v>
      </c>
      <c r="BA26" s="239">
        <v>0</v>
      </c>
      <c r="BB26" s="239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</row>
    <row r="27" spans="1:67" outlineLevel="1" x14ac:dyDescent="0.35">
      <c r="A27" s="147" t="s">
        <v>568</v>
      </c>
      <c r="B27" s="237" t="s">
        <v>568</v>
      </c>
      <c r="C27" s="147" t="s">
        <v>568</v>
      </c>
      <c r="D27" s="154"/>
      <c r="E27" s="154">
        <v>0</v>
      </c>
      <c r="F27" s="238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</row>
    <row r="28" spans="1:67" outlineLevel="1" x14ac:dyDescent="0.35">
      <c r="A28" s="147">
        <v>19</v>
      </c>
      <c r="B28" s="155" t="s">
        <v>348</v>
      </c>
      <c r="C28" s="147" t="s">
        <v>568</v>
      </c>
      <c r="D28" s="154"/>
      <c r="E28" s="154">
        <v>0</v>
      </c>
      <c r="F28" s="238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</row>
    <row r="29" spans="1:67" outlineLevel="1" x14ac:dyDescent="0.35">
      <c r="A29" s="147">
        <v>20</v>
      </c>
      <c r="B29" s="237" t="s">
        <v>730</v>
      </c>
      <c r="C29" s="147">
        <v>374</v>
      </c>
      <c r="D29" s="154">
        <v>2632241.5699999998</v>
      </c>
      <c r="E29" s="154">
        <v>0</v>
      </c>
      <c r="F29" s="238" t="s">
        <v>452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2632241.5699999998</v>
      </c>
      <c r="P29" s="154">
        <v>2632241.5699999998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4">
        <v>0</v>
      </c>
      <c r="AM29" s="154">
        <v>0</v>
      </c>
      <c r="AN29" s="154">
        <v>0</v>
      </c>
      <c r="AO29" s="154">
        <v>0</v>
      </c>
      <c r="AP29" s="154">
        <v>0</v>
      </c>
      <c r="AQ29" s="154">
        <v>0</v>
      </c>
      <c r="AR29" s="154">
        <v>0</v>
      </c>
      <c r="AS29" s="154">
        <v>0</v>
      </c>
      <c r="AT29" s="154">
        <v>0</v>
      </c>
      <c r="AU29" s="154">
        <v>0</v>
      </c>
      <c r="AV29" s="154">
        <v>0</v>
      </c>
      <c r="AW29" s="154">
        <v>0</v>
      </c>
      <c r="AX29" s="154">
        <v>0</v>
      </c>
      <c r="AY29" s="154">
        <v>0</v>
      </c>
      <c r="AZ29" s="154">
        <v>0</v>
      </c>
      <c r="BA29" s="154">
        <v>0</v>
      </c>
      <c r="BB29" s="154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</row>
    <row r="30" spans="1:67" outlineLevel="1" x14ac:dyDescent="0.35">
      <c r="A30" s="147">
        <v>21</v>
      </c>
      <c r="B30" s="237" t="s">
        <v>735</v>
      </c>
      <c r="C30" s="147">
        <v>375</v>
      </c>
      <c r="D30" s="154">
        <v>1093278.56</v>
      </c>
      <c r="E30" s="154">
        <v>0</v>
      </c>
      <c r="F30" s="238" t="s">
        <v>452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1093278.56</v>
      </c>
      <c r="P30" s="154">
        <v>1093278.56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  <c r="AX30" s="154">
        <v>0</v>
      </c>
      <c r="AY30" s="154">
        <v>0</v>
      </c>
      <c r="AZ30" s="154">
        <v>0</v>
      </c>
      <c r="BA30" s="154">
        <v>0</v>
      </c>
      <c r="BB30" s="154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</row>
    <row r="31" spans="1:67" outlineLevel="1" x14ac:dyDescent="0.35">
      <c r="A31" s="147">
        <v>22</v>
      </c>
      <c r="B31" s="237" t="s">
        <v>736</v>
      </c>
      <c r="C31" s="147">
        <v>376</v>
      </c>
      <c r="D31" s="154">
        <v>257262887.53146806</v>
      </c>
      <c r="E31" s="154">
        <v>0</v>
      </c>
      <c r="F31" s="238" t="s">
        <v>731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257262887.53146806</v>
      </c>
      <c r="P31" s="154">
        <v>257262887.53146806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  <c r="AX31" s="154">
        <v>0</v>
      </c>
      <c r="AY31" s="154">
        <v>0</v>
      </c>
      <c r="AZ31" s="154">
        <v>0</v>
      </c>
      <c r="BA31" s="154">
        <v>0</v>
      </c>
      <c r="BB31" s="154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</row>
    <row r="32" spans="1:67" outlineLevel="1" x14ac:dyDescent="0.35">
      <c r="A32" s="147">
        <v>23</v>
      </c>
      <c r="B32" s="237" t="s">
        <v>737</v>
      </c>
      <c r="C32" s="147">
        <v>376.1</v>
      </c>
      <c r="D32" s="154">
        <v>9729541.4525282029</v>
      </c>
      <c r="E32" s="154">
        <v>0</v>
      </c>
      <c r="F32" s="238" t="s">
        <v>731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9729541.4525282029</v>
      </c>
      <c r="P32" s="154">
        <v>9729541.4525282029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  <c r="AW32" s="154">
        <v>0</v>
      </c>
      <c r="AX32" s="154">
        <v>0</v>
      </c>
      <c r="AY32" s="154">
        <v>0</v>
      </c>
      <c r="AZ32" s="154">
        <v>0</v>
      </c>
      <c r="BA32" s="154">
        <v>0</v>
      </c>
      <c r="BB32" s="154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</row>
    <row r="33" spans="1:67" outlineLevel="1" x14ac:dyDescent="0.35">
      <c r="A33" s="147">
        <v>24</v>
      </c>
      <c r="B33" s="237" t="s">
        <v>738</v>
      </c>
      <c r="C33" s="147">
        <v>376.1</v>
      </c>
      <c r="D33" s="154">
        <v>12254704.967787653</v>
      </c>
      <c r="E33" s="154">
        <v>0</v>
      </c>
      <c r="F33" s="238" t="s">
        <v>731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12254704.967787653</v>
      </c>
      <c r="P33" s="154">
        <v>12254704.967787653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  <c r="AK33" s="154">
        <v>0</v>
      </c>
      <c r="AL33" s="154">
        <v>0</v>
      </c>
      <c r="AM33" s="154">
        <v>0</v>
      </c>
      <c r="AN33" s="154">
        <v>0</v>
      </c>
      <c r="AO33" s="154">
        <v>0</v>
      </c>
      <c r="AP33" s="154">
        <v>0</v>
      </c>
      <c r="AQ33" s="154">
        <v>0</v>
      </c>
      <c r="AR33" s="154">
        <v>0</v>
      </c>
      <c r="AS33" s="154">
        <v>0</v>
      </c>
      <c r="AT33" s="154">
        <v>0</v>
      </c>
      <c r="AU33" s="154">
        <v>0</v>
      </c>
      <c r="AV33" s="154">
        <v>0</v>
      </c>
      <c r="AW33" s="154">
        <v>0</v>
      </c>
      <c r="AX33" s="154">
        <v>0</v>
      </c>
      <c r="AY33" s="154">
        <v>0</v>
      </c>
      <c r="AZ33" s="154">
        <v>0</v>
      </c>
      <c r="BA33" s="154">
        <v>0</v>
      </c>
      <c r="BB33" s="154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</row>
    <row r="34" spans="1:67" outlineLevel="1" x14ac:dyDescent="0.35">
      <c r="A34" s="147">
        <v>25</v>
      </c>
      <c r="B34" s="237" t="s">
        <v>739</v>
      </c>
      <c r="C34" s="147">
        <v>376.1</v>
      </c>
      <c r="D34" s="154">
        <v>28489095.404975161</v>
      </c>
      <c r="E34" s="154">
        <v>0</v>
      </c>
      <c r="F34" s="238" t="s">
        <v>731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28489095.404975161</v>
      </c>
      <c r="P34" s="154">
        <v>28489095.404975161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v>0</v>
      </c>
      <c r="X34" s="154">
        <v>0</v>
      </c>
      <c r="Y34" s="154">
        <v>0</v>
      </c>
      <c r="Z34" s="154"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  <c r="AI34" s="154">
        <v>0</v>
      </c>
      <c r="AJ34" s="154">
        <v>0</v>
      </c>
      <c r="AK34" s="154">
        <v>0</v>
      </c>
      <c r="AL34" s="154">
        <v>0</v>
      </c>
      <c r="AM34" s="154">
        <v>0</v>
      </c>
      <c r="AN34" s="154">
        <v>0</v>
      </c>
      <c r="AO34" s="154">
        <v>0</v>
      </c>
      <c r="AP34" s="154">
        <v>0</v>
      </c>
      <c r="AQ34" s="154">
        <v>0</v>
      </c>
      <c r="AR34" s="154">
        <v>0</v>
      </c>
      <c r="AS34" s="154">
        <v>0</v>
      </c>
      <c r="AT34" s="154">
        <v>0</v>
      </c>
      <c r="AU34" s="154">
        <v>0</v>
      </c>
      <c r="AV34" s="154">
        <v>0</v>
      </c>
      <c r="AW34" s="154">
        <v>0</v>
      </c>
      <c r="AX34" s="154">
        <v>0</v>
      </c>
      <c r="AY34" s="154">
        <v>0</v>
      </c>
      <c r="AZ34" s="154">
        <v>0</v>
      </c>
      <c r="BA34" s="154">
        <v>0</v>
      </c>
      <c r="BB34" s="154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</row>
    <row r="35" spans="1:67" outlineLevel="1" x14ac:dyDescent="0.35">
      <c r="A35" s="147">
        <v>26</v>
      </c>
      <c r="B35" s="237" t="s">
        <v>740</v>
      </c>
      <c r="C35" s="147">
        <v>376.1</v>
      </c>
      <c r="D35" s="154">
        <v>76247521.87470898</v>
      </c>
      <c r="E35" s="154">
        <v>0</v>
      </c>
      <c r="F35" s="238" t="s">
        <v>731</v>
      </c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  <c r="O35" s="154">
        <v>76247521.87470898</v>
      </c>
      <c r="P35" s="154">
        <v>76247521.87470898</v>
      </c>
      <c r="Q35" s="154">
        <v>0</v>
      </c>
      <c r="R35" s="154">
        <v>0</v>
      </c>
      <c r="S35" s="154">
        <v>0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  <c r="AE35" s="154">
        <v>0</v>
      </c>
      <c r="AF35" s="154">
        <v>0</v>
      </c>
      <c r="AG35" s="154">
        <v>0</v>
      </c>
      <c r="AH35" s="154">
        <v>0</v>
      </c>
      <c r="AI35" s="154">
        <v>0</v>
      </c>
      <c r="AJ35" s="154">
        <v>0</v>
      </c>
      <c r="AK35" s="154">
        <v>0</v>
      </c>
      <c r="AL35" s="154">
        <v>0</v>
      </c>
      <c r="AM35" s="154">
        <v>0</v>
      </c>
      <c r="AN35" s="154">
        <v>0</v>
      </c>
      <c r="AO35" s="154">
        <v>0</v>
      </c>
      <c r="AP35" s="154">
        <v>0</v>
      </c>
      <c r="AQ35" s="154">
        <v>0</v>
      </c>
      <c r="AR35" s="154">
        <v>0</v>
      </c>
      <c r="AS35" s="154">
        <v>0</v>
      </c>
      <c r="AT35" s="154">
        <v>0</v>
      </c>
      <c r="AU35" s="154">
        <v>0</v>
      </c>
      <c r="AV35" s="154">
        <v>0</v>
      </c>
      <c r="AW35" s="154">
        <v>0</v>
      </c>
      <c r="AX35" s="154">
        <v>0</v>
      </c>
      <c r="AY35" s="154">
        <v>0</v>
      </c>
      <c r="AZ35" s="154">
        <v>0</v>
      </c>
      <c r="BA35" s="154">
        <v>0</v>
      </c>
      <c r="BB35" s="154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</row>
    <row r="36" spans="1:67" outlineLevel="1" x14ac:dyDescent="0.35">
      <c r="A36" s="147">
        <v>27</v>
      </c>
      <c r="B36" s="237" t="s">
        <v>741</v>
      </c>
      <c r="C36" s="147">
        <v>376.1</v>
      </c>
      <c r="D36" s="154">
        <v>28689677.237810187</v>
      </c>
      <c r="E36" s="154">
        <v>0</v>
      </c>
      <c r="F36" s="238" t="s">
        <v>731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28689677.237810187</v>
      </c>
      <c r="P36" s="154">
        <v>28689677.237810187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  <c r="Z36" s="154">
        <v>0</v>
      </c>
      <c r="AA36" s="154">
        <v>0</v>
      </c>
      <c r="AB36" s="154">
        <v>0</v>
      </c>
      <c r="AC36" s="154">
        <v>0</v>
      </c>
      <c r="AD36" s="154">
        <v>0</v>
      </c>
      <c r="AE36" s="154">
        <v>0</v>
      </c>
      <c r="AF36" s="154">
        <v>0</v>
      </c>
      <c r="AG36" s="154">
        <v>0</v>
      </c>
      <c r="AH36" s="154">
        <v>0</v>
      </c>
      <c r="AI36" s="154">
        <v>0</v>
      </c>
      <c r="AJ36" s="154">
        <v>0</v>
      </c>
      <c r="AK36" s="154">
        <v>0</v>
      </c>
      <c r="AL36" s="154">
        <v>0</v>
      </c>
      <c r="AM36" s="154">
        <v>0</v>
      </c>
      <c r="AN36" s="154">
        <v>0</v>
      </c>
      <c r="AO36" s="154">
        <v>0</v>
      </c>
      <c r="AP36" s="154">
        <v>0</v>
      </c>
      <c r="AQ36" s="154">
        <v>0</v>
      </c>
      <c r="AR36" s="154">
        <v>0</v>
      </c>
      <c r="AS36" s="154">
        <v>0</v>
      </c>
      <c r="AT36" s="154">
        <v>0</v>
      </c>
      <c r="AU36" s="154">
        <v>0</v>
      </c>
      <c r="AV36" s="154">
        <v>0</v>
      </c>
      <c r="AW36" s="154">
        <v>0</v>
      </c>
      <c r="AX36" s="154">
        <v>0</v>
      </c>
      <c r="AY36" s="154">
        <v>0</v>
      </c>
      <c r="AZ36" s="154">
        <v>0</v>
      </c>
      <c r="BA36" s="154">
        <v>0</v>
      </c>
      <c r="BB36" s="154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</row>
    <row r="37" spans="1:67" outlineLevel="1" x14ac:dyDescent="0.35">
      <c r="A37" s="147">
        <v>28</v>
      </c>
      <c r="B37" s="237" t="s">
        <v>742</v>
      </c>
      <c r="C37" s="147">
        <v>376.1</v>
      </c>
      <c r="D37" s="154">
        <v>49201903.337466307</v>
      </c>
      <c r="E37" s="154">
        <v>0</v>
      </c>
      <c r="F37" s="238" t="s">
        <v>731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49201903.337466307</v>
      </c>
      <c r="P37" s="154">
        <v>49201903.337466307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4">
        <v>0</v>
      </c>
      <c r="AE37" s="154">
        <v>0</v>
      </c>
      <c r="AF37" s="154">
        <v>0</v>
      </c>
      <c r="AG37" s="154">
        <v>0</v>
      </c>
      <c r="AH37" s="154">
        <v>0</v>
      </c>
      <c r="AI37" s="154">
        <v>0</v>
      </c>
      <c r="AJ37" s="154">
        <v>0</v>
      </c>
      <c r="AK37" s="154">
        <v>0</v>
      </c>
      <c r="AL37" s="154">
        <v>0</v>
      </c>
      <c r="AM37" s="154">
        <v>0</v>
      </c>
      <c r="AN37" s="154">
        <v>0</v>
      </c>
      <c r="AO37" s="154">
        <v>0</v>
      </c>
      <c r="AP37" s="154">
        <v>0</v>
      </c>
      <c r="AQ37" s="154">
        <v>0</v>
      </c>
      <c r="AR37" s="154">
        <v>0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  <c r="AX37" s="154">
        <v>0</v>
      </c>
      <c r="AY37" s="154">
        <v>0</v>
      </c>
      <c r="AZ37" s="154">
        <v>0</v>
      </c>
      <c r="BA37" s="154">
        <v>0</v>
      </c>
      <c r="BB37" s="154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0</v>
      </c>
      <c r="BL37" s="145">
        <v>0</v>
      </c>
      <c r="BM37" s="145">
        <v>0</v>
      </c>
      <c r="BN37" s="145">
        <v>0</v>
      </c>
      <c r="BO37" s="145">
        <v>0</v>
      </c>
    </row>
    <row r="38" spans="1:67" outlineLevel="1" x14ac:dyDescent="0.35">
      <c r="A38" s="147">
        <v>29</v>
      </c>
      <c r="B38" s="237" t="s">
        <v>743</v>
      </c>
      <c r="C38" s="147">
        <v>376.1</v>
      </c>
      <c r="D38" s="154">
        <v>127952414.35180141</v>
      </c>
      <c r="E38" s="154">
        <v>0</v>
      </c>
      <c r="F38" s="238" t="s">
        <v>731</v>
      </c>
      <c r="G38" s="154">
        <v>0</v>
      </c>
      <c r="H38" s="154">
        <v>0</v>
      </c>
      <c r="I38" s="154">
        <v>0</v>
      </c>
      <c r="J38" s="154">
        <v>0</v>
      </c>
      <c r="K38" s="154">
        <v>0</v>
      </c>
      <c r="L38" s="154">
        <v>0</v>
      </c>
      <c r="M38" s="154">
        <v>0</v>
      </c>
      <c r="N38" s="154">
        <v>0</v>
      </c>
      <c r="O38" s="154">
        <v>127952414.35180141</v>
      </c>
      <c r="P38" s="154">
        <v>127952414.35180141</v>
      </c>
      <c r="Q38" s="154">
        <v>0</v>
      </c>
      <c r="R38" s="154">
        <v>0</v>
      </c>
      <c r="S38" s="154">
        <v>0</v>
      </c>
      <c r="T38" s="154">
        <v>0</v>
      </c>
      <c r="U38" s="154">
        <v>0</v>
      </c>
      <c r="V38" s="154">
        <v>0</v>
      </c>
      <c r="W38" s="154">
        <v>0</v>
      </c>
      <c r="X38" s="154">
        <v>0</v>
      </c>
      <c r="Y38" s="154">
        <v>0</v>
      </c>
      <c r="Z38" s="154">
        <v>0</v>
      </c>
      <c r="AA38" s="154">
        <v>0</v>
      </c>
      <c r="AB38" s="154">
        <v>0</v>
      </c>
      <c r="AC38" s="154">
        <v>0</v>
      </c>
      <c r="AD38" s="154">
        <v>0</v>
      </c>
      <c r="AE38" s="154">
        <v>0</v>
      </c>
      <c r="AF38" s="154">
        <v>0</v>
      </c>
      <c r="AG38" s="154">
        <v>0</v>
      </c>
      <c r="AH38" s="154">
        <v>0</v>
      </c>
      <c r="AI38" s="154">
        <v>0</v>
      </c>
      <c r="AJ38" s="154">
        <v>0</v>
      </c>
      <c r="AK38" s="154">
        <v>0</v>
      </c>
      <c r="AL38" s="154">
        <v>0</v>
      </c>
      <c r="AM38" s="154">
        <v>0</v>
      </c>
      <c r="AN38" s="154">
        <v>0</v>
      </c>
      <c r="AO38" s="154">
        <v>0</v>
      </c>
      <c r="AP38" s="154">
        <v>0</v>
      </c>
      <c r="AQ38" s="154">
        <v>0</v>
      </c>
      <c r="AR38" s="154">
        <v>0</v>
      </c>
      <c r="AS38" s="154">
        <v>0</v>
      </c>
      <c r="AT38" s="154">
        <v>0</v>
      </c>
      <c r="AU38" s="154">
        <v>0</v>
      </c>
      <c r="AV38" s="154">
        <v>0</v>
      </c>
      <c r="AW38" s="154">
        <v>0</v>
      </c>
      <c r="AX38" s="154">
        <v>0</v>
      </c>
      <c r="AY38" s="154">
        <v>0</v>
      </c>
      <c r="AZ38" s="154">
        <v>0</v>
      </c>
      <c r="BA38" s="154">
        <v>0</v>
      </c>
      <c r="BB38" s="154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</row>
    <row r="39" spans="1:67" outlineLevel="1" x14ac:dyDescent="0.35">
      <c r="A39" s="147">
        <v>30</v>
      </c>
      <c r="B39" s="237" t="s">
        <v>732</v>
      </c>
      <c r="C39" s="147">
        <v>376.1</v>
      </c>
      <c r="D39" s="154">
        <v>13963161.25</v>
      </c>
      <c r="E39" s="154">
        <v>0</v>
      </c>
      <c r="F39" s="238" t="s">
        <v>731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  <c r="O39" s="154">
        <v>13963161.25</v>
      </c>
      <c r="P39" s="154">
        <v>13963161.25</v>
      </c>
      <c r="Q39" s="154">
        <v>0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0</v>
      </c>
      <c r="Y39" s="154">
        <v>0</v>
      </c>
      <c r="Z39" s="154">
        <v>0</v>
      </c>
      <c r="AA39" s="154">
        <v>0</v>
      </c>
      <c r="AB39" s="154">
        <v>0</v>
      </c>
      <c r="AC39" s="154">
        <v>0</v>
      </c>
      <c r="AD39" s="154">
        <v>0</v>
      </c>
      <c r="AE39" s="154">
        <v>0</v>
      </c>
      <c r="AF39" s="154">
        <v>0</v>
      </c>
      <c r="AG39" s="154">
        <v>0</v>
      </c>
      <c r="AH39" s="154">
        <v>0</v>
      </c>
      <c r="AI39" s="154">
        <v>0</v>
      </c>
      <c r="AJ39" s="154">
        <v>0</v>
      </c>
      <c r="AK39" s="154">
        <v>0</v>
      </c>
      <c r="AL39" s="154">
        <v>0</v>
      </c>
      <c r="AM39" s="154">
        <v>0</v>
      </c>
      <c r="AN39" s="154">
        <v>0</v>
      </c>
      <c r="AO39" s="154">
        <v>0</v>
      </c>
      <c r="AP39" s="154">
        <v>0</v>
      </c>
      <c r="AQ39" s="154">
        <v>0</v>
      </c>
      <c r="AR39" s="154">
        <v>0</v>
      </c>
      <c r="AS39" s="154">
        <v>0</v>
      </c>
      <c r="AT39" s="154">
        <v>0</v>
      </c>
      <c r="AU39" s="154">
        <v>0</v>
      </c>
      <c r="AV39" s="154">
        <v>0</v>
      </c>
      <c r="AW39" s="154">
        <v>0</v>
      </c>
      <c r="AX39" s="154">
        <v>0</v>
      </c>
      <c r="AY39" s="154">
        <v>0</v>
      </c>
      <c r="AZ39" s="154">
        <v>0</v>
      </c>
      <c r="BA39" s="154">
        <v>0</v>
      </c>
      <c r="BB39" s="154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</row>
    <row r="40" spans="1:67" outlineLevel="1" x14ac:dyDescent="0.35">
      <c r="A40" s="147">
        <v>31</v>
      </c>
      <c r="B40" s="237" t="s">
        <v>744</v>
      </c>
      <c r="C40" s="147">
        <v>377</v>
      </c>
      <c r="D40" s="154">
        <v>2927915.23</v>
      </c>
      <c r="E40" s="154">
        <v>0</v>
      </c>
      <c r="F40" s="238" t="s">
        <v>731</v>
      </c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2927915.23</v>
      </c>
      <c r="P40" s="154">
        <v>2927915.23</v>
      </c>
      <c r="Q40" s="154">
        <v>0</v>
      </c>
      <c r="R40" s="154">
        <v>0</v>
      </c>
      <c r="S40" s="154">
        <v>0</v>
      </c>
      <c r="T40" s="154">
        <v>0</v>
      </c>
      <c r="U40" s="154">
        <v>0</v>
      </c>
      <c r="V40" s="154">
        <v>0</v>
      </c>
      <c r="W40" s="154">
        <v>0</v>
      </c>
      <c r="X40" s="154">
        <v>0</v>
      </c>
      <c r="Y40" s="154">
        <v>0</v>
      </c>
      <c r="Z40" s="154">
        <v>0</v>
      </c>
      <c r="AA40" s="154">
        <v>0</v>
      </c>
      <c r="AB40" s="154">
        <v>0</v>
      </c>
      <c r="AC40" s="154">
        <v>0</v>
      </c>
      <c r="AD40" s="154">
        <v>0</v>
      </c>
      <c r="AE40" s="154">
        <v>0</v>
      </c>
      <c r="AF40" s="154">
        <v>0</v>
      </c>
      <c r="AG40" s="154">
        <v>0</v>
      </c>
      <c r="AH40" s="154">
        <v>0</v>
      </c>
      <c r="AI40" s="154">
        <v>0</v>
      </c>
      <c r="AJ40" s="154">
        <v>0</v>
      </c>
      <c r="AK40" s="154">
        <v>0</v>
      </c>
      <c r="AL40" s="154">
        <v>0</v>
      </c>
      <c r="AM40" s="154">
        <v>0</v>
      </c>
      <c r="AN40" s="154">
        <v>0</v>
      </c>
      <c r="AO40" s="154">
        <v>0</v>
      </c>
      <c r="AP40" s="154">
        <v>0</v>
      </c>
      <c r="AQ40" s="154">
        <v>0</v>
      </c>
      <c r="AR40" s="154">
        <v>0</v>
      </c>
      <c r="AS40" s="154">
        <v>0</v>
      </c>
      <c r="AT40" s="154">
        <v>0</v>
      </c>
      <c r="AU40" s="154">
        <v>0</v>
      </c>
      <c r="AV40" s="154">
        <v>0</v>
      </c>
      <c r="AW40" s="154">
        <v>0</v>
      </c>
      <c r="AX40" s="154">
        <v>0</v>
      </c>
      <c r="AY40" s="154">
        <v>0</v>
      </c>
      <c r="AZ40" s="154">
        <v>0</v>
      </c>
      <c r="BA40" s="154">
        <v>0</v>
      </c>
      <c r="BB40" s="154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</row>
    <row r="41" spans="1:67" outlineLevel="1" x14ac:dyDescent="0.35">
      <c r="A41" s="147">
        <v>32</v>
      </c>
      <c r="B41" s="237" t="s">
        <v>745</v>
      </c>
      <c r="C41" s="147">
        <v>378</v>
      </c>
      <c r="D41" s="154">
        <v>37152569.329999998</v>
      </c>
      <c r="E41" s="154">
        <v>0</v>
      </c>
      <c r="F41" s="238" t="s">
        <v>731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37152569.329999998</v>
      </c>
      <c r="P41" s="154">
        <v>37152569.329999998</v>
      </c>
      <c r="Q41" s="154">
        <v>0</v>
      </c>
      <c r="R41" s="154">
        <v>0</v>
      </c>
      <c r="S41" s="154">
        <v>0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  <c r="Y41" s="154">
        <v>0</v>
      </c>
      <c r="Z41" s="154">
        <v>0</v>
      </c>
      <c r="AA41" s="154">
        <v>0</v>
      </c>
      <c r="AB41" s="154">
        <v>0</v>
      </c>
      <c r="AC41" s="154">
        <v>0</v>
      </c>
      <c r="AD41" s="154">
        <v>0</v>
      </c>
      <c r="AE41" s="154">
        <v>0</v>
      </c>
      <c r="AF41" s="154">
        <v>0</v>
      </c>
      <c r="AG41" s="154">
        <v>0</v>
      </c>
      <c r="AH41" s="154">
        <v>0</v>
      </c>
      <c r="AI41" s="154">
        <v>0</v>
      </c>
      <c r="AJ41" s="154">
        <v>0</v>
      </c>
      <c r="AK41" s="154">
        <v>0</v>
      </c>
      <c r="AL41" s="154">
        <v>0</v>
      </c>
      <c r="AM41" s="154">
        <v>0</v>
      </c>
      <c r="AN41" s="154">
        <v>0</v>
      </c>
      <c r="AO41" s="154">
        <v>0</v>
      </c>
      <c r="AP41" s="154">
        <v>0</v>
      </c>
      <c r="AQ41" s="154">
        <v>0</v>
      </c>
      <c r="AR41" s="154">
        <v>0</v>
      </c>
      <c r="AS41" s="154">
        <v>0</v>
      </c>
      <c r="AT41" s="154">
        <v>0</v>
      </c>
      <c r="AU41" s="154">
        <v>0</v>
      </c>
      <c r="AV41" s="154">
        <v>0</v>
      </c>
      <c r="AW41" s="154">
        <v>0</v>
      </c>
      <c r="AX41" s="154">
        <v>0</v>
      </c>
      <c r="AY41" s="154">
        <v>0</v>
      </c>
      <c r="AZ41" s="154">
        <v>0</v>
      </c>
      <c r="BA41" s="154">
        <v>0</v>
      </c>
      <c r="BB41" s="154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</row>
    <row r="42" spans="1:67" outlineLevel="1" x14ac:dyDescent="0.35">
      <c r="A42" s="147">
        <v>33</v>
      </c>
      <c r="B42" s="237" t="s">
        <v>746</v>
      </c>
      <c r="C42" s="147">
        <v>379</v>
      </c>
      <c r="D42" s="154">
        <v>4351552.2300000004</v>
      </c>
      <c r="E42" s="154">
        <v>0</v>
      </c>
      <c r="F42" s="238" t="s">
        <v>731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4351552.2300000004</v>
      </c>
      <c r="P42" s="154">
        <v>4351552.2300000004</v>
      </c>
      <c r="Q42" s="154">
        <v>0</v>
      </c>
      <c r="R42" s="154">
        <v>0</v>
      </c>
      <c r="S42" s="154">
        <v>0</v>
      </c>
      <c r="T42" s="154">
        <v>0</v>
      </c>
      <c r="U42" s="154">
        <v>0</v>
      </c>
      <c r="V42" s="154">
        <v>0</v>
      </c>
      <c r="W42" s="154">
        <v>0</v>
      </c>
      <c r="X42" s="154">
        <v>0</v>
      </c>
      <c r="Y42" s="154">
        <v>0</v>
      </c>
      <c r="Z42" s="154">
        <v>0</v>
      </c>
      <c r="AA42" s="154">
        <v>0</v>
      </c>
      <c r="AB42" s="154">
        <v>0</v>
      </c>
      <c r="AC42" s="154">
        <v>0</v>
      </c>
      <c r="AD42" s="154">
        <v>0</v>
      </c>
      <c r="AE42" s="154">
        <v>0</v>
      </c>
      <c r="AF42" s="154">
        <v>0</v>
      </c>
      <c r="AG42" s="154">
        <v>0</v>
      </c>
      <c r="AH42" s="154">
        <v>0</v>
      </c>
      <c r="AI42" s="154">
        <v>0</v>
      </c>
      <c r="AJ42" s="154">
        <v>0</v>
      </c>
      <c r="AK42" s="154">
        <v>0</v>
      </c>
      <c r="AL42" s="154">
        <v>0</v>
      </c>
      <c r="AM42" s="154">
        <v>0</v>
      </c>
      <c r="AN42" s="154">
        <v>0</v>
      </c>
      <c r="AO42" s="154">
        <v>0</v>
      </c>
      <c r="AP42" s="154">
        <v>0</v>
      </c>
      <c r="AQ42" s="154">
        <v>0</v>
      </c>
      <c r="AR42" s="154">
        <v>0</v>
      </c>
      <c r="AS42" s="154">
        <v>0</v>
      </c>
      <c r="AT42" s="154">
        <v>0</v>
      </c>
      <c r="AU42" s="154">
        <v>0</v>
      </c>
      <c r="AV42" s="154">
        <v>0</v>
      </c>
      <c r="AW42" s="154">
        <v>0</v>
      </c>
      <c r="AX42" s="154">
        <v>0</v>
      </c>
      <c r="AY42" s="154">
        <v>0</v>
      </c>
      <c r="AZ42" s="154">
        <v>0</v>
      </c>
      <c r="BA42" s="154">
        <v>0</v>
      </c>
      <c r="BB42" s="154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</row>
    <row r="43" spans="1:67" outlineLevel="1" x14ac:dyDescent="0.35">
      <c r="A43" s="147">
        <v>34</v>
      </c>
      <c r="B43" s="237" t="s">
        <v>245</v>
      </c>
      <c r="C43" s="147">
        <v>380</v>
      </c>
      <c r="D43" s="154">
        <v>245381254.64981857</v>
      </c>
      <c r="E43" s="154">
        <v>0</v>
      </c>
      <c r="F43" s="238" t="s">
        <v>728</v>
      </c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  <c r="O43" s="154">
        <v>245381254.64981857</v>
      </c>
      <c r="P43" s="154">
        <v>0</v>
      </c>
      <c r="Q43" s="154">
        <v>0</v>
      </c>
      <c r="R43" s="154">
        <v>245381254.64981857</v>
      </c>
      <c r="S43" s="154">
        <v>0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  <c r="Y43" s="154">
        <v>0</v>
      </c>
      <c r="Z43" s="154">
        <v>0</v>
      </c>
      <c r="AA43" s="154">
        <v>0</v>
      </c>
      <c r="AB43" s="154">
        <v>0</v>
      </c>
      <c r="AC43" s="154">
        <v>0</v>
      </c>
      <c r="AD43" s="154">
        <v>0</v>
      </c>
      <c r="AE43" s="154">
        <v>0</v>
      </c>
      <c r="AF43" s="154">
        <v>0</v>
      </c>
      <c r="AG43" s="154">
        <v>0</v>
      </c>
      <c r="AH43" s="154">
        <v>0</v>
      </c>
      <c r="AI43" s="154">
        <v>0</v>
      </c>
      <c r="AJ43" s="154">
        <v>0</v>
      </c>
      <c r="AK43" s="154">
        <v>0</v>
      </c>
      <c r="AL43" s="154">
        <v>0</v>
      </c>
      <c r="AM43" s="154">
        <v>0</v>
      </c>
      <c r="AN43" s="154">
        <v>0</v>
      </c>
      <c r="AO43" s="154">
        <v>0</v>
      </c>
      <c r="AP43" s="154">
        <v>0</v>
      </c>
      <c r="AQ43" s="154">
        <v>0</v>
      </c>
      <c r="AR43" s="154">
        <v>0</v>
      </c>
      <c r="AS43" s="154">
        <v>0</v>
      </c>
      <c r="AT43" s="154">
        <v>0</v>
      </c>
      <c r="AU43" s="154">
        <v>0</v>
      </c>
      <c r="AV43" s="154">
        <v>0</v>
      </c>
      <c r="AW43" s="154">
        <v>0</v>
      </c>
      <c r="AX43" s="154">
        <v>0</v>
      </c>
      <c r="AY43" s="154">
        <v>0</v>
      </c>
      <c r="AZ43" s="154">
        <v>0</v>
      </c>
      <c r="BA43" s="154">
        <v>0</v>
      </c>
      <c r="BB43" s="154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</row>
    <row r="44" spans="1:67" outlineLevel="1" x14ac:dyDescent="0.35">
      <c r="A44" s="147">
        <v>35</v>
      </c>
      <c r="B44" s="237" t="s">
        <v>747</v>
      </c>
      <c r="C44" s="147">
        <v>380.1</v>
      </c>
      <c r="D44" s="154">
        <v>328315.7101814315</v>
      </c>
      <c r="E44" s="154">
        <v>0</v>
      </c>
      <c r="F44" s="238" t="s">
        <v>728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328315.7101814315</v>
      </c>
      <c r="P44" s="154">
        <v>0</v>
      </c>
      <c r="Q44" s="154">
        <v>0</v>
      </c>
      <c r="R44" s="154">
        <v>328315.7101814315</v>
      </c>
      <c r="S44" s="154">
        <v>0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  <c r="Y44" s="154">
        <v>0</v>
      </c>
      <c r="Z44" s="154">
        <v>0</v>
      </c>
      <c r="AA44" s="154">
        <v>0</v>
      </c>
      <c r="AB44" s="154">
        <v>0</v>
      </c>
      <c r="AC44" s="154">
        <v>0</v>
      </c>
      <c r="AD44" s="154">
        <v>0</v>
      </c>
      <c r="AE44" s="154">
        <v>0</v>
      </c>
      <c r="AF44" s="154">
        <v>0</v>
      </c>
      <c r="AG44" s="154">
        <v>0</v>
      </c>
      <c r="AH44" s="154">
        <v>0</v>
      </c>
      <c r="AI44" s="154">
        <v>0</v>
      </c>
      <c r="AJ44" s="154">
        <v>0</v>
      </c>
      <c r="AK44" s="154">
        <v>0</v>
      </c>
      <c r="AL44" s="154">
        <v>0</v>
      </c>
      <c r="AM44" s="154">
        <v>0</v>
      </c>
      <c r="AN44" s="154">
        <v>0</v>
      </c>
      <c r="AO44" s="154">
        <v>0</v>
      </c>
      <c r="AP44" s="154">
        <v>0</v>
      </c>
      <c r="AQ44" s="154">
        <v>0</v>
      </c>
      <c r="AR44" s="154">
        <v>0</v>
      </c>
      <c r="AS44" s="154">
        <v>0</v>
      </c>
      <c r="AT44" s="154">
        <v>0</v>
      </c>
      <c r="AU44" s="154">
        <v>0</v>
      </c>
      <c r="AV44" s="154">
        <v>0</v>
      </c>
      <c r="AW44" s="154">
        <v>0</v>
      </c>
      <c r="AX44" s="154">
        <v>0</v>
      </c>
      <c r="AY44" s="154">
        <v>0</v>
      </c>
      <c r="AZ44" s="154">
        <v>0</v>
      </c>
      <c r="BA44" s="154">
        <v>0</v>
      </c>
      <c r="BB44" s="154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</row>
    <row r="45" spans="1:67" outlineLevel="1" x14ac:dyDescent="0.35">
      <c r="A45" s="147">
        <v>36</v>
      </c>
      <c r="B45" s="237" t="s">
        <v>246</v>
      </c>
      <c r="C45" s="147">
        <v>381</v>
      </c>
      <c r="D45" s="154">
        <v>84745167.920000002</v>
      </c>
      <c r="E45" s="154">
        <v>0</v>
      </c>
      <c r="F45" s="238" t="s">
        <v>728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84745167.920000002</v>
      </c>
      <c r="P45" s="154">
        <v>0</v>
      </c>
      <c r="Q45" s="154">
        <v>0</v>
      </c>
      <c r="R45" s="154">
        <v>84745167.920000002</v>
      </c>
      <c r="S45" s="154">
        <v>0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  <c r="Y45" s="154">
        <v>0</v>
      </c>
      <c r="Z45" s="154">
        <v>0</v>
      </c>
      <c r="AA45" s="154">
        <v>0</v>
      </c>
      <c r="AB45" s="154">
        <v>0</v>
      </c>
      <c r="AC45" s="154">
        <v>0</v>
      </c>
      <c r="AD45" s="154">
        <v>0</v>
      </c>
      <c r="AE45" s="154">
        <v>0</v>
      </c>
      <c r="AF45" s="154">
        <v>0</v>
      </c>
      <c r="AG45" s="154">
        <v>0</v>
      </c>
      <c r="AH45" s="154">
        <v>0</v>
      </c>
      <c r="AI45" s="154">
        <v>0</v>
      </c>
      <c r="AJ45" s="154">
        <v>0</v>
      </c>
      <c r="AK45" s="154">
        <v>0</v>
      </c>
      <c r="AL45" s="154">
        <v>0</v>
      </c>
      <c r="AM45" s="154">
        <v>0</v>
      </c>
      <c r="AN45" s="154">
        <v>0</v>
      </c>
      <c r="AO45" s="154">
        <v>0</v>
      </c>
      <c r="AP45" s="154">
        <v>0</v>
      </c>
      <c r="AQ45" s="154">
        <v>0</v>
      </c>
      <c r="AR45" s="154">
        <v>0</v>
      </c>
      <c r="AS45" s="154">
        <v>0</v>
      </c>
      <c r="AT45" s="154">
        <v>0</v>
      </c>
      <c r="AU45" s="154">
        <v>0</v>
      </c>
      <c r="AV45" s="154">
        <v>0</v>
      </c>
      <c r="AW45" s="154">
        <v>0</v>
      </c>
      <c r="AX45" s="154">
        <v>0</v>
      </c>
      <c r="AY45" s="154">
        <v>0</v>
      </c>
      <c r="AZ45" s="154">
        <v>0</v>
      </c>
      <c r="BA45" s="154">
        <v>0</v>
      </c>
      <c r="BB45" s="154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</row>
    <row r="46" spans="1:67" outlineLevel="1" x14ac:dyDescent="0.35">
      <c r="A46" s="147">
        <v>37</v>
      </c>
      <c r="B46" s="237" t="s">
        <v>748</v>
      </c>
      <c r="C46" s="147">
        <v>383</v>
      </c>
      <c r="D46" s="154">
        <v>10177783.800000001</v>
      </c>
      <c r="E46" s="154">
        <v>0</v>
      </c>
      <c r="F46" s="238" t="s">
        <v>728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4">
        <v>0</v>
      </c>
      <c r="O46" s="154">
        <v>10177783.800000001</v>
      </c>
      <c r="P46" s="154">
        <v>0</v>
      </c>
      <c r="Q46" s="154">
        <v>0</v>
      </c>
      <c r="R46" s="154">
        <v>10177783.800000001</v>
      </c>
      <c r="S46" s="154">
        <v>0</v>
      </c>
      <c r="T46" s="154">
        <v>0</v>
      </c>
      <c r="U46" s="154">
        <v>0</v>
      </c>
      <c r="V46" s="154">
        <v>0</v>
      </c>
      <c r="W46" s="154">
        <v>0</v>
      </c>
      <c r="X46" s="154">
        <v>0</v>
      </c>
      <c r="Y46" s="154">
        <v>0</v>
      </c>
      <c r="Z46" s="154">
        <v>0</v>
      </c>
      <c r="AA46" s="154">
        <v>0</v>
      </c>
      <c r="AB46" s="154">
        <v>0</v>
      </c>
      <c r="AC46" s="154">
        <v>0</v>
      </c>
      <c r="AD46" s="154">
        <v>0</v>
      </c>
      <c r="AE46" s="154">
        <v>0</v>
      </c>
      <c r="AF46" s="154">
        <v>0</v>
      </c>
      <c r="AG46" s="154">
        <v>0</v>
      </c>
      <c r="AH46" s="154">
        <v>0</v>
      </c>
      <c r="AI46" s="154">
        <v>0</v>
      </c>
      <c r="AJ46" s="154">
        <v>0</v>
      </c>
      <c r="AK46" s="154">
        <v>0</v>
      </c>
      <c r="AL46" s="154">
        <v>0</v>
      </c>
      <c r="AM46" s="154">
        <v>0</v>
      </c>
      <c r="AN46" s="154">
        <v>0</v>
      </c>
      <c r="AO46" s="154">
        <v>0</v>
      </c>
      <c r="AP46" s="154">
        <v>0</v>
      </c>
      <c r="AQ46" s="154">
        <v>0</v>
      </c>
      <c r="AR46" s="154">
        <v>0</v>
      </c>
      <c r="AS46" s="154">
        <v>0</v>
      </c>
      <c r="AT46" s="154">
        <v>0</v>
      </c>
      <c r="AU46" s="154">
        <v>0</v>
      </c>
      <c r="AV46" s="154">
        <v>0</v>
      </c>
      <c r="AW46" s="154">
        <v>0</v>
      </c>
      <c r="AX46" s="154">
        <v>0</v>
      </c>
      <c r="AY46" s="154">
        <v>0</v>
      </c>
      <c r="AZ46" s="154">
        <v>0</v>
      </c>
      <c r="BA46" s="154">
        <v>0</v>
      </c>
      <c r="BB46" s="154">
        <v>0</v>
      </c>
      <c r="BD46" s="145">
        <v>0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</row>
    <row r="47" spans="1:67" outlineLevel="1" x14ac:dyDescent="0.35">
      <c r="A47" s="147">
        <v>38</v>
      </c>
      <c r="B47" s="237" t="s">
        <v>749</v>
      </c>
      <c r="C47" s="147">
        <v>385</v>
      </c>
      <c r="D47" s="154">
        <v>10604872.550000001</v>
      </c>
      <c r="E47" s="154">
        <v>0</v>
      </c>
      <c r="F47" s="238" t="s">
        <v>728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M47" s="154">
        <v>0</v>
      </c>
      <c r="N47" s="154">
        <v>0</v>
      </c>
      <c r="O47" s="154">
        <v>10604872.550000001</v>
      </c>
      <c r="P47" s="154">
        <v>0</v>
      </c>
      <c r="Q47" s="154">
        <v>0</v>
      </c>
      <c r="R47" s="154">
        <v>10604872.550000001</v>
      </c>
      <c r="S47" s="154">
        <v>0</v>
      </c>
      <c r="T47" s="154">
        <v>0</v>
      </c>
      <c r="U47" s="154">
        <v>0</v>
      </c>
      <c r="V47" s="154">
        <v>0</v>
      </c>
      <c r="W47" s="154">
        <v>0</v>
      </c>
      <c r="X47" s="154">
        <v>0</v>
      </c>
      <c r="Y47" s="154">
        <v>0</v>
      </c>
      <c r="Z47" s="154">
        <v>0</v>
      </c>
      <c r="AA47" s="154">
        <v>0</v>
      </c>
      <c r="AB47" s="154">
        <v>0</v>
      </c>
      <c r="AC47" s="154">
        <v>0</v>
      </c>
      <c r="AD47" s="154">
        <v>0</v>
      </c>
      <c r="AE47" s="154">
        <v>0</v>
      </c>
      <c r="AF47" s="154">
        <v>0</v>
      </c>
      <c r="AG47" s="154">
        <v>0</v>
      </c>
      <c r="AH47" s="154">
        <v>0</v>
      </c>
      <c r="AI47" s="154">
        <v>0</v>
      </c>
      <c r="AJ47" s="154">
        <v>0</v>
      </c>
      <c r="AK47" s="154">
        <v>0</v>
      </c>
      <c r="AL47" s="154">
        <v>0</v>
      </c>
      <c r="AM47" s="154">
        <v>0</v>
      </c>
      <c r="AN47" s="154">
        <v>0</v>
      </c>
      <c r="AO47" s="154">
        <v>0</v>
      </c>
      <c r="AP47" s="154">
        <v>0</v>
      </c>
      <c r="AQ47" s="154">
        <v>0</v>
      </c>
      <c r="AR47" s="154">
        <v>0</v>
      </c>
      <c r="AS47" s="154">
        <v>0</v>
      </c>
      <c r="AT47" s="154">
        <v>0</v>
      </c>
      <c r="AU47" s="154">
        <v>0</v>
      </c>
      <c r="AV47" s="154">
        <v>0</v>
      </c>
      <c r="AW47" s="154">
        <v>0</v>
      </c>
      <c r="AX47" s="154">
        <v>0</v>
      </c>
      <c r="AY47" s="154">
        <v>0</v>
      </c>
      <c r="AZ47" s="154">
        <v>0</v>
      </c>
      <c r="BA47" s="154">
        <v>0</v>
      </c>
      <c r="BB47" s="154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</row>
    <row r="48" spans="1:67" outlineLevel="1" x14ac:dyDescent="0.35">
      <c r="A48" s="147">
        <v>39</v>
      </c>
      <c r="B48" s="145" t="s">
        <v>750</v>
      </c>
      <c r="C48" s="147" t="s">
        <v>568</v>
      </c>
      <c r="D48" s="239">
        <v>1003185858.9585459</v>
      </c>
      <c r="E48" s="154">
        <v>0</v>
      </c>
      <c r="G48" s="239">
        <v>0</v>
      </c>
      <c r="H48" s="239">
        <v>0</v>
      </c>
      <c r="I48" s="239">
        <v>0</v>
      </c>
      <c r="J48" s="239">
        <v>0</v>
      </c>
      <c r="K48" s="239">
        <v>0</v>
      </c>
      <c r="L48" s="239">
        <v>0</v>
      </c>
      <c r="M48" s="239">
        <v>0</v>
      </c>
      <c r="N48" s="239">
        <v>0</v>
      </c>
      <c r="O48" s="239">
        <v>1003185858.9585459</v>
      </c>
      <c r="P48" s="239">
        <v>651948464.32854605</v>
      </c>
      <c r="Q48" s="239">
        <v>0</v>
      </c>
      <c r="R48" s="239">
        <v>351237394.63000005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39">
        <v>0</v>
      </c>
      <c r="BB48" s="239">
        <v>0</v>
      </c>
      <c r="BD48" s="145">
        <v>0</v>
      </c>
      <c r="BE48" s="145">
        <v>0</v>
      </c>
      <c r="BF48" s="145">
        <v>0</v>
      </c>
      <c r="BG48" s="145">
        <v>0</v>
      </c>
      <c r="BH48" s="145">
        <v>0</v>
      </c>
      <c r="BI48" s="145">
        <v>0</v>
      </c>
      <c r="BJ48" s="145">
        <v>0</v>
      </c>
      <c r="BK48" s="145">
        <v>0</v>
      </c>
      <c r="BL48" s="145">
        <v>0</v>
      </c>
      <c r="BM48" s="145">
        <v>0</v>
      </c>
      <c r="BN48" s="145">
        <v>0</v>
      </c>
      <c r="BO48" s="145">
        <v>0</v>
      </c>
    </row>
    <row r="49" spans="1:67" outlineLevel="1" x14ac:dyDescent="0.35">
      <c r="A49" s="147" t="s">
        <v>568</v>
      </c>
      <c r="B49" s="237" t="s">
        <v>568</v>
      </c>
      <c r="C49" s="147" t="s">
        <v>568</v>
      </c>
      <c r="D49" s="154"/>
      <c r="E49" s="154">
        <v>0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</row>
    <row r="50" spans="1:67" outlineLevel="1" x14ac:dyDescent="0.35">
      <c r="A50" s="147">
        <v>40</v>
      </c>
      <c r="B50" s="155" t="s">
        <v>751</v>
      </c>
      <c r="C50" s="147" t="s">
        <v>568</v>
      </c>
      <c r="D50" s="154"/>
      <c r="E50" s="154">
        <v>0</v>
      </c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</row>
    <row r="51" spans="1:67" outlineLevel="1" x14ac:dyDescent="0.35">
      <c r="A51" s="147">
        <v>41</v>
      </c>
      <c r="B51" s="237" t="s">
        <v>730</v>
      </c>
      <c r="C51" s="147">
        <v>389</v>
      </c>
      <c r="D51" s="154">
        <v>3224759.31</v>
      </c>
      <c r="E51" s="154">
        <v>0</v>
      </c>
      <c r="F51" s="238" t="s">
        <v>446</v>
      </c>
      <c r="G51" s="154">
        <v>0</v>
      </c>
      <c r="H51" s="154">
        <v>0</v>
      </c>
      <c r="I51" s="154">
        <v>0</v>
      </c>
      <c r="J51" s="154">
        <v>0</v>
      </c>
      <c r="K51" s="154">
        <v>59704.654046333526</v>
      </c>
      <c r="L51" s="154">
        <v>59704.654046333526</v>
      </c>
      <c r="M51" s="154">
        <v>0</v>
      </c>
      <c r="N51" s="154">
        <v>0</v>
      </c>
      <c r="O51" s="154">
        <v>3165054.6559536667</v>
      </c>
      <c r="P51" s="154">
        <v>2056899.5306682992</v>
      </c>
      <c r="Q51" s="154">
        <v>0</v>
      </c>
      <c r="R51" s="154">
        <v>1108155.1252853682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0</v>
      </c>
      <c r="AC51" s="154">
        <v>0</v>
      </c>
      <c r="AD51" s="154">
        <v>0</v>
      </c>
      <c r="AE51" s="154">
        <v>0</v>
      </c>
      <c r="AF51" s="154">
        <v>0</v>
      </c>
      <c r="AG51" s="154">
        <v>0</v>
      </c>
      <c r="AH51" s="154">
        <v>0</v>
      </c>
      <c r="AI51" s="154">
        <v>0</v>
      </c>
      <c r="AJ51" s="154">
        <v>0</v>
      </c>
      <c r="AK51" s="154">
        <v>0</v>
      </c>
      <c r="AL51" s="154">
        <v>0</v>
      </c>
      <c r="AM51" s="154">
        <v>0</v>
      </c>
      <c r="AN51" s="154">
        <v>0</v>
      </c>
      <c r="AO51" s="154">
        <v>0</v>
      </c>
      <c r="AP51" s="154">
        <v>0</v>
      </c>
      <c r="AQ51" s="154">
        <v>0</v>
      </c>
      <c r="AR51" s="154">
        <v>0</v>
      </c>
      <c r="AS51" s="154">
        <v>0</v>
      </c>
      <c r="AT51" s="154">
        <v>0</v>
      </c>
      <c r="AU51" s="154">
        <v>0</v>
      </c>
      <c r="AV51" s="154">
        <v>0</v>
      </c>
      <c r="AW51" s="154">
        <v>0</v>
      </c>
      <c r="AX51" s="154">
        <v>0</v>
      </c>
      <c r="AY51" s="154">
        <v>0</v>
      </c>
      <c r="AZ51" s="154">
        <v>0</v>
      </c>
      <c r="BA51" s="154">
        <v>0</v>
      </c>
      <c r="BB51" s="154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</row>
    <row r="52" spans="1:67" outlineLevel="1" x14ac:dyDescent="0.35">
      <c r="A52" s="147">
        <v>42</v>
      </c>
      <c r="B52" s="237" t="s">
        <v>735</v>
      </c>
      <c r="C52" s="147">
        <v>390</v>
      </c>
      <c r="D52" s="154">
        <v>22365469.140000001</v>
      </c>
      <c r="E52" s="154">
        <v>0</v>
      </c>
      <c r="F52" s="238" t="s">
        <v>446</v>
      </c>
      <c r="G52" s="154">
        <v>0</v>
      </c>
      <c r="H52" s="154">
        <v>0</v>
      </c>
      <c r="I52" s="154">
        <v>0</v>
      </c>
      <c r="J52" s="154">
        <v>0</v>
      </c>
      <c r="K52" s="154">
        <v>414084.4228115892</v>
      </c>
      <c r="L52" s="154">
        <v>414084.4228115892</v>
      </c>
      <c r="M52" s="154">
        <v>0</v>
      </c>
      <c r="N52" s="154">
        <v>0</v>
      </c>
      <c r="O52" s="154">
        <v>21951384.71718841</v>
      </c>
      <c r="P52" s="154">
        <v>14265722.97491633</v>
      </c>
      <c r="Q52" s="154">
        <v>0</v>
      </c>
      <c r="R52" s="154">
        <v>7685661.7422720864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0</v>
      </c>
      <c r="AC52" s="154">
        <v>0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154">
        <v>0</v>
      </c>
      <c r="AM52" s="154">
        <v>0</v>
      </c>
      <c r="AN52" s="154">
        <v>0</v>
      </c>
      <c r="AO52" s="154">
        <v>0</v>
      </c>
      <c r="AP52" s="154">
        <v>0</v>
      </c>
      <c r="AQ52" s="154">
        <v>0</v>
      </c>
      <c r="AR52" s="154">
        <v>0</v>
      </c>
      <c r="AS52" s="154">
        <v>0</v>
      </c>
      <c r="AT52" s="154">
        <v>0</v>
      </c>
      <c r="AU52" s="154">
        <v>0</v>
      </c>
      <c r="AV52" s="154">
        <v>0</v>
      </c>
      <c r="AW52" s="154">
        <v>0</v>
      </c>
      <c r="AX52" s="154">
        <v>0</v>
      </c>
      <c r="AY52" s="154">
        <v>0</v>
      </c>
      <c r="AZ52" s="154">
        <v>0</v>
      </c>
      <c r="BA52" s="154">
        <v>0</v>
      </c>
      <c r="BB52" s="154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</row>
    <row r="53" spans="1:67" outlineLevel="1" x14ac:dyDescent="0.35">
      <c r="A53" s="147">
        <v>43</v>
      </c>
      <c r="B53" s="237" t="s">
        <v>752</v>
      </c>
      <c r="C53" s="147">
        <v>391</v>
      </c>
      <c r="D53" s="154">
        <v>2803626.47</v>
      </c>
      <c r="E53" s="154">
        <v>0</v>
      </c>
      <c r="F53" s="238" t="s">
        <v>446</v>
      </c>
      <c r="G53" s="154">
        <v>0</v>
      </c>
      <c r="H53" s="154">
        <v>0</v>
      </c>
      <c r="I53" s="154">
        <v>0</v>
      </c>
      <c r="J53" s="154">
        <v>0</v>
      </c>
      <c r="K53" s="154">
        <v>51907.609956320521</v>
      </c>
      <c r="L53" s="154">
        <v>51907.609956320521</v>
      </c>
      <c r="M53" s="154">
        <v>0</v>
      </c>
      <c r="N53" s="154">
        <v>0</v>
      </c>
      <c r="O53" s="154">
        <v>2751718.8600436798</v>
      </c>
      <c r="P53" s="154">
        <v>1788281.6718845975</v>
      </c>
      <c r="Q53" s="154">
        <v>0</v>
      </c>
      <c r="R53" s="154">
        <v>963437.1881590829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0</v>
      </c>
      <c r="AH53" s="154">
        <v>0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154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</row>
    <row r="54" spans="1:67" outlineLevel="1" x14ac:dyDescent="0.35">
      <c r="A54" s="147">
        <v>44</v>
      </c>
      <c r="B54" s="237" t="s">
        <v>753</v>
      </c>
      <c r="C54" s="147">
        <v>392</v>
      </c>
      <c r="D54" s="154">
        <v>15510396.990000002</v>
      </c>
      <c r="E54" s="154">
        <v>0</v>
      </c>
      <c r="F54" s="238" t="s">
        <v>446</v>
      </c>
      <c r="G54" s="154">
        <v>0</v>
      </c>
      <c r="H54" s="154">
        <v>0</v>
      </c>
      <c r="I54" s="154">
        <v>0</v>
      </c>
      <c r="J54" s="154">
        <v>0</v>
      </c>
      <c r="K54" s="154">
        <v>287166.51302860893</v>
      </c>
      <c r="L54" s="154">
        <v>287166.51302860893</v>
      </c>
      <c r="M54" s="154">
        <v>0</v>
      </c>
      <c r="N54" s="154">
        <v>0</v>
      </c>
      <c r="O54" s="154">
        <v>15223230.476971393</v>
      </c>
      <c r="P54" s="154">
        <v>9893243.2539314087</v>
      </c>
      <c r="Q54" s="154">
        <v>0</v>
      </c>
      <c r="R54" s="154">
        <v>5329987.2230399884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154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0</v>
      </c>
      <c r="AH54" s="154">
        <v>0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154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</row>
    <row r="55" spans="1:67" outlineLevel="1" x14ac:dyDescent="0.35">
      <c r="A55" s="147">
        <v>45</v>
      </c>
      <c r="B55" s="237" t="s">
        <v>754</v>
      </c>
      <c r="C55" s="147">
        <v>393</v>
      </c>
      <c r="D55" s="154">
        <v>99936.91</v>
      </c>
      <c r="E55" s="154">
        <v>0</v>
      </c>
      <c r="F55" s="238" t="s">
        <v>446</v>
      </c>
      <c r="G55" s="154">
        <v>0</v>
      </c>
      <c r="H55" s="154">
        <v>0</v>
      </c>
      <c r="I55" s="154">
        <v>0</v>
      </c>
      <c r="J55" s="154">
        <v>0</v>
      </c>
      <c r="K55" s="154">
        <v>1850.27720348207</v>
      </c>
      <c r="L55" s="154">
        <v>1850.27720348207</v>
      </c>
      <c r="M55" s="154">
        <v>0</v>
      </c>
      <c r="N55" s="154">
        <v>0</v>
      </c>
      <c r="O55" s="154">
        <v>98086.632796517937</v>
      </c>
      <c r="P55" s="154">
        <v>63744.3491171563</v>
      </c>
      <c r="Q55" s="154">
        <v>0</v>
      </c>
      <c r="R55" s="154">
        <v>34342.283679361659</v>
      </c>
      <c r="S55" s="154">
        <v>0</v>
      </c>
      <c r="T55" s="154">
        <v>0</v>
      </c>
      <c r="U55" s="154">
        <v>0</v>
      </c>
      <c r="V55" s="154">
        <v>0</v>
      </c>
      <c r="W55" s="154">
        <v>0</v>
      </c>
      <c r="X55" s="154">
        <v>0</v>
      </c>
      <c r="Y55" s="154">
        <v>0</v>
      </c>
      <c r="Z55" s="154">
        <v>0</v>
      </c>
      <c r="AA55" s="154">
        <v>0</v>
      </c>
      <c r="AB55" s="154">
        <v>0</v>
      </c>
      <c r="AC55" s="154">
        <v>0</v>
      </c>
      <c r="AD55" s="154">
        <v>0</v>
      </c>
      <c r="AE55" s="154">
        <v>0</v>
      </c>
      <c r="AF55" s="154">
        <v>0</v>
      </c>
      <c r="AG55" s="154">
        <v>0</v>
      </c>
      <c r="AH55" s="154">
        <v>0</v>
      </c>
      <c r="AI55" s="154">
        <v>0</v>
      </c>
      <c r="AJ55" s="154">
        <v>0</v>
      </c>
      <c r="AK55" s="154">
        <v>0</v>
      </c>
      <c r="AL55" s="154">
        <v>0</v>
      </c>
      <c r="AM55" s="154">
        <v>0</v>
      </c>
      <c r="AN55" s="154">
        <v>0</v>
      </c>
      <c r="AO55" s="154">
        <v>0</v>
      </c>
      <c r="AP55" s="154">
        <v>0</v>
      </c>
      <c r="AQ55" s="154">
        <v>0</v>
      </c>
      <c r="AR55" s="154">
        <v>0</v>
      </c>
      <c r="AS55" s="154">
        <v>0</v>
      </c>
      <c r="AT55" s="154">
        <v>0</v>
      </c>
      <c r="AU55" s="154">
        <v>0</v>
      </c>
      <c r="AV55" s="154">
        <v>0</v>
      </c>
      <c r="AW55" s="154">
        <v>0</v>
      </c>
      <c r="AX55" s="154">
        <v>0</v>
      </c>
      <c r="AY55" s="154">
        <v>0</v>
      </c>
      <c r="AZ55" s="154">
        <v>0</v>
      </c>
      <c r="BA55" s="154">
        <v>0</v>
      </c>
      <c r="BB55" s="154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</row>
    <row r="56" spans="1:67" outlineLevel="1" x14ac:dyDescent="0.35">
      <c r="A56" s="147">
        <v>46</v>
      </c>
      <c r="B56" s="237" t="s">
        <v>755</v>
      </c>
      <c r="C56" s="147">
        <v>394</v>
      </c>
      <c r="D56" s="154">
        <v>8354339.1999999993</v>
      </c>
      <c r="E56" s="154">
        <v>0</v>
      </c>
      <c r="F56" s="238" t="s">
        <v>446</v>
      </c>
      <c r="G56" s="154">
        <v>0</v>
      </c>
      <c r="H56" s="154">
        <v>0</v>
      </c>
      <c r="I56" s="154">
        <v>0</v>
      </c>
      <c r="J56" s="154">
        <v>0</v>
      </c>
      <c r="K56" s="154">
        <v>154676.01881943952</v>
      </c>
      <c r="L56" s="154">
        <v>154676.01881943952</v>
      </c>
      <c r="M56" s="154">
        <v>0</v>
      </c>
      <c r="N56" s="154">
        <v>0</v>
      </c>
      <c r="O56" s="154">
        <v>8199663.18118056</v>
      </c>
      <c r="P56" s="154">
        <v>5328781.0740590664</v>
      </c>
      <c r="Q56" s="154">
        <v>0</v>
      </c>
      <c r="R56" s="154">
        <v>2870882.107121496</v>
      </c>
      <c r="S56" s="154">
        <v>0</v>
      </c>
      <c r="T56" s="154">
        <v>0</v>
      </c>
      <c r="U56" s="154">
        <v>0</v>
      </c>
      <c r="V56" s="154">
        <v>0</v>
      </c>
      <c r="W56" s="154">
        <v>0</v>
      </c>
      <c r="X56" s="154">
        <v>0</v>
      </c>
      <c r="Y56" s="154">
        <v>0</v>
      </c>
      <c r="Z56" s="154">
        <v>0</v>
      </c>
      <c r="AA56" s="154">
        <v>0</v>
      </c>
      <c r="AB56" s="154">
        <v>0</v>
      </c>
      <c r="AC56" s="154">
        <v>0</v>
      </c>
      <c r="AD56" s="154">
        <v>0</v>
      </c>
      <c r="AE56" s="154">
        <v>0</v>
      </c>
      <c r="AF56" s="154">
        <v>0</v>
      </c>
      <c r="AG56" s="154">
        <v>0</v>
      </c>
      <c r="AH56" s="154">
        <v>0</v>
      </c>
      <c r="AI56" s="154">
        <v>0</v>
      </c>
      <c r="AJ56" s="154">
        <v>0</v>
      </c>
      <c r="AK56" s="154">
        <v>0</v>
      </c>
      <c r="AL56" s="154">
        <v>0</v>
      </c>
      <c r="AM56" s="154">
        <v>0</v>
      </c>
      <c r="AN56" s="154">
        <v>0</v>
      </c>
      <c r="AO56" s="154">
        <v>0</v>
      </c>
      <c r="AP56" s="154">
        <v>0</v>
      </c>
      <c r="AQ56" s="154">
        <v>0</v>
      </c>
      <c r="AR56" s="154">
        <v>0</v>
      </c>
      <c r="AS56" s="154">
        <v>0</v>
      </c>
      <c r="AT56" s="154">
        <v>0</v>
      </c>
      <c r="AU56" s="154">
        <v>0</v>
      </c>
      <c r="AV56" s="154">
        <v>0</v>
      </c>
      <c r="AW56" s="154">
        <v>0</v>
      </c>
      <c r="AX56" s="154">
        <v>0</v>
      </c>
      <c r="AY56" s="154">
        <v>0</v>
      </c>
      <c r="AZ56" s="154">
        <v>0</v>
      </c>
      <c r="BA56" s="154">
        <v>0</v>
      </c>
      <c r="BB56" s="154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</row>
    <row r="57" spans="1:67" outlineLevel="1" x14ac:dyDescent="0.35">
      <c r="A57" s="147">
        <v>47</v>
      </c>
      <c r="B57" s="237" t="s">
        <v>756</v>
      </c>
      <c r="C57" s="147">
        <v>395</v>
      </c>
      <c r="D57" s="154">
        <v>59304.43</v>
      </c>
      <c r="E57" s="154">
        <v>0</v>
      </c>
      <c r="F57" s="238" t="s">
        <v>446</v>
      </c>
      <c r="G57" s="154">
        <v>0</v>
      </c>
      <c r="H57" s="154">
        <v>0</v>
      </c>
      <c r="I57" s="154">
        <v>0</v>
      </c>
      <c r="J57" s="154">
        <v>0</v>
      </c>
      <c r="K57" s="154">
        <v>1097.9890702494022</v>
      </c>
      <c r="L57" s="154">
        <v>1097.9890702494022</v>
      </c>
      <c r="M57" s="154">
        <v>0</v>
      </c>
      <c r="N57" s="154">
        <v>0</v>
      </c>
      <c r="O57" s="154">
        <v>58206.440929750599</v>
      </c>
      <c r="P57" s="154">
        <v>37827.088010965694</v>
      </c>
      <c r="Q57" s="154">
        <v>0</v>
      </c>
      <c r="R57" s="154">
        <v>20379.35291878492</v>
      </c>
      <c r="S57" s="154">
        <v>0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  <c r="Y57" s="154">
        <v>0</v>
      </c>
      <c r="Z57" s="154">
        <v>0</v>
      </c>
      <c r="AA57" s="154">
        <v>0</v>
      </c>
      <c r="AB57" s="154">
        <v>0</v>
      </c>
      <c r="AC57" s="154">
        <v>0</v>
      </c>
      <c r="AD57" s="154">
        <v>0</v>
      </c>
      <c r="AE57" s="154">
        <v>0</v>
      </c>
      <c r="AF57" s="154">
        <v>0</v>
      </c>
      <c r="AG57" s="154">
        <v>0</v>
      </c>
      <c r="AH57" s="154">
        <v>0</v>
      </c>
      <c r="AI57" s="154">
        <v>0</v>
      </c>
      <c r="AJ57" s="154">
        <v>0</v>
      </c>
      <c r="AK57" s="154">
        <v>0</v>
      </c>
      <c r="AL57" s="154">
        <v>0</v>
      </c>
      <c r="AM57" s="154">
        <v>0</v>
      </c>
      <c r="AN57" s="154">
        <v>0</v>
      </c>
      <c r="AO57" s="154">
        <v>0</v>
      </c>
      <c r="AP57" s="154">
        <v>0</v>
      </c>
      <c r="AQ57" s="154">
        <v>0</v>
      </c>
      <c r="AR57" s="154">
        <v>0</v>
      </c>
      <c r="AS57" s="154">
        <v>0</v>
      </c>
      <c r="AT57" s="154">
        <v>0</v>
      </c>
      <c r="AU57" s="154">
        <v>0</v>
      </c>
      <c r="AV57" s="154">
        <v>0</v>
      </c>
      <c r="AW57" s="154">
        <v>0</v>
      </c>
      <c r="AX57" s="154">
        <v>0</v>
      </c>
      <c r="AY57" s="154">
        <v>0</v>
      </c>
      <c r="AZ57" s="154">
        <v>0</v>
      </c>
      <c r="BA57" s="154">
        <v>0</v>
      </c>
      <c r="BB57" s="154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</row>
    <row r="58" spans="1:67" outlineLevel="1" x14ac:dyDescent="0.35">
      <c r="A58" s="147">
        <v>48</v>
      </c>
      <c r="B58" s="237" t="s">
        <v>757</v>
      </c>
      <c r="C58" s="147">
        <v>396</v>
      </c>
      <c r="D58" s="154">
        <v>4575621.1800000006</v>
      </c>
      <c r="E58" s="154">
        <v>0</v>
      </c>
      <c r="F58" s="238" t="s">
        <v>446</v>
      </c>
      <c r="G58" s="154">
        <v>0</v>
      </c>
      <c r="H58" s="154">
        <v>0</v>
      </c>
      <c r="I58" s="154">
        <v>0</v>
      </c>
      <c r="J58" s="154">
        <v>0</v>
      </c>
      <c r="K58" s="154">
        <v>84715.12238194808</v>
      </c>
      <c r="L58" s="154">
        <v>84715.12238194808</v>
      </c>
      <c r="M58" s="154">
        <v>0</v>
      </c>
      <c r="N58" s="154">
        <v>0</v>
      </c>
      <c r="O58" s="154">
        <v>4490906.0576180527</v>
      </c>
      <c r="P58" s="154">
        <v>2918541.2469304353</v>
      </c>
      <c r="Q58" s="154">
        <v>0</v>
      </c>
      <c r="R58" s="154">
        <v>1572364.8106876183</v>
      </c>
      <c r="S58" s="154">
        <v>0</v>
      </c>
      <c r="T58" s="154">
        <v>0</v>
      </c>
      <c r="U58" s="154">
        <v>0</v>
      </c>
      <c r="V58" s="154">
        <v>0</v>
      </c>
      <c r="W58" s="154">
        <v>0</v>
      </c>
      <c r="X58" s="154">
        <v>0</v>
      </c>
      <c r="Y58" s="154">
        <v>0</v>
      </c>
      <c r="Z58" s="154">
        <v>0</v>
      </c>
      <c r="AA58" s="154">
        <v>0</v>
      </c>
      <c r="AB58" s="154">
        <v>0</v>
      </c>
      <c r="AC58" s="154">
        <v>0</v>
      </c>
      <c r="AD58" s="154">
        <v>0</v>
      </c>
      <c r="AE58" s="154">
        <v>0</v>
      </c>
      <c r="AF58" s="154">
        <v>0</v>
      </c>
      <c r="AG58" s="154">
        <v>0</v>
      </c>
      <c r="AH58" s="154">
        <v>0</v>
      </c>
      <c r="AI58" s="154">
        <v>0</v>
      </c>
      <c r="AJ58" s="154">
        <v>0</v>
      </c>
      <c r="AK58" s="154">
        <v>0</v>
      </c>
      <c r="AL58" s="154">
        <v>0</v>
      </c>
      <c r="AM58" s="154">
        <v>0</v>
      </c>
      <c r="AN58" s="154">
        <v>0</v>
      </c>
      <c r="AO58" s="154">
        <v>0</v>
      </c>
      <c r="AP58" s="154">
        <v>0</v>
      </c>
      <c r="AQ58" s="154">
        <v>0</v>
      </c>
      <c r="AR58" s="154">
        <v>0</v>
      </c>
      <c r="AS58" s="154">
        <v>0</v>
      </c>
      <c r="AT58" s="154">
        <v>0</v>
      </c>
      <c r="AU58" s="154">
        <v>0</v>
      </c>
      <c r="AV58" s="154">
        <v>0</v>
      </c>
      <c r="AW58" s="154">
        <v>0</v>
      </c>
      <c r="AX58" s="154">
        <v>0</v>
      </c>
      <c r="AY58" s="154">
        <v>0</v>
      </c>
      <c r="AZ58" s="154">
        <v>0</v>
      </c>
      <c r="BA58" s="154">
        <v>0</v>
      </c>
      <c r="BB58" s="154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</row>
    <row r="59" spans="1:67" outlineLevel="1" x14ac:dyDescent="0.35">
      <c r="A59" s="147">
        <v>49</v>
      </c>
      <c r="B59" s="237" t="s">
        <v>758</v>
      </c>
      <c r="C59" s="147">
        <v>397</v>
      </c>
      <c r="D59" s="154">
        <v>5320075.1100000003</v>
      </c>
      <c r="E59" s="154">
        <v>0</v>
      </c>
      <c r="F59" s="238" t="s">
        <v>446</v>
      </c>
      <c r="G59" s="154">
        <v>0</v>
      </c>
      <c r="H59" s="154">
        <v>0</v>
      </c>
      <c r="I59" s="154">
        <v>0</v>
      </c>
      <c r="J59" s="154">
        <v>0</v>
      </c>
      <c r="K59" s="154">
        <v>98498.279533011038</v>
      </c>
      <c r="L59" s="154">
        <v>98498.279533011038</v>
      </c>
      <c r="M59" s="154">
        <v>0</v>
      </c>
      <c r="N59" s="154">
        <v>0</v>
      </c>
      <c r="O59" s="154">
        <v>5221576.8304669894</v>
      </c>
      <c r="P59" s="154">
        <v>3393388.1399908573</v>
      </c>
      <c r="Q59" s="154">
        <v>0</v>
      </c>
      <c r="R59" s="154">
        <v>1828188.690476133</v>
      </c>
      <c r="S59" s="154">
        <v>0</v>
      </c>
      <c r="T59" s="154">
        <v>0</v>
      </c>
      <c r="U59" s="154">
        <v>0</v>
      </c>
      <c r="V59" s="154">
        <v>0</v>
      </c>
      <c r="W59" s="154">
        <v>0</v>
      </c>
      <c r="X59" s="154">
        <v>0</v>
      </c>
      <c r="Y59" s="154">
        <v>0</v>
      </c>
      <c r="Z59" s="154">
        <v>0</v>
      </c>
      <c r="AA59" s="154">
        <v>0</v>
      </c>
      <c r="AB59" s="154">
        <v>0</v>
      </c>
      <c r="AC59" s="154">
        <v>0</v>
      </c>
      <c r="AD59" s="154">
        <v>0</v>
      </c>
      <c r="AE59" s="154">
        <v>0</v>
      </c>
      <c r="AF59" s="154">
        <v>0</v>
      </c>
      <c r="AG59" s="154">
        <v>0</v>
      </c>
      <c r="AH59" s="154">
        <v>0</v>
      </c>
      <c r="AI59" s="154">
        <v>0</v>
      </c>
      <c r="AJ59" s="154">
        <v>0</v>
      </c>
      <c r="AK59" s="154">
        <v>0</v>
      </c>
      <c r="AL59" s="154">
        <v>0</v>
      </c>
      <c r="AM59" s="154">
        <v>0</v>
      </c>
      <c r="AN59" s="154">
        <v>0</v>
      </c>
      <c r="AO59" s="154">
        <v>0</v>
      </c>
      <c r="AP59" s="154">
        <v>0</v>
      </c>
      <c r="AQ59" s="154">
        <v>0</v>
      </c>
      <c r="AR59" s="154">
        <v>0</v>
      </c>
      <c r="AS59" s="154">
        <v>0</v>
      </c>
      <c r="AT59" s="154">
        <v>0</v>
      </c>
      <c r="AU59" s="154">
        <v>0</v>
      </c>
      <c r="AV59" s="154">
        <v>0</v>
      </c>
      <c r="AW59" s="154">
        <v>0</v>
      </c>
      <c r="AX59" s="154">
        <v>0</v>
      </c>
      <c r="AY59" s="154">
        <v>0</v>
      </c>
      <c r="AZ59" s="154">
        <v>0</v>
      </c>
      <c r="BA59" s="154">
        <v>0</v>
      </c>
      <c r="BB59" s="154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</row>
    <row r="60" spans="1:67" outlineLevel="1" x14ac:dyDescent="0.35">
      <c r="A60" s="147">
        <v>50</v>
      </c>
      <c r="B60" s="237" t="s">
        <v>759</v>
      </c>
      <c r="C60" s="147">
        <v>398</v>
      </c>
      <c r="D60" s="154">
        <v>82980.73000000001</v>
      </c>
      <c r="E60" s="154">
        <v>0</v>
      </c>
      <c r="F60" s="238" t="s">
        <v>446</v>
      </c>
      <c r="G60" s="154">
        <v>0</v>
      </c>
      <c r="H60" s="154">
        <v>0</v>
      </c>
      <c r="I60" s="154">
        <v>0</v>
      </c>
      <c r="J60" s="154">
        <v>0</v>
      </c>
      <c r="K60" s="154">
        <v>1536.3428091513008</v>
      </c>
      <c r="L60" s="154">
        <v>1536.3428091513008</v>
      </c>
      <c r="M60" s="154">
        <v>0</v>
      </c>
      <c r="N60" s="154">
        <v>0</v>
      </c>
      <c r="O60" s="154">
        <v>81444.387190848705</v>
      </c>
      <c r="P60" s="154">
        <v>52928.919086216352</v>
      </c>
      <c r="Q60" s="154">
        <v>0</v>
      </c>
      <c r="R60" s="154">
        <v>28515.468104632375</v>
      </c>
      <c r="S60" s="154">
        <v>0</v>
      </c>
      <c r="T60" s="154">
        <v>0</v>
      </c>
      <c r="U60" s="154">
        <v>0</v>
      </c>
      <c r="V60" s="154">
        <v>0</v>
      </c>
      <c r="W60" s="154">
        <v>0</v>
      </c>
      <c r="X60" s="154">
        <v>0</v>
      </c>
      <c r="Y60" s="154">
        <v>0</v>
      </c>
      <c r="Z60" s="154">
        <v>0</v>
      </c>
      <c r="AA60" s="154">
        <v>0</v>
      </c>
      <c r="AB60" s="154">
        <v>0</v>
      </c>
      <c r="AC60" s="154">
        <v>0</v>
      </c>
      <c r="AD60" s="154">
        <v>0</v>
      </c>
      <c r="AE60" s="154">
        <v>0</v>
      </c>
      <c r="AF60" s="154">
        <v>0</v>
      </c>
      <c r="AG60" s="154">
        <v>0</v>
      </c>
      <c r="AH60" s="154">
        <v>0</v>
      </c>
      <c r="AI60" s="154">
        <v>0</v>
      </c>
      <c r="AJ60" s="154">
        <v>0</v>
      </c>
      <c r="AK60" s="154">
        <v>0</v>
      </c>
      <c r="AL60" s="154">
        <v>0</v>
      </c>
      <c r="AM60" s="154">
        <v>0</v>
      </c>
      <c r="AN60" s="154">
        <v>0</v>
      </c>
      <c r="AO60" s="154">
        <v>0</v>
      </c>
      <c r="AP60" s="154">
        <v>0</v>
      </c>
      <c r="AQ60" s="154">
        <v>0</v>
      </c>
      <c r="AR60" s="154">
        <v>0</v>
      </c>
      <c r="AS60" s="154">
        <v>0</v>
      </c>
      <c r="AT60" s="154">
        <v>0</v>
      </c>
      <c r="AU60" s="154">
        <v>0</v>
      </c>
      <c r="AV60" s="154">
        <v>0</v>
      </c>
      <c r="AW60" s="154">
        <v>0</v>
      </c>
      <c r="AX60" s="154">
        <v>0</v>
      </c>
      <c r="AY60" s="154">
        <v>0</v>
      </c>
      <c r="AZ60" s="154">
        <v>0</v>
      </c>
      <c r="BA60" s="154">
        <v>0</v>
      </c>
      <c r="BB60" s="154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</row>
    <row r="61" spans="1:67" outlineLevel="1" x14ac:dyDescent="0.35">
      <c r="A61" s="147">
        <v>51</v>
      </c>
      <c r="B61" s="145" t="s">
        <v>760</v>
      </c>
      <c r="C61" s="147" t="s">
        <v>568</v>
      </c>
      <c r="D61" s="239">
        <v>62396509.469999991</v>
      </c>
      <c r="E61" s="154">
        <v>0</v>
      </c>
      <c r="G61" s="239">
        <v>0</v>
      </c>
      <c r="H61" s="239">
        <v>0</v>
      </c>
      <c r="I61" s="239">
        <v>0</v>
      </c>
      <c r="J61" s="239">
        <v>0</v>
      </c>
      <c r="K61" s="239">
        <v>1155237.2296601336</v>
      </c>
      <c r="L61" s="239">
        <v>1155237.2296601336</v>
      </c>
      <c r="M61" s="239">
        <v>0</v>
      </c>
      <c r="N61" s="239">
        <v>0</v>
      </c>
      <c r="O61" s="239">
        <v>61241272.24033986</v>
      </c>
      <c r="P61" s="239">
        <v>39799358.248595335</v>
      </c>
      <c r="Q61" s="239">
        <v>0</v>
      </c>
      <c r="R61" s="239">
        <v>21441913.991744556</v>
      </c>
      <c r="S61" s="239">
        <v>0</v>
      </c>
      <c r="T61" s="239">
        <v>0</v>
      </c>
      <c r="U61" s="239">
        <v>0</v>
      </c>
      <c r="V61" s="239">
        <v>0</v>
      </c>
      <c r="W61" s="239">
        <v>0</v>
      </c>
      <c r="X61" s="239">
        <v>0</v>
      </c>
      <c r="Y61" s="239">
        <v>0</v>
      </c>
      <c r="Z61" s="239">
        <v>0</v>
      </c>
      <c r="AA61" s="239">
        <v>0</v>
      </c>
      <c r="AB61" s="239">
        <v>0</v>
      </c>
      <c r="AC61" s="239">
        <v>0</v>
      </c>
      <c r="AD61" s="239">
        <v>0</v>
      </c>
      <c r="AE61" s="239">
        <v>0</v>
      </c>
      <c r="AF61" s="239">
        <v>0</v>
      </c>
      <c r="AG61" s="239">
        <v>0</v>
      </c>
      <c r="AH61" s="239">
        <v>0</v>
      </c>
      <c r="AI61" s="239">
        <v>0</v>
      </c>
      <c r="AJ61" s="239">
        <v>0</v>
      </c>
      <c r="AK61" s="239">
        <v>0</v>
      </c>
      <c r="AL61" s="239">
        <v>0</v>
      </c>
      <c r="AM61" s="239">
        <v>0</v>
      </c>
      <c r="AN61" s="239">
        <v>0</v>
      </c>
      <c r="AO61" s="239">
        <v>0</v>
      </c>
      <c r="AP61" s="239">
        <v>0</v>
      </c>
      <c r="AQ61" s="239">
        <v>0</v>
      </c>
      <c r="AR61" s="239">
        <v>0</v>
      </c>
      <c r="AS61" s="239">
        <v>0</v>
      </c>
      <c r="AT61" s="239">
        <v>0</v>
      </c>
      <c r="AU61" s="239">
        <v>0</v>
      </c>
      <c r="AV61" s="239">
        <v>0</v>
      </c>
      <c r="AW61" s="239">
        <v>0</v>
      </c>
      <c r="AX61" s="239">
        <v>0</v>
      </c>
      <c r="AY61" s="239">
        <v>0</v>
      </c>
      <c r="AZ61" s="239">
        <v>0</v>
      </c>
      <c r="BA61" s="239">
        <v>0</v>
      </c>
      <c r="BB61" s="239">
        <v>0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</row>
    <row r="62" spans="1:67" outlineLevel="1" x14ac:dyDescent="0.35">
      <c r="A62" s="147" t="s">
        <v>568</v>
      </c>
      <c r="B62" s="145" t="s">
        <v>568</v>
      </c>
      <c r="C62" s="147" t="s">
        <v>568</v>
      </c>
      <c r="D62" s="154"/>
      <c r="E62" s="154">
        <v>0</v>
      </c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D62" s="145">
        <v>0</v>
      </c>
      <c r="BE62" s="145">
        <v>0</v>
      </c>
      <c r="BF62" s="145">
        <v>0</v>
      </c>
      <c r="BG62" s="145">
        <v>0</v>
      </c>
      <c r="BH62" s="145">
        <v>0</v>
      </c>
      <c r="BI62" s="145">
        <v>0</v>
      </c>
      <c r="BJ62" s="145">
        <v>0</v>
      </c>
      <c r="BK62" s="145">
        <v>0</v>
      </c>
      <c r="BL62" s="145">
        <v>0</v>
      </c>
      <c r="BM62" s="145">
        <v>0</v>
      </c>
      <c r="BN62" s="145">
        <v>0</v>
      </c>
      <c r="BO62" s="145">
        <v>0</v>
      </c>
    </row>
    <row r="63" spans="1:67" x14ac:dyDescent="0.35">
      <c r="A63" s="147">
        <v>52</v>
      </c>
      <c r="B63" s="158" t="s">
        <v>761</v>
      </c>
      <c r="C63" s="147" t="s">
        <v>568</v>
      </c>
      <c r="D63" s="154">
        <v>1141765084.1656132</v>
      </c>
      <c r="E63" s="154">
        <v>0</v>
      </c>
      <c r="F63" s="238"/>
      <c r="G63" s="154">
        <v>0</v>
      </c>
      <c r="H63" s="154">
        <v>0</v>
      </c>
      <c r="I63" s="154">
        <v>0</v>
      </c>
      <c r="J63" s="154">
        <v>0</v>
      </c>
      <c r="K63" s="154">
        <v>22168396.366401006</v>
      </c>
      <c r="L63" s="154">
        <v>20761310.71336358</v>
      </c>
      <c r="M63" s="154">
        <v>1407085.6530374277</v>
      </c>
      <c r="N63" s="154">
        <v>0</v>
      </c>
      <c r="O63" s="154">
        <v>1119596687.799212</v>
      </c>
      <c r="P63" s="154">
        <v>715252955.47707343</v>
      </c>
      <c r="Q63" s="154">
        <v>0</v>
      </c>
      <c r="R63" s="154">
        <v>404343732.32213855</v>
      </c>
      <c r="S63" s="154">
        <v>0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  <c r="Y63" s="154">
        <v>0</v>
      </c>
      <c r="Z63" s="154">
        <v>0</v>
      </c>
      <c r="AA63" s="154">
        <v>0</v>
      </c>
      <c r="AB63" s="154">
        <v>0</v>
      </c>
      <c r="AC63" s="154">
        <v>0</v>
      </c>
      <c r="AD63" s="154">
        <v>0</v>
      </c>
      <c r="AE63" s="154">
        <v>0</v>
      </c>
      <c r="AF63" s="154">
        <v>0</v>
      </c>
      <c r="AG63" s="154">
        <v>0</v>
      </c>
      <c r="AH63" s="154">
        <v>0</v>
      </c>
      <c r="AI63" s="154">
        <v>0</v>
      </c>
      <c r="AJ63" s="154">
        <v>0</v>
      </c>
      <c r="AK63" s="154">
        <v>0</v>
      </c>
      <c r="AL63" s="154">
        <v>0</v>
      </c>
      <c r="AM63" s="154">
        <v>0</v>
      </c>
      <c r="AN63" s="154">
        <v>0</v>
      </c>
      <c r="AO63" s="154">
        <v>0</v>
      </c>
      <c r="AP63" s="154">
        <v>0</v>
      </c>
      <c r="AQ63" s="154">
        <v>0</v>
      </c>
      <c r="AR63" s="154">
        <v>0</v>
      </c>
      <c r="AS63" s="154">
        <v>0</v>
      </c>
      <c r="AT63" s="154">
        <v>0</v>
      </c>
      <c r="AU63" s="154">
        <v>0</v>
      </c>
      <c r="AV63" s="154">
        <v>0</v>
      </c>
      <c r="AW63" s="154">
        <v>0</v>
      </c>
      <c r="AX63" s="154">
        <v>0</v>
      </c>
      <c r="AY63" s="154">
        <v>0</v>
      </c>
      <c r="AZ63" s="154">
        <v>0</v>
      </c>
      <c r="BA63" s="154">
        <v>0</v>
      </c>
      <c r="BB63" s="154">
        <v>0</v>
      </c>
      <c r="BD63" s="145">
        <v>0</v>
      </c>
      <c r="BE63" s="145">
        <v>0</v>
      </c>
      <c r="BF63" s="145">
        <v>0</v>
      </c>
      <c r="BG63" s="145">
        <v>0</v>
      </c>
      <c r="BH63" s="145">
        <v>0</v>
      </c>
      <c r="BI63" s="145">
        <v>0</v>
      </c>
      <c r="BJ63" s="145">
        <v>0</v>
      </c>
      <c r="BK63" s="145">
        <v>0</v>
      </c>
      <c r="BL63" s="145">
        <v>0</v>
      </c>
      <c r="BM63" s="145">
        <v>0</v>
      </c>
      <c r="BN63" s="145">
        <v>0</v>
      </c>
      <c r="BO63" s="145">
        <v>0</v>
      </c>
    </row>
    <row r="64" spans="1:67" x14ac:dyDescent="0.35">
      <c r="A64" s="147" t="s">
        <v>568</v>
      </c>
      <c r="B64" s="145" t="s">
        <v>568</v>
      </c>
      <c r="C64" s="147" t="s">
        <v>568</v>
      </c>
      <c r="D64" s="239"/>
      <c r="E64" s="154">
        <v>0</v>
      </c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</row>
    <row r="65" spans="1:67" x14ac:dyDescent="0.35">
      <c r="A65" s="147">
        <v>53</v>
      </c>
      <c r="B65" s="155" t="s">
        <v>762</v>
      </c>
      <c r="C65" s="147" t="s">
        <v>568</v>
      </c>
      <c r="D65" s="154"/>
      <c r="E65" s="154">
        <v>0</v>
      </c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</row>
    <row r="66" spans="1:67" outlineLevel="1" x14ac:dyDescent="0.35">
      <c r="A66" s="147">
        <v>54</v>
      </c>
      <c r="B66" s="155" t="s">
        <v>359</v>
      </c>
      <c r="C66" s="147" t="s">
        <v>568</v>
      </c>
      <c r="D66" s="154"/>
      <c r="E66" s="154">
        <v>0</v>
      </c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</row>
    <row r="67" spans="1:67" outlineLevel="1" x14ac:dyDescent="0.35">
      <c r="A67" s="147">
        <v>55</v>
      </c>
      <c r="B67" s="237" t="s">
        <v>221</v>
      </c>
      <c r="C67" s="147">
        <v>301</v>
      </c>
      <c r="D67" s="154">
        <v>0</v>
      </c>
      <c r="E67" s="154">
        <v>0</v>
      </c>
      <c r="F67" s="238" t="s">
        <v>733</v>
      </c>
      <c r="G67" s="154">
        <v>0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  <c r="AB67" s="154">
        <v>0</v>
      </c>
      <c r="AC67" s="154">
        <v>0</v>
      </c>
      <c r="AD67" s="154">
        <v>0</v>
      </c>
      <c r="AE67" s="154">
        <v>0</v>
      </c>
      <c r="AF67" s="154">
        <v>0</v>
      </c>
      <c r="AG67" s="154">
        <v>0</v>
      </c>
      <c r="AH67" s="154">
        <v>0</v>
      </c>
      <c r="AI67" s="154">
        <v>0</v>
      </c>
      <c r="AJ67" s="154">
        <v>0</v>
      </c>
      <c r="AK67" s="154">
        <v>0</v>
      </c>
      <c r="AL67" s="154">
        <v>0</v>
      </c>
      <c r="AM67" s="154">
        <v>0</v>
      </c>
      <c r="AN67" s="154">
        <v>0</v>
      </c>
      <c r="AO67" s="154">
        <v>0</v>
      </c>
      <c r="AP67" s="154">
        <v>0</v>
      </c>
      <c r="AQ67" s="154">
        <v>0</v>
      </c>
      <c r="AR67" s="154">
        <v>0</v>
      </c>
      <c r="AS67" s="154">
        <v>0</v>
      </c>
      <c r="AT67" s="154">
        <v>0</v>
      </c>
      <c r="AU67" s="154">
        <v>0</v>
      </c>
      <c r="AV67" s="154">
        <v>0</v>
      </c>
      <c r="AW67" s="154">
        <v>0</v>
      </c>
      <c r="AX67" s="154">
        <v>0</v>
      </c>
      <c r="AY67" s="154">
        <v>0</v>
      </c>
      <c r="AZ67" s="154">
        <v>0</v>
      </c>
      <c r="BA67" s="154">
        <v>0</v>
      </c>
      <c r="BB67" s="154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</row>
    <row r="68" spans="1:67" outlineLevel="1" x14ac:dyDescent="0.35">
      <c r="A68" s="147">
        <v>56</v>
      </c>
      <c r="B68" s="237" t="s">
        <v>723</v>
      </c>
      <c r="C68" s="147">
        <v>302</v>
      </c>
      <c r="D68" s="154">
        <v>-138157.95000000001</v>
      </c>
      <c r="E68" s="154">
        <v>0</v>
      </c>
      <c r="F68" s="238" t="s">
        <v>446</v>
      </c>
      <c r="G68" s="154">
        <v>0</v>
      </c>
      <c r="H68" s="154">
        <v>0</v>
      </c>
      <c r="I68" s="154">
        <v>0</v>
      </c>
      <c r="J68" s="154">
        <v>0</v>
      </c>
      <c r="K68" s="154">
        <v>-2557.9188446472444</v>
      </c>
      <c r="L68" s="154">
        <v>-2557.9188446472444</v>
      </c>
      <c r="M68" s="154">
        <v>0</v>
      </c>
      <c r="N68" s="154">
        <v>0</v>
      </c>
      <c r="O68" s="154">
        <v>-135600.03115535277</v>
      </c>
      <c r="P68" s="154">
        <v>-88123.483086585577</v>
      </c>
      <c r="Q68" s="154">
        <v>0</v>
      </c>
      <c r="R68" s="154">
        <v>-47476.548068767224</v>
      </c>
      <c r="S68" s="154">
        <v>0</v>
      </c>
      <c r="T68" s="154">
        <v>0</v>
      </c>
      <c r="U68" s="154">
        <v>0</v>
      </c>
      <c r="V68" s="154">
        <v>0</v>
      </c>
      <c r="W68" s="154">
        <v>0</v>
      </c>
      <c r="X68" s="154">
        <v>0</v>
      </c>
      <c r="Y68" s="154">
        <v>0</v>
      </c>
      <c r="Z68" s="154">
        <v>0</v>
      </c>
      <c r="AA68" s="154">
        <v>0</v>
      </c>
      <c r="AB68" s="154">
        <v>0</v>
      </c>
      <c r="AC68" s="154">
        <v>0</v>
      </c>
      <c r="AD68" s="154">
        <v>0</v>
      </c>
      <c r="AE68" s="154">
        <v>0</v>
      </c>
      <c r="AF68" s="154">
        <v>0</v>
      </c>
      <c r="AG68" s="154">
        <v>0</v>
      </c>
      <c r="AH68" s="154">
        <v>0</v>
      </c>
      <c r="AI68" s="154">
        <v>0</v>
      </c>
      <c r="AJ68" s="154">
        <v>0</v>
      </c>
      <c r="AK68" s="154">
        <v>0</v>
      </c>
      <c r="AL68" s="154">
        <v>0</v>
      </c>
      <c r="AM68" s="154">
        <v>0</v>
      </c>
      <c r="AN68" s="154">
        <v>0</v>
      </c>
      <c r="AO68" s="154">
        <v>0</v>
      </c>
      <c r="AP68" s="154">
        <v>0</v>
      </c>
      <c r="AQ68" s="154">
        <v>0</v>
      </c>
      <c r="AR68" s="154">
        <v>0</v>
      </c>
      <c r="AS68" s="154">
        <v>0</v>
      </c>
      <c r="AT68" s="154">
        <v>0</v>
      </c>
      <c r="AU68" s="154">
        <v>0</v>
      </c>
      <c r="AV68" s="154">
        <v>0</v>
      </c>
      <c r="AW68" s="154">
        <v>0</v>
      </c>
      <c r="AX68" s="154">
        <v>0</v>
      </c>
      <c r="AY68" s="154">
        <v>0</v>
      </c>
      <c r="AZ68" s="154">
        <v>0</v>
      </c>
      <c r="BA68" s="154">
        <v>0</v>
      </c>
      <c r="BB68" s="154">
        <v>0</v>
      </c>
      <c r="BD68" s="145">
        <v>0</v>
      </c>
      <c r="BE68" s="145">
        <v>0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0</v>
      </c>
      <c r="BN68" s="145">
        <v>0</v>
      </c>
      <c r="BO68" s="145">
        <v>0</v>
      </c>
    </row>
    <row r="69" spans="1:67" outlineLevel="1" x14ac:dyDescent="0.35">
      <c r="A69" s="147">
        <v>57</v>
      </c>
      <c r="B69" s="237" t="s">
        <v>763</v>
      </c>
      <c r="C69" s="147">
        <v>303</v>
      </c>
      <c r="D69" s="154">
        <v>-29785135.070000011</v>
      </c>
      <c r="E69" s="154">
        <v>0</v>
      </c>
      <c r="F69" s="238" t="s">
        <v>448</v>
      </c>
      <c r="G69" s="154">
        <v>0</v>
      </c>
      <c r="H69" s="154">
        <v>0</v>
      </c>
      <c r="I69" s="154">
        <v>0</v>
      </c>
      <c r="J69" s="154">
        <v>0</v>
      </c>
      <c r="K69" s="154">
        <v>-1086849.3207791646</v>
      </c>
      <c r="L69" s="154">
        <v>-354906.76707993081</v>
      </c>
      <c r="M69" s="154">
        <v>-731942.55369923369</v>
      </c>
      <c r="N69" s="154">
        <v>0</v>
      </c>
      <c r="O69" s="154">
        <v>-28698285.749220844</v>
      </c>
      <c r="P69" s="154">
        <v>-12226979.191122925</v>
      </c>
      <c r="Q69" s="154">
        <v>0</v>
      </c>
      <c r="R69" s="154">
        <v>-16471306.558097923</v>
      </c>
      <c r="S69" s="154">
        <v>0</v>
      </c>
      <c r="T69" s="154">
        <v>0</v>
      </c>
      <c r="U69" s="154">
        <v>0</v>
      </c>
      <c r="V69" s="154">
        <v>0</v>
      </c>
      <c r="W69" s="154">
        <v>0</v>
      </c>
      <c r="X69" s="154">
        <v>0</v>
      </c>
      <c r="Y69" s="154">
        <v>0</v>
      </c>
      <c r="Z69" s="154">
        <v>0</v>
      </c>
      <c r="AA69" s="154">
        <v>0</v>
      </c>
      <c r="AB69" s="154">
        <v>0</v>
      </c>
      <c r="AC69" s="154">
        <v>0</v>
      </c>
      <c r="AD69" s="154">
        <v>0</v>
      </c>
      <c r="AE69" s="154">
        <v>0</v>
      </c>
      <c r="AF69" s="154">
        <v>0</v>
      </c>
      <c r="AG69" s="154">
        <v>0</v>
      </c>
      <c r="AH69" s="154">
        <v>0</v>
      </c>
      <c r="AI69" s="154">
        <v>0</v>
      </c>
      <c r="AJ69" s="154">
        <v>0</v>
      </c>
      <c r="AK69" s="154">
        <v>0</v>
      </c>
      <c r="AL69" s="154">
        <v>0</v>
      </c>
      <c r="AM69" s="154">
        <v>0</v>
      </c>
      <c r="AN69" s="154">
        <v>0</v>
      </c>
      <c r="AO69" s="154">
        <v>0</v>
      </c>
      <c r="AP69" s="154">
        <v>0</v>
      </c>
      <c r="AQ69" s="154">
        <v>0</v>
      </c>
      <c r="AR69" s="154">
        <v>0</v>
      </c>
      <c r="AS69" s="154">
        <v>0</v>
      </c>
      <c r="AT69" s="154">
        <v>0</v>
      </c>
      <c r="AU69" s="154">
        <v>0</v>
      </c>
      <c r="AV69" s="154">
        <v>0</v>
      </c>
      <c r="AW69" s="154">
        <v>0</v>
      </c>
      <c r="AX69" s="154">
        <v>0</v>
      </c>
      <c r="AY69" s="154">
        <v>0</v>
      </c>
      <c r="AZ69" s="154">
        <v>0</v>
      </c>
      <c r="BA69" s="154">
        <v>0</v>
      </c>
      <c r="BB69" s="154">
        <v>0</v>
      </c>
      <c r="BD69" s="145">
        <v>0</v>
      </c>
      <c r="BE69" s="145">
        <v>0</v>
      </c>
      <c r="BF69" s="145">
        <v>0</v>
      </c>
      <c r="BG69" s="145">
        <v>0</v>
      </c>
      <c r="BH69" s="145">
        <v>0</v>
      </c>
      <c r="BI69" s="145">
        <v>0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</row>
    <row r="70" spans="1:67" outlineLevel="1" x14ac:dyDescent="0.35">
      <c r="A70" s="147">
        <v>58</v>
      </c>
      <c r="B70" s="145" t="s">
        <v>729</v>
      </c>
      <c r="C70" s="147" t="s">
        <v>568</v>
      </c>
      <c r="D70" s="239">
        <v>-29923293.020000011</v>
      </c>
      <c r="E70" s="154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-1089407.2396238118</v>
      </c>
      <c r="L70" s="239">
        <v>-357464.68592457805</v>
      </c>
      <c r="M70" s="239">
        <v>-731942.55369923369</v>
      </c>
      <c r="N70" s="239">
        <v>0</v>
      </c>
      <c r="O70" s="239">
        <v>-28833885.780376196</v>
      </c>
      <c r="P70" s="239">
        <v>-12315102.674209511</v>
      </c>
      <c r="Q70" s="239">
        <v>0</v>
      </c>
      <c r="R70" s="239">
        <v>-16518783.106166691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</row>
    <row r="71" spans="1:67" outlineLevel="1" x14ac:dyDescent="0.35">
      <c r="A71" s="147" t="s">
        <v>568</v>
      </c>
      <c r="B71" s="145" t="s">
        <v>568</v>
      </c>
      <c r="C71" s="147" t="s">
        <v>568</v>
      </c>
      <c r="D71" s="154"/>
      <c r="E71" s="154">
        <v>0</v>
      </c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</row>
    <row r="72" spans="1:67" outlineLevel="1" x14ac:dyDescent="0.35">
      <c r="A72" s="147">
        <v>59</v>
      </c>
      <c r="B72" s="155" t="s">
        <v>242</v>
      </c>
      <c r="C72" s="147" t="s">
        <v>568</v>
      </c>
      <c r="D72" s="154"/>
      <c r="E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</row>
    <row r="73" spans="1:67" outlineLevel="1" x14ac:dyDescent="0.35">
      <c r="A73" s="147">
        <v>60</v>
      </c>
      <c r="B73" s="237" t="s">
        <v>730</v>
      </c>
      <c r="C73" s="147">
        <v>365.1</v>
      </c>
      <c r="D73" s="154">
        <v>-853231.62</v>
      </c>
      <c r="E73" s="154">
        <v>0</v>
      </c>
      <c r="F73" s="238" t="s">
        <v>731</v>
      </c>
      <c r="G73" s="154">
        <v>0</v>
      </c>
      <c r="H73" s="154">
        <v>0</v>
      </c>
      <c r="I73" s="154">
        <v>0</v>
      </c>
      <c r="J73" s="154">
        <v>0</v>
      </c>
      <c r="K73" s="154">
        <v>-853231.62</v>
      </c>
      <c r="L73" s="154">
        <v>-853231.62</v>
      </c>
      <c r="M73" s="154">
        <v>0</v>
      </c>
      <c r="N73" s="154">
        <v>0</v>
      </c>
      <c r="O73" s="154">
        <v>0</v>
      </c>
      <c r="P73" s="154">
        <v>0</v>
      </c>
      <c r="Q73" s="154">
        <v>0</v>
      </c>
      <c r="R73" s="154">
        <v>0</v>
      </c>
      <c r="S73" s="154">
        <v>0</v>
      </c>
      <c r="T73" s="154">
        <v>0</v>
      </c>
      <c r="U73" s="154">
        <v>0</v>
      </c>
      <c r="V73" s="154">
        <v>0</v>
      </c>
      <c r="W73" s="154">
        <v>0</v>
      </c>
      <c r="X73" s="154">
        <v>0</v>
      </c>
      <c r="Y73" s="154">
        <v>0</v>
      </c>
      <c r="Z73" s="154">
        <v>0</v>
      </c>
      <c r="AA73" s="154">
        <v>0</v>
      </c>
      <c r="AB73" s="154">
        <v>0</v>
      </c>
      <c r="AC73" s="154">
        <v>0</v>
      </c>
      <c r="AD73" s="154">
        <v>0</v>
      </c>
      <c r="AE73" s="154">
        <v>0</v>
      </c>
      <c r="AF73" s="154">
        <v>0</v>
      </c>
      <c r="AG73" s="154">
        <v>0</v>
      </c>
      <c r="AH73" s="154">
        <v>0</v>
      </c>
      <c r="AI73" s="154">
        <v>0</v>
      </c>
      <c r="AJ73" s="154">
        <v>0</v>
      </c>
      <c r="AK73" s="154">
        <v>0</v>
      </c>
      <c r="AL73" s="154">
        <v>0</v>
      </c>
      <c r="AM73" s="154">
        <v>0</v>
      </c>
      <c r="AN73" s="154">
        <v>0</v>
      </c>
      <c r="AO73" s="154">
        <v>0</v>
      </c>
      <c r="AP73" s="154">
        <v>0</v>
      </c>
      <c r="AQ73" s="154">
        <v>0</v>
      </c>
      <c r="AR73" s="154">
        <v>0</v>
      </c>
      <c r="AS73" s="154">
        <v>0</v>
      </c>
      <c r="AT73" s="154">
        <v>0</v>
      </c>
      <c r="AU73" s="154">
        <v>0</v>
      </c>
      <c r="AV73" s="154">
        <v>0</v>
      </c>
      <c r="AW73" s="154">
        <v>0</v>
      </c>
      <c r="AX73" s="154">
        <v>0</v>
      </c>
      <c r="AY73" s="154">
        <v>0</v>
      </c>
      <c r="AZ73" s="154">
        <v>0</v>
      </c>
      <c r="BA73" s="154">
        <v>0</v>
      </c>
      <c r="BB73" s="154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</row>
    <row r="74" spans="1:67" outlineLevel="1" x14ac:dyDescent="0.35">
      <c r="A74" s="147">
        <v>61</v>
      </c>
      <c r="B74" s="237" t="s">
        <v>227</v>
      </c>
      <c r="C74" s="147">
        <v>366</v>
      </c>
      <c r="D74" s="154">
        <v>-310.78000000000003</v>
      </c>
      <c r="E74" s="154">
        <v>0</v>
      </c>
      <c r="F74" s="238" t="s">
        <v>731</v>
      </c>
      <c r="G74" s="154">
        <v>0</v>
      </c>
      <c r="H74" s="154">
        <v>0</v>
      </c>
      <c r="I74" s="154">
        <v>0</v>
      </c>
      <c r="J74" s="154">
        <v>0</v>
      </c>
      <c r="K74" s="154">
        <v>-310.78000000000003</v>
      </c>
      <c r="L74" s="154">
        <v>-310.78000000000003</v>
      </c>
      <c r="M74" s="154">
        <v>0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  <c r="Y74" s="154">
        <v>0</v>
      </c>
      <c r="Z74" s="154">
        <v>0</v>
      </c>
      <c r="AA74" s="154">
        <v>0</v>
      </c>
      <c r="AB74" s="154">
        <v>0</v>
      </c>
      <c r="AC74" s="154">
        <v>0</v>
      </c>
      <c r="AD74" s="154">
        <v>0</v>
      </c>
      <c r="AE74" s="154">
        <v>0</v>
      </c>
      <c r="AF74" s="154">
        <v>0</v>
      </c>
      <c r="AG74" s="154">
        <v>0</v>
      </c>
      <c r="AH74" s="154">
        <v>0</v>
      </c>
      <c r="AI74" s="154">
        <v>0</v>
      </c>
      <c r="AJ74" s="154">
        <v>0</v>
      </c>
      <c r="AK74" s="154">
        <v>0</v>
      </c>
      <c r="AL74" s="154">
        <v>0</v>
      </c>
      <c r="AM74" s="154">
        <v>0</v>
      </c>
      <c r="AN74" s="154">
        <v>0</v>
      </c>
      <c r="AO74" s="154">
        <v>0</v>
      </c>
      <c r="AP74" s="154">
        <v>0</v>
      </c>
      <c r="AQ74" s="154">
        <v>0</v>
      </c>
      <c r="AR74" s="154">
        <v>0</v>
      </c>
      <c r="AS74" s="154">
        <v>0</v>
      </c>
      <c r="AT74" s="154">
        <v>0</v>
      </c>
      <c r="AU74" s="154">
        <v>0</v>
      </c>
      <c r="AV74" s="154">
        <v>0</v>
      </c>
      <c r="AW74" s="154">
        <v>0</v>
      </c>
      <c r="AX74" s="154">
        <v>0</v>
      </c>
      <c r="AY74" s="154">
        <v>0</v>
      </c>
      <c r="AZ74" s="154">
        <v>0</v>
      </c>
      <c r="BA74" s="154">
        <v>0</v>
      </c>
      <c r="BB74" s="154">
        <v>0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</row>
    <row r="75" spans="1:67" outlineLevel="1" x14ac:dyDescent="0.35">
      <c r="A75" s="147">
        <v>62</v>
      </c>
      <c r="B75" s="237" t="s">
        <v>239</v>
      </c>
      <c r="C75" s="147">
        <v>367</v>
      </c>
      <c r="D75" s="154">
        <v>-12186427.92</v>
      </c>
      <c r="E75" s="154">
        <v>0</v>
      </c>
      <c r="F75" s="238" t="s">
        <v>450</v>
      </c>
      <c r="G75" s="154">
        <v>0</v>
      </c>
      <c r="H75" s="154">
        <v>0</v>
      </c>
      <c r="I75" s="154">
        <v>0</v>
      </c>
      <c r="J75" s="154">
        <v>0</v>
      </c>
      <c r="K75" s="154">
        <v>-12186427.92</v>
      </c>
      <c r="L75" s="154">
        <v>-12186427.92</v>
      </c>
      <c r="M75" s="154">
        <v>0</v>
      </c>
      <c r="N75" s="154">
        <v>0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4">
        <v>0</v>
      </c>
      <c r="V75" s="154">
        <v>0</v>
      </c>
      <c r="W75" s="154">
        <v>0</v>
      </c>
      <c r="X75" s="154">
        <v>0</v>
      </c>
      <c r="Y75" s="154">
        <v>0</v>
      </c>
      <c r="Z75" s="154">
        <v>0</v>
      </c>
      <c r="AA75" s="154">
        <v>0</v>
      </c>
      <c r="AB75" s="154">
        <v>0</v>
      </c>
      <c r="AC75" s="154">
        <v>0</v>
      </c>
      <c r="AD75" s="154">
        <v>0</v>
      </c>
      <c r="AE75" s="154">
        <v>0</v>
      </c>
      <c r="AF75" s="154">
        <v>0</v>
      </c>
      <c r="AG75" s="154">
        <v>0</v>
      </c>
      <c r="AH75" s="154">
        <v>0</v>
      </c>
      <c r="AI75" s="154">
        <v>0</v>
      </c>
      <c r="AJ75" s="154">
        <v>0</v>
      </c>
      <c r="AK75" s="154">
        <v>0</v>
      </c>
      <c r="AL75" s="154">
        <v>0</v>
      </c>
      <c r="AM75" s="154">
        <v>0</v>
      </c>
      <c r="AN75" s="154">
        <v>0</v>
      </c>
      <c r="AO75" s="154">
        <v>0</v>
      </c>
      <c r="AP75" s="154">
        <v>0</v>
      </c>
      <c r="AQ75" s="154">
        <v>0</v>
      </c>
      <c r="AR75" s="154">
        <v>0</v>
      </c>
      <c r="AS75" s="154">
        <v>0</v>
      </c>
      <c r="AT75" s="154">
        <v>0</v>
      </c>
      <c r="AU75" s="154">
        <v>0</v>
      </c>
      <c r="AV75" s="154">
        <v>0</v>
      </c>
      <c r="AW75" s="154">
        <v>0</v>
      </c>
      <c r="AX75" s="154">
        <v>0</v>
      </c>
      <c r="AY75" s="154">
        <v>0</v>
      </c>
      <c r="AZ75" s="154">
        <v>0</v>
      </c>
      <c r="BA75" s="154">
        <v>0</v>
      </c>
      <c r="BB75" s="154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</row>
    <row r="76" spans="1:67" outlineLevel="1" x14ac:dyDescent="0.35">
      <c r="A76" s="147">
        <v>63</v>
      </c>
      <c r="B76" s="237" t="s">
        <v>233</v>
      </c>
      <c r="C76" s="147">
        <v>368</v>
      </c>
      <c r="D76" s="154">
        <v>0</v>
      </c>
      <c r="E76" s="154">
        <v>0</v>
      </c>
      <c r="F76" s="238" t="s">
        <v>733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</v>
      </c>
      <c r="M76" s="154">
        <v>0</v>
      </c>
      <c r="N76" s="154">
        <v>0</v>
      </c>
      <c r="O76" s="154">
        <v>0</v>
      </c>
      <c r="P76" s="154">
        <v>0</v>
      </c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4">
        <v>0</v>
      </c>
      <c r="W76" s="154">
        <v>0</v>
      </c>
      <c r="X76" s="154">
        <v>0</v>
      </c>
      <c r="Y76" s="154">
        <v>0</v>
      </c>
      <c r="Z76" s="154">
        <v>0</v>
      </c>
      <c r="AA76" s="154">
        <v>0</v>
      </c>
      <c r="AB76" s="154">
        <v>0</v>
      </c>
      <c r="AC76" s="154">
        <v>0</v>
      </c>
      <c r="AD76" s="154">
        <v>0</v>
      </c>
      <c r="AE76" s="154">
        <v>0</v>
      </c>
      <c r="AF76" s="154">
        <v>0</v>
      </c>
      <c r="AG76" s="154">
        <v>0</v>
      </c>
      <c r="AH76" s="154">
        <v>0</v>
      </c>
      <c r="AI76" s="154">
        <v>0</v>
      </c>
      <c r="AJ76" s="154">
        <v>0</v>
      </c>
      <c r="AK76" s="154">
        <v>0</v>
      </c>
      <c r="AL76" s="154">
        <v>0</v>
      </c>
      <c r="AM76" s="154">
        <v>0</v>
      </c>
      <c r="AN76" s="154">
        <v>0</v>
      </c>
      <c r="AO76" s="154">
        <v>0</v>
      </c>
      <c r="AP76" s="154">
        <v>0</v>
      </c>
      <c r="AQ76" s="154">
        <v>0</v>
      </c>
      <c r="AR76" s="154">
        <v>0</v>
      </c>
      <c r="AS76" s="154">
        <v>0</v>
      </c>
      <c r="AT76" s="154">
        <v>0</v>
      </c>
      <c r="AU76" s="154">
        <v>0</v>
      </c>
      <c r="AV76" s="154">
        <v>0</v>
      </c>
      <c r="AW76" s="154">
        <v>0</v>
      </c>
      <c r="AX76" s="154">
        <v>0</v>
      </c>
      <c r="AY76" s="154">
        <v>0</v>
      </c>
      <c r="AZ76" s="154">
        <v>0</v>
      </c>
      <c r="BA76" s="154">
        <v>0</v>
      </c>
      <c r="BB76" s="154">
        <v>0</v>
      </c>
      <c r="BD76" s="145">
        <v>0</v>
      </c>
      <c r="BE76" s="145">
        <v>0</v>
      </c>
      <c r="BF76" s="145">
        <v>0</v>
      </c>
      <c r="BG76" s="145">
        <v>0</v>
      </c>
      <c r="BH76" s="145">
        <v>0</v>
      </c>
      <c r="BI76" s="145">
        <v>0</v>
      </c>
      <c r="BJ76" s="145">
        <v>0</v>
      </c>
      <c r="BK76" s="145">
        <v>0</v>
      </c>
      <c r="BL76" s="145">
        <v>0</v>
      </c>
      <c r="BM76" s="145">
        <v>0</v>
      </c>
      <c r="BN76" s="145">
        <v>0</v>
      </c>
      <c r="BO76" s="145">
        <v>0</v>
      </c>
    </row>
    <row r="77" spans="1:67" outlineLevel="1" x14ac:dyDescent="0.35">
      <c r="A77" s="147">
        <v>64</v>
      </c>
      <c r="B77" s="237" t="s">
        <v>240</v>
      </c>
      <c r="C77" s="147">
        <v>369</v>
      </c>
      <c r="D77" s="154">
        <v>-146590.03999999998</v>
      </c>
      <c r="E77" s="154">
        <v>0</v>
      </c>
      <c r="F77" s="238" t="s">
        <v>731</v>
      </c>
      <c r="G77" s="154">
        <v>0</v>
      </c>
      <c r="H77" s="154">
        <v>0</v>
      </c>
      <c r="I77" s="154">
        <v>0</v>
      </c>
      <c r="J77" s="154">
        <v>0</v>
      </c>
      <c r="K77" s="154">
        <v>-146590.03999999998</v>
      </c>
      <c r="L77" s="154">
        <v>-146590.03999999998</v>
      </c>
      <c r="M77" s="154">
        <v>0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0</v>
      </c>
      <c r="U77" s="154">
        <v>0</v>
      </c>
      <c r="V77" s="154">
        <v>0</v>
      </c>
      <c r="W77" s="154">
        <v>0</v>
      </c>
      <c r="X77" s="154">
        <v>0</v>
      </c>
      <c r="Y77" s="154">
        <v>0</v>
      </c>
      <c r="Z77" s="154">
        <v>0</v>
      </c>
      <c r="AA77" s="154">
        <v>0</v>
      </c>
      <c r="AB77" s="154">
        <v>0</v>
      </c>
      <c r="AC77" s="154">
        <v>0</v>
      </c>
      <c r="AD77" s="154">
        <v>0</v>
      </c>
      <c r="AE77" s="154">
        <v>0</v>
      </c>
      <c r="AF77" s="154">
        <v>0</v>
      </c>
      <c r="AG77" s="154">
        <v>0</v>
      </c>
      <c r="AH77" s="154">
        <v>0</v>
      </c>
      <c r="AI77" s="154">
        <v>0</v>
      </c>
      <c r="AJ77" s="154">
        <v>0</v>
      </c>
      <c r="AK77" s="154">
        <v>0</v>
      </c>
      <c r="AL77" s="154">
        <v>0</v>
      </c>
      <c r="AM77" s="154">
        <v>0</v>
      </c>
      <c r="AN77" s="154">
        <v>0</v>
      </c>
      <c r="AO77" s="154">
        <v>0</v>
      </c>
      <c r="AP77" s="154">
        <v>0</v>
      </c>
      <c r="AQ77" s="154">
        <v>0</v>
      </c>
      <c r="AR77" s="154">
        <v>0</v>
      </c>
      <c r="AS77" s="154">
        <v>0</v>
      </c>
      <c r="AT77" s="154">
        <v>0</v>
      </c>
      <c r="AU77" s="154">
        <v>0</v>
      </c>
      <c r="AV77" s="154">
        <v>0</v>
      </c>
      <c r="AW77" s="154">
        <v>0</v>
      </c>
      <c r="AX77" s="154">
        <v>0</v>
      </c>
      <c r="AY77" s="154">
        <v>0</v>
      </c>
      <c r="AZ77" s="154">
        <v>0</v>
      </c>
      <c r="BA77" s="154">
        <v>0</v>
      </c>
      <c r="BB77" s="154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0</v>
      </c>
      <c r="BM77" s="145">
        <v>0</v>
      </c>
      <c r="BN77" s="145">
        <v>0</v>
      </c>
      <c r="BO77" s="145">
        <v>0</v>
      </c>
    </row>
    <row r="78" spans="1:67" outlineLevel="1" x14ac:dyDescent="0.35">
      <c r="A78" s="147">
        <v>65</v>
      </c>
      <c r="B78" s="237" t="s">
        <v>241</v>
      </c>
      <c r="C78" s="147">
        <v>370</v>
      </c>
      <c r="D78" s="154">
        <v>0</v>
      </c>
      <c r="E78" s="154">
        <v>0</v>
      </c>
      <c r="F78" s="238" t="s">
        <v>733</v>
      </c>
      <c r="G78" s="154">
        <v>0</v>
      </c>
      <c r="H78" s="154">
        <v>0</v>
      </c>
      <c r="I78" s="154">
        <v>0</v>
      </c>
      <c r="J78" s="154">
        <v>0</v>
      </c>
      <c r="K78" s="154">
        <v>0</v>
      </c>
      <c r="L78" s="154">
        <v>0</v>
      </c>
      <c r="M78" s="154">
        <v>0</v>
      </c>
      <c r="N78" s="154">
        <v>0</v>
      </c>
      <c r="O78" s="154">
        <v>0</v>
      </c>
      <c r="P78" s="154">
        <v>0</v>
      </c>
      <c r="Q78" s="154">
        <v>0</v>
      </c>
      <c r="R78" s="154">
        <v>0</v>
      </c>
      <c r="S78" s="154">
        <v>0</v>
      </c>
      <c r="T78" s="154">
        <v>0</v>
      </c>
      <c r="U78" s="154">
        <v>0</v>
      </c>
      <c r="V78" s="154">
        <v>0</v>
      </c>
      <c r="W78" s="154">
        <v>0</v>
      </c>
      <c r="X78" s="154">
        <v>0</v>
      </c>
      <c r="Y78" s="154">
        <v>0</v>
      </c>
      <c r="Z78" s="154">
        <v>0</v>
      </c>
      <c r="AA78" s="154">
        <v>0</v>
      </c>
      <c r="AB78" s="154">
        <v>0</v>
      </c>
      <c r="AC78" s="154">
        <v>0</v>
      </c>
      <c r="AD78" s="154">
        <v>0</v>
      </c>
      <c r="AE78" s="154">
        <v>0</v>
      </c>
      <c r="AF78" s="154">
        <v>0</v>
      </c>
      <c r="AG78" s="154">
        <v>0</v>
      </c>
      <c r="AH78" s="154">
        <v>0</v>
      </c>
      <c r="AI78" s="154">
        <v>0</v>
      </c>
      <c r="AJ78" s="154">
        <v>0</v>
      </c>
      <c r="AK78" s="154">
        <v>0</v>
      </c>
      <c r="AL78" s="154">
        <v>0</v>
      </c>
      <c r="AM78" s="154">
        <v>0</v>
      </c>
      <c r="AN78" s="154">
        <v>0</v>
      </c>
      <c r="AO78" s="154">
        <v>0</v>
      </c>
      <c r="AP78" s="154">
        <v>0</v>
      </c>
      <c r="AQ78" s="154">
        <v>0</v>
      </c>
      <c r="AR78" s="154">
        <v>0</v>
      </c>
      <c r="AS78" s="154">
        <v>0</v>
      </c>
      <c r="AT78" s="154">
        <v>0</v>
      </c>
      <c r="AU78" s="154">
        <v>0</v>
      </c>
      <c r="AV78" s="154">
        <v>0</v>
      </c>
      <c r="AW78" s="154">
        <v>0</v>
      </c>
      <c r="AX78" s="154">
        <v>0</v>
      </c>
      <c r="AY78" s="154">
        <v>0</v>
      </c>
      <c r="AZ78" s="154">
        <v>0</v>
      </c>
      <c r="BA78" s="154">
        <v>0</v>
      </c>
      <c r="BB78" s="154">
        <v>0</v>
      </c>
      <c r="BD78" s="145">
        <v>0</v>
      </c>
      <c r="BE78" s="145">
        <v>0</v>
      </c>
      <c r="BF78" s="145">
        <v>0</v>
      </c>
      <c r="BG78" s="145">
        <v>0</v>
      </c>
      <c r="BH78" s="145">
        <v>0</v>
      </c>
      <c r="BI78" s="145">
        <v>0</v>
      </c>
      <c r="BJ78" s="145">
        <v>0</v>
      </c>
      <c r="BK78" s="145">
        <v>0</v>
      </c>
      <c r="BL78" s="145">
        <v>0</v>
      </c>
      <c r="BM78" s="145">
        <v>0</v>
      </c>
      <c r="BN78" s="145">
        <v>0</v>
      </c>
      <c r="BO78" s="145">
        <v>0</v>
      </c>
    </row>
    <row r="79" spans="1:67" outlineLevel="1" x14ac:dyDescent="0.35">
      <c r="A79" s="147">
        <v>66</v>
      </c>
      <c r="B79" s="145" t="s">
        <v>734</v>
      </c>
      <c r="C79" s="147" t="s">
        <v>568</v>
      </c>
      <c r="D79" s="239">
        <v>-13186560.359999999</v>
      </c>
      <c r="E79" s="154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-13186560.359999999</v>
      </c>
      <c r="L79" s="239">
        <v>-13186560.359999999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D79" s="145">
        <v>0</v>
      </c>
      <c r="BE79" s="145">
        <v>0</v>
      </c>
      <c r="BF79" s="145">
        <v>0</v>
      </c>
      <c r="BG79" s="145">
        <v>0</v>
      </c>
      <c r="BH79" s="145">
        <v>0</v>
      </c>
      <c r="BI79" s="145">
        <v>0</v>
      </c>
      <c r="BJ79" s="145">
        <v>0</v>
      </c>
      <c r="BK79" s="145">
        <v>0</v>
      </c>
      <c r="BL79" s="145">
        <v>0</v>
      </c>
      <c r="BM79" s="145">
        <v>0</v>
      </c>
      <c r="BN79" s="145">
        <v>0</v>
      </c>
      <c r="BO79" s="145">
        <v>0</v>
      </c>
    </row>
    <row r="80" spans="1:67" outlineLevel="1" x14ac:dyDescent="0.35">
      <c r="A80" s="147" t="s">
        <v>568</v>
      </c>
      <c r="B80" s="237" t="s">
        <v>568</v>
      </c>
      <c r="C80" s="147" t="s">
        <v>568</v>
      </c>
      <c r="D80" s="154"/>
      <c r="E80" s="154">
        <v>0</v>
      </c>
      <c r="F80" s="238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D80" s="145">
        <v>0</v>
      </c>
      <c r="BE80" s="145">
        <v>0</v>
      </c>
      <c r="BF80" s="145">
        <v>0</v>
      </c>
      <c r="BG80" s="145">
        <v>0</v>
      </c>
      <c r="BH80" s="145">
        <v>0</v>
      </c>
      <c r="BI80" s="145">
        <v>0</v>
      </c>
      <c r="BJ80" s="145">
        <v>0</v>
      </c>
      <c r="BK80" s="145">
        <v>0</v>
      </c>
      <c r="BL80" s="145">
        <v>0</v>
      </c>
      <c r="BM80" s="145">
        <v>0</v>
      </c>
      <c r="BN80" s="145">
        <v>0</v>
      </c>
      <c r="BO80" s="145">
        <v>0</v>
      </c>
    </row>
    <row r="81" spans="1:67" outlineLevel="1" x14ac:dyDescent="0.35">
      <c r="A81" s="147">
        <v>67</v>
      </c>
      <c r="B81" s="155" t="s">
        <v>348</v>
      </c>
      <c r="C81" s="147" t="s">
        <v>568</v>
      </c>
      <c r="D81" s="154"/>
      <c r="E81" s="154">
        <v>0</v>
      </c>
      <c r="F81" s="238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</row>
    <row r="82" spans="1:67" outlineLevel="1" x14ac:dyDescent="0.35">
      <c r="A82" s="147">
        <v>68</v>
      </c>
      <c r="B82" s="237" t="s">
        <v>730</v>
      </c>
      <c r="C82" s="147">
        <v>374</v>
      </c>
      <c r="D82" s="154">
        <v>-903300.28</v>
      </c>
      <c r="E82" s="154">
        <v>0</v>
      </c>
      <c r="F82" s="238" t="s">
        <v>452</v>
      </c>
      <c r="G82" s="154">
        <v>0</v>
      </c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-903300.28</v>
      </c>
      <c r="P82" s="154">
        <v>-903300.28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4">
        <v>0</v>
      </c>
      <c r="AE82" s="154">
        <v>0</v>
      </c>
      <c r="AF82" s="154">
        <v>0</v>
      </c>
      <c r="AG82" s="154">
        <v>0</v>
      </c>
      <c r="AH82" s="154">
        <v>0</v>
      </c>
      <c r="AI82" s="154">
        <v>0</v>
      </c>
      <c r="AJ82" s="154">
        <v>0</v>
      </c>
      <c r="AK82" s="154">
        <v>0</v>
      </c>
      <c r="AL82" s="154">
        <v>0</v>
      </c>
      <c r="AM82" s="154">
        <v>0</v>
      </c>
      <c r="AN82" s="154">
        <v>0</v>
      </c>
      <c r="AO82" s="154">
        <v>0</v>
      </c>
      <c r="AP82" s="154">
        <v>0</v>
      </c>
      <c r="AQ82" s="154">
        <v>0</v>
      </c>
      <c r="AR82" s="154">
        <v>0</v>
      </c>
      <c r="AS82" s="154">
        <v>0</v>
      </c>
      <c r="AT82" s="154">
        <v>0</v>
      </c>
      <c r="AU82" s="154">
        <v>0</v>
      </c>
      <c r="AV82" s="154">
        <v>0</v>
      </c>
      <c r="AW82" s="154">
        <v>0</v>
      </c>
      <c r="AX82" s="154">
        <v>0</v>
      </c>
      <c r="AY82" s="154">
        <v>0</v>
      </c>
      <c r="AZ82" s="154">
        <v>0</v>
      </c>
      <c r="BA82" s="154">
        <v>0</v>
      </c>
      <c r="BB82" s="154">
        <v>0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</row>
    <row r="83" spans="1:67" outlineLevel="1" x14ac:dyDescent="0.35">
      <c r="A83" s="147">
        <v>69</v>
      </c>
      <c r="B83" s="237" t="s">
        <v>735</v>
      </c>
      <c r="C83" s="147">
        <v>375</v>
      </c>
      <c r="D83" s="154">
        <v>-1008132.75</v>
      </c>
      <c r="E83" s="154">
        <v>0</v>
      </c>
      <c r="F83" s="238" t="s">
        <v>452</v>
      </c>
      <c r="G83" s="154">
        <v>0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-1008132.75</v>
      </c>
      <c r="P83" s="154">
        <v>-1008132.75</v>
      </c>
      <c r="Q83" s="154">
        <v>0</v>
      </c>
      <c r="R83" s="154">
        <v>0</v>
      </c>
      <c r="S83" s="154">
        <v>0</v>
      </c>
      <c r="T83" s="154">
        <v>0</v>
      </c>
      <c r="U83" s="154">
        <v>0</v>
      </c>
      <c r="V83" s="154">
        <v>0</v>
      </c>
      <c r="W83" s="154">
        <v>0</v>
      </c>
      <c r="X83" s="154">
        <v>0</v>
      </c>
      <c r="Y83" s="154">
        <v>0</v>
      </c>
      <c r="Z83" s="154">
        <v>0</v>
      </c>
      <c r="AA83" s="154">
        <v>0</v>
      </c>
      <c r="AB83" s="154">
        <v>0</v>
      </c>
      <c r="AC83" s="154">
        <v>0</v>
      </c>
      <c r="AD83" s="154">
        <v>0</v>
      </c>
      <c r="AE83" s="154">
        <v>0</v>
      </c>
      <c r="AF83" s="154">
        <v>0</v>
      </c>
      <c r="AG83" s="154">
        <v>0</v>
      </c>
      <c r="AH83" s="154">
        <v>0</v>
      </c>
      <c r="AI83" s="154">
        <v>0</v>
      </c>
      <c r="AJ83" s="154">
        <v>0</v>
      </c>
      <c r="AK83" s="154">
        <v>0</v>
      </c>
      <c r="AL83" s="154">
        <v>0</v>
      </c>
      <c r="AM83" s="154">
        <v>0</v>
      </c>
      <c r="AN83" s="154">
        <v>0</v>
      </c>
      <c r="AO83" s="154">
        <v>0</v>
      </c>
      <c r="AP83" s="154">
        <v>0</v>
      </c>
      <c r="AQ83" s="154">
        <v>0</v>
      </c>
      <c r="AR83" s="154">
        <v>0</v>
      </c>
      <c r="AS83" s="154">
        <v>0</v>
      </c>
      <c r="AT83" s="154">
        <v>0</v>
      </c>
      <c r="AU83" s="154">
        <v>0</v>
      </c>
      <c r="AV83" s="154">
        <v>0</v>
      </c>
      <c r="AW83" s="154">
        <v>0</v>
      </c>
      <c r="AX83" s="154">
        <v>0</v>
      </c>
      <c r="AY83" s="154">
        <v>0</v>
      </c>
      <c r="AZ83" s="154">
        <v>0</v>
      </c>
      <c r="BA83" s="154">
        <v>0</v>
      </c>
      <c r="BB83" s="154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</row>
    <row r="84" spans="1:67" outlineLevel="1" x14ac:dyDescent="0.35">
      <c r="A84" s="147">
        <v>70</v>
      </c>
      <c r="B84" s="237" t="s">
        <v>239</v>
      </c>
      <c r="C84" s="147">
        <v>376</v>
      </c>
      <c r="D84" s="154">
        <v>-207297957.37</v>
      </c>
      <c r="E84" s="154">
        <v>0</v>
      </c>
      <c r="F84" s="238" t="s">
        <v>452</v>
      </c>
      <c r="G84" s="154">
        <v>0</v>
      </c>
      <c r="H84" s="154">
        <v>0</v>
      </c>
      <c r="I84" s="154">
        <v>0</v>
      </c>
      <c r="J84" s="154">
        <v>0</v>
      </c>
      <c r="K84" s="154">
        <v>0</v>
      </c>
      <c r="L84" s="154">
        <v>0</v>
      </c>
      <c r="M84" s="154">
        <v>0</v>
      </c>
      <c r="N84" s="154">
        <v>0</v>
      </c>
      <c r="O84" s="154">
        <v>-207297957.37</v>
      </c>
      <c r="P84" s="154">
        <v>-207297957.37</v>
      </c>
      <c r="Q84" s="154">
        <v>0</v>
      </c>
      <c r="R84" s="154">
        <v>0</v>
      </c>
      <c r="S84" s="154">
        <v>0</v>
      </c>
      <c r="T84" s="154">
        <v>0</v>
      </c>
      <c r="U84" s="154">
        <v>0</v>
      </c>
      <c r="V84" s="154">
        <v>0</v>
      </c>
      <c r="W84" s="154">
        <v>0</v>
      </c>
      <c r="X84" s="154">
        <v>0</v>
      </c>
      <c r="Y84" s="154">
        <v>0</v>
      </c>
      <c r="Z84" s="154">
        <v>0</v>
      </c>
      <c r="AA84" s="154">
        <v>0</v>
      </c>
      <c r="AB84" s="154">
        <v>0</v>
      </c>
      <c r="AC84" s="154">
        <v>0</v>
      </c>
      <c r="AD84" s="154">
        <v>0</v>
      </c>
      <c r="AE84" s="154">
        <v>0</v>
      </c>
      <c r="AF84" s="154">
        <v>0</v>
      </c>
      <c r="AG84" s="154">
        <v>0</v>
      </c>
      <c r="AH84" s="154">
        <v>0</v>
      </c>
      <c r="AI84" s="154">
        <v>0</v>
      </c>
      <c r="AJ84" s="154">
        <v>0</v>
      </c>
      <c r="AK84" s="154">
        <v>0</v>
      </c>
      <c r="AL84" s="154">
        <v>0</v>
      </c>
      <c r="AM84" s="154">
        <v>0</v>
      </c>
      <c r="AN84" s="154">
        <v>0</v>
      </c>
      <c r="AO84" s="154">
        <v>0</v>
      </c>
      <c r="AP84" s="154">
        <v>0</v>
      </c>
      <c r="AQ84" s="154">
        <v>0</v>
      </c>
      <c r="AR84" s="154">
        <v>0</v>
      </c>
      <c r="AS84" s="154">
        <v>0</v>
      </c>
      <c r="AT84" s="154">
        <v>0</v>
      </c>
      <c r="AU84" s="154">
        <v>0</v>
      </c>
      <c r="AV84" s="154">
        <v>0</v>
      </c>
      <c r="AW84" s="154">
        <v>0</v>
      </c>
      <c r="AX84" s="154">
        <v>0</v>
      </c>
      <c r="AY84" s="154">
        <v>0</v>
      </c>
      <c r="AZ84" s="154">
        <v>0</v>
      </c>
      <c r="BA84" s="154">
        <v>0</v>
      </c>
      <c r="BB84" s="154">
        <v>0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</row>
    <row r="85" spans="1:67" outlineLevel="1" x14ac:dyDescent="0.35">
      <c r="A85" s="147">
        <v>71</v>
      </c>
      <c r="B85" s="237" t="s">
        <v>744</v>
      </c>
      <c r="C85" s="147">
        <v>377</v>
      </c>
      <c r="D85" s="154">
        <v>-1190619.0900000001</v>
      </c>
      <c r="E85" s="154">
        <v>0</v>
      </c>
      <c r="F85" s="238" t="s">
        <v>731</v>
      </c>
      <c r="G85" s="154">
        <v>0</v>
      </c>
      <c r="H85" s="154">
        <v>0</v>
      </c>
      <c r="I85" s="154">
        <v>0</v>
      </c>
      <c r="J85" s="154">
        <v>0</v>
      </c>
      <c r="K85" s="154">
        <v>0</v>
      </c>
      <c r="L85" s="154">
        <v>0</v>
      </c>
      <c r="M85" s="154">
        <v>0</v>
      </c>
      <c r="N85" s="154">
        <v>0</v>
      </c>
      <c r="O85" s="154">
        <v>-1190619.0900000001</v>
      </c>
      <c r="P85" s="154">
        <v>-1190619.0900000001</v>
      </c>
      <c r="Q85" s="154">
        <v>0</v>
      </c>
      <c r="R85" s="154">
        <v>0</v>
      </c>
      <c r="S85" s="154">
        <v>0</v>
      </c>
      <c r="T85" s="154">
        <v>0</v>
      </c>
      <c r="U85" s="154">
        <v>0</v>
      </c>
      <c r="V85" s="154">
        <v>0</v>
      </c>
      <c r="W85" s="154">
        <v>0</v>
      </c>
      <c r="X85" s="154">
        <v>0</v>
      </c>
      <c r="Y85" s="154">
        <v>0</v>
      </c>
      <c r="Z85" s="154">
        <v>0</v>
      </c>
      <c r="AA85" s="154">
        <v>0</v>
      </c>
      <c r="AB85" s="154">
        <v>0</v>
      </c>
      <c r="AC85" s="154">
        <v>0</v>
      </c>
      <c r="AD85" s="154">
        <v>0</v>
      </c>
      <c r="AE85" s="154">
        <v>0</v>
      </c>
      <c r="AF85" s="154">
        <v>0</v>
      </c>
      <c r="AG85" s="154">
        <v>0</v>
      </c>
      <c r="AH85" s="154">
        <v>0</v>
      </c>
      <c r="AI85" s="154">
        <v>0</v>
      </c>
      <c r="AJ85" s="154">
        <v>0</v>
      </c>
      <c r="AK85" s="154">
        <v>0</v>
      </c>
      <c r="AL85" s="154">
        <v>0</v>
      </c>
      <c r="AM85" s="154">
        <v>0</v>
      </c>
      <c r="AN85" s="154">
        <v>0</v>
      </c>
      <c r="AO85" s="154">
        <v>0</v>
      </c>
      <c r="AP85" s="154">
        <v>0</v>
      </c>
      <c r="AQ85" s="154">
        <v>0</v>
      </c>
      <c r="AR85" s="154">
        <v>0</v>
      </c>
      <c r="AS85" s="154">
        <v>0</v>
      </c>
      <c r="AT85" s="154">
        <v>0</v>
      </c>
      <c r="AU85" s="154">
        <v>0</v>
      </c>
      <c r="AV85" s="154">
        <v>0</v>
      </c>
      <c r="AW85" s="154">
        <v>0</v>
      </c>
      <c r="AX85" s="154">
        <v>0</v>
      </c>
      <c r="AY85" s="154">
        <v>0</v>
      </c>
      <c r="AZ85" s="154">
        <v>0</v>
      </c>
      <c r="BA85" s="154">
        <v>0</v>
      </c>
      <c r="BB85" s="154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</row>
    <row r="86" spans="1:67" outlineLevel="1" x14ac:dyDescent="0.35">
      <c r="A86" s="147">
        <v>72</v>
      </c>
      <c r="B86" s="237" t="s">
        <v>745</v>
      </c>
      <c r="C86" s="147">
        <v>378</v>
      </c>
      <c r="D86" s="154">
        <v>-5868337.2199999997</v>
      </c>
      <c r="E86" s="154">
        <v>0</v>
      </c>
      <c r="F86" s="238" t="s">
        <v>731</v>
      </c>
      <c r="G86" s="154">
        <v>0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  <c r="N86" s="154">
        <v>0</v>
      </c>
      <c r="O86" s="154">
        <v>-5868337.2199999997</v>
      </c>
      <c r="P86" s="154">
        <v>-5868337.2199999997</v>
      </c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4">
        <v>0</v>
      </c>
      <c r="AE86" s="154">
        <v>0</v>
      </c>
      <c r="AF86" s="154">
        <v>0</v>
      </c>
      <c r="AG86" s="154">
        <v>0</v>
      </c>
      <c r="AH86" s="154">
        <v>0</v>
      </c>
      <c r="AI86" s="154">
        <v>0</v>
      </c>
      <c r="AJ86" s="154">
        <v>0</v>
      </c>
      <c r="AK86" s="154">
        <v>0</v>
      </c>
      <c r="AL86" s="154">
        <v>0</v>
      </c>
      <c r="AM86" s="154">
        <v>0</v>
      </c>
      <c r="AN86" s="154">
        <v>0</v>
      </c>
      <c r="AO86" s="154">
        <v>0</v>
      </c>
      <c r="AP86" s="154">
        <v>0</v>
      </c>
      <c r="AQ86" s="154">
        <v>0</v>
      </c>
      <c r="AR86" s="154">
        <v>0</v>
      </c>
      <c r="AS86" s="154">
        <v>0</v>
      </c>
      <c r="AT86" s="154">
        <v>0</v>
      </c>
      <c r="AU86" s="154">
        <v>0</v>
      </c>
      <c r="AV86" s="154">
        <v>0</v>
      </c>
      <c r="AW86" s="154">
        <v>0</v>
      </c>
      <c r="AX86" s="154">
        <v>0</v>
      </c>
      <c r="AY86" s="154">
        <v>0</v>
      </c>
      <c r="AZ86" s="154">
        <v>0</v>
      </c>
      <c r="BA86" s="154">
        <v>0</v>
      </c>
      <c r="BB86" s="154">
        <v>0</v>
      </c>
      <c r="BD86" s="145">
        <v>0</v>
      </c>
      <c r="BE86" s="145">
        <v>0</v>
      </c>
      <c r="BF86" s="145">
        <v>0</v>
      </c>
      <c r="BG86" s="145">
        <v>0</v>
      </c>
      <c r="BH86" s="145">
        <v>0</v>
      </c>
      <c r="BI86" s="145">
        <v>0</v>
      </c>
      <c r="BJ86" s="145">
        <v>0</v>
      </c>
      <c r="BK86" s="145">
        <v>0</v>
      </c>
      <c r="BL86" s="145">
        <v>0</v>
      </c>
      <c r="BM86" s="145">
        <v>0</v>
      </c>
      <c r="BN86" s="145">
        <v>0</v>
      </c>
      <c r="BO86" s="145">
        <v>0</v>
      </c>
    </row>
    <row r="87" spans="1:67" outlineLevel="1" x14ac:dyDescent="0.35">
      <c r="A87" s="147">
        <v>73</v>
      </c>
      <c r="B87" s="237" t="s">
        <v>746</v>
      </c>
      <c r="C87" s="147">
        <v>379</v>
      </c>
      <c r="D87" s="154">
        <v>-101401.66999999998</v>
      </c>
      <c r="E87" s="154">
        <v>0</v>
      </c>
      <c r="F87" s="238" t="s">
        <v>731</v>
      </c>
      <c r="G87" s="154">
        <v>0</v>
      </c>
      <c r="H87" s="154">
        <v>0</v>
      </c>
      <c r="I87" s="154">
        <v>0</v>
      </c>
      <c r="J87" s="154">
        <v>0</v>
      </c>
      <c r="K87" s="154">
        <v>0</v>
      </c>
      <c r="L87" s="154">
        <v>0</v>
      </c>
      <c r="M87" s="154">
        <v>0</v>
      </c>
      <c r="N87" s="154">
        <v>0</v>
      </c>
      <c r="O87" s="154">
        <v>-101401.66999999998</v>
      </c>
      <c r="P87" s="154">
        <v>-101401.66999999998</v>
      </c>
      <c r="Q87" s="154">
        <v>0</v>
      </c>
      <c r="R87" s="154">
        <v>0</v>
      </c>
      <c r="S87" s="154">
        <v>0</v>
      </c>
      <c r="T87" s="154">
        <v>0</v>
      </c>
      <c r="U87" s="154">
        <v>0</v>
      </c>
      <c r="V87" s="154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0</v>
      </c>
      <c r="AB87" s="154">
        <v>0</v>
      </c>
      <c r="AC87" s="154">
        <v>0</v>
      </c>
      <c r="AD87" s="154">
        <v>0</v>
      </c>
      <c r="AE87" s="154">
        <v>0</v>
      </c>
      <c r="AF87" s="154">
        <v>0</v>
      </c>
      <c r="AG87" s="154">
        <v>0</v>
      </c>
      <c r="AH87" s="154">
        <v>0</v>
      </c>
      <c r="AI87" s="154">
        <v>0</v>
      </c>
      <c r="AJ87" s="154">
        <v>0</v>
      </c>
      <c r="AK87" s="154">
        <v>0</v>
      </c>
      <c r="AL87" s="154">
        <v>0</v>
      </c>
      <c r="AM87" s="154">
        <v>0</v>
      </c>
      <c r="AN87" s="154">
        <v>0</v>
      </c>
      <c r="AO87" s="154">
        <v>0</v>
      </c>
      <c r="AP87" s="154">
        <v>0</v>
      </c>
      <c r="AQ87" s="154">
        <v>0</v>
      </c>
      <c r="AR87" s="154">
        <v>0</v>
      </c>
      <c r="AS87" s="154">
        <v>0</v>
      </c>
      <c r="AT87" s="154">
        <v>0</v>
      </c>
      <c r="AU87" s="154">
        <v>0</v>
      </c>
      <c r="AV87" s="154">
        <v>0</v>
      </c>
      <c r="AW87" s="154">
        <v>0</v>
      </c>
      <c r="AX87" s="154">
        <v>0</v>
      </c>
      <c r="AY87" s="154">
        <v>0</v>
      </c>
      <c r="AZ87" s="154">
        <v>0</v>
      </c>
      <c r="BA87" s="154">
        <v>0</v>
      </c>
      <c r="BB87" s="154">
        <v>0</v>
      </c>
      <c r="BD87" s="145">
        <v>0</v>
      </c>
      <c r="BE87" s="145">
        <v>0</v>
      </c>
      <c r="BF87" s="145">
        <v>0</v>
      </c>
      <c r="BG87" s="145">
        <v>0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</row>
    <row r="88" spans="1:67" outlineLevel="1" x14ac:dyDescent="0.35">
      <c r="A88" s="147">
        <v>74</v>
      </c>
      <c r="B88" s="237" t="s">
        <v>245</v>
      </c>
      <c r="C88" s="147">
        <v>380</v>
      </c>
      <c r="D88" s="247">
        <v>-174475505.68000001</v>
      </c>
      <c r="E88" s="154">
        <v>0</v>
      </c>
      <c r="F88" s="238" t="s">
        <v>453</v>
      </c>
      <c r="G88" s="154">
        <v>0</v>
      </c>
      <c r="H88" s="154">
        <v>0</v>
      </c>
      <c r="I88" s="154">
        <v>0</v>
      </c>
      <c r="J88" s="154">
        <v>0</v>
      </c>
      <c r="K88" s="154">
        <v>0</v>
      </c>
      <c r="L88" s="154">
        <v>0</v>
      </c>
      <c r="M88" s="154">
        <v>0</v>
      </c>
      <c r="N88" s="154">
        <v>0</v>
      </c>
      <c r="O88" s="154">
        <v>-174475505.68000001</v>
      </c>
      <c r="P88" s="154">
        <v>0</v>
      </c>
      <c r="Q88" s="154">
        <v>0</v>
      </c>
      <c r="R88" s="154">
        <v>-174475505.68000001</v>
      </c>
      <c r="S88" s="154">
        <v>0</v>
      </c>
      <c r="T88" s="154">
        <v>0</v>
      </c>
      <c r="U88" s="154">
        <v>0</v>
      </c>
      <c r="V88" s="154">
        <v>0</v>
      </c>
      <c r="W88" s="154">
        <v>0</v>
      </c>
      <c r="X88" s="154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  <c r="AD88" s="154">
        <v>0</v>
      </c>
      <c r="AE88" s="154">
        <v>0</v>
      </c>
      <c r="AF88" s="154">
        <v>0</v>
      </c>
      <c r="AG88" s="154">
        <v>0</v>
      </c>
      <c r="AH88" s="154">
        <v>0</v>
      </c>
      <c r="AI88" s="154">
        <v>0</v>
      </c>
      <c r="AJ88" s="154">
        <v>0</v>
      </c>
      <c r="AK88" s="154">
        <v>0</v>
      </c>
      <c r="AL88" s="154">
        <v>0</v>
      </c>
      <c r="AM88" s="154">
        <v>0</v>
      </c>
      <c r="AN88" s="154">
        <v>0</v>
      </c>
      <c r="AO88" s="154">
        <v>0</v>
      </c>
      <c r="AP88" s="154">
        <v>0</v>
      </c>
      <c r="AQ88" s="154">
        <v>0</v>
      </c>
      <c r="AR88" s="154">
        <v>0</v>
      </c>
      <c r="AS88" s="154">
        <v>0</v>
      </c>
      <c r="AT88" s="154">
        <v>0</v>
      </c>
      <c r="AU88" s="154">
        <v>0</v>
      </c>
      <c r="AV88" s="154">
        <v>0</v>
      </c>
      <c r="AW88" s="154">
        <v>0</v>
      </c>
      <c r="AX88" s="154">
        <v>0</v>
      </c>
      <c r="AY88" s="154">
        <v>0</v>
      </c>
      <c r="AZ88" s="154">
        <v>0</v>
      </c>
      <c r="BA88" s="154">
        <v>0</v>
      </c>
      <c r="BB88" s="154">
        <v>0</v>
      </c>
      <c r="BD88" s="145">
        <v>0</v>
      </c>
      <c r="BE88" s="145">
        <v>0</v>
      </c>
      <c r="BF88" s="145">
        <v>0</v>
      </c>
      <c r="BG88" s="145">
        <v>0</v>
      </c>
      <c r="BH88" s="145">
        <v>0</v>
      </c>
      <c r="BI88" s="145">
        <v>0</v>
      </c>
      <c r="BJ88" s="145">
        <v>0</v>
      </c>
      <c r="BK88" s="145">
        <v>0</v>
      </c>
      <c r="BL88" s="145">
        <v>0</v>
      </c>
      <c r="BM88" s="145">
        <v>0</v>
      </c>
      <c r="BN88" s="145">
        <v>0</v>
      </c>
      <c r="BO88" s="145">
        <v>0</v>
      </c>
    </row>
    <row r="89" spans="1:67" outlineLevel="1" x14ac:dyDescent="0.35">
      <c r="A89" s="147">
        <v>75</v>
      </c>
      <c r="B89" s="237" t="s">
        <v>246</v>
      </c>
      <c r="C89" s="147">
        <v>381</v>
      </c>
      <c r="D89" s="247">
        <v>-17499545.34</v>
      </c>
      <c r="E89" s="154">
        <v>0</v>
      </c>
      <c r="F89" s="238" t="s">
        <v>728</v>
      </c>
      <c r="G89" s="154">
        <v>0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  <c r="N89" s="154">
        <v>0</v>
      </c>
      <c r="O89" s="154">
        <v>-17499545.34</v>
      </c>
      <c r="P89" s="154">
        <v>0</v>
      </c>
      <c r="Q89" s="154">
        <v>0</v>
      </c>
      <c r="R89" s="154">
        <v>-17499545.34</v>
      </c>
      <c r="S89" s="154">
        <v>0</v>
      </c>
      <c r="T89" s="154">
        <v>0</v>
      </c>
      <c r="U89" s="154">
        <v>0</v>
      </c>
      <c r="V89" s="154">
        <v>0</v>
      </c>
      <c r="W89" s="154">
        <v>0</v>
      </c>
      <c r="X89" s="154">
        <v>0</v>
      </c>
      <c r="Y89" s="154">
        <v>0</v>
      </c>
      <c r="Z89" s="154">
        <v>0</v>
      </c>
      <c r="AA89" s="154">
        <v>0</v>
      </c>
      <c r="AB89" s="154">
        <v>0</v>
      </c>
      <c r="AC89" s="154">
        <v>0</v>
      </c>
      <c r="AD89" s="154">
        <v>0</v>
      </c>
      <c r="AE89" s="154">
        <v>0</v>
      </c>
      <c r="AF89" s="154">
        <v>0</v>
      </c>
      <c r="AG89" s="154">
        <v>0</v>
      </c>
      <c r="AH89" s="154">
        <v>0</v>
      </c>
      <c r="AI89" s="154">
        <v>0</v>
      </c>
      <c r="AJ89" s="154">
        <v>0</v>
      </c>
      <c r="AK89" s="154">
        <v>0</v>
      </c>
      <c r="AL89" s="154">
        <v>0</v>
      </c>
      <c r="AM89" s="154">
        <v>0</v>
      </c>
      <c r="AN89" s="154">
        <v>0</v>
      </c>
      <c r="AO89" s="154">
        <v>0</v>
      </c>
      <c r="AP89" s="154">
        <v>0</v>
      </c>
      <c r="AQ89" s="154">
        <v>0</v>
      </c>
      <c r="AR89" s="154">
        <v>0</v>
      </c>
      <c r="AS89" s="154">
        <v>0</v>
      </c>
      <c r="AT89" s="154">
        <v>0</v>
      </c>
      <c r="AU89" s="154">
        <v>0</v>
      </c>
      <c r="AV89" s="154">
        <v>0</v>
      </c>
      <c r="AW89" s="154">
        <v>0</v>
      </c>
      <c r="AX89" s="154">
        <v>0</v>
      </c>
      <c r="AY89" s="154">
        <v>0</v>
      </c>
      <c r="AZ89" s="154">
        <v>0</v>
      </c>
      <c r="BA89" s="154">
        <v>0</v>
      </c>
      <c r="BB89" s="154">
        <v>0</v>
      </c>
      <c r="BD89" s="145">
        <v>0</v>
      </c>
      <c r="BE89" s="145">
        <v>0</v>
      </c>
      <c r="BF89" s="145">
        <v>0</v>
      </c>
      <c r="BG89" s="145">
        <v>0</v>
      </c>
      <c r="BH89" s="145">
        <v>0</v>
      </c>
      <c r="BI89" s="145">
        <v>0</v>
      </c>
      <c r="BJ89" s="145">
        <v>0</v>
      </c>
      <c r="BK89" s="145">
        <v>0</v>
      </c>
      <c r="BL89" s="145">
        <v>0</v>
      </c>
      <c r="BM89" s="145">
        <v>0</v>
      </c>
      <c r="BN89" s="145">
        <v>0</v>
      </c>
      <c r="BO89" s="145">
        <v>0</v>
      </c>
    </row>
    <row r="90" spans="1:67" outlineLevel="1" x14ac:dyDescent="0.35">
      <c r="A90" s="147">
        <v>76</v>
      </c>
      <c r="B90" s="237" t="s">
        <v>748</v>
      </c>
      <c r="C90" s="147">
        <v>383</v>
      </c>
      <c r="D90" s="247">
        <v>-3165403.14</v>
      </c>
      <c r="E90" s="154">
        <v>0</v>
      </c>
      <c r="F90" s="238" t="s">
        <v>728</v>
      </c>
      <c r="G90" s="154">
        <v>0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  <c r="N90" s="154">
        <v>0</v>
      </c>
      <c r="O90" s="154">
        <v>-3165403.14</v>
      </c>
      <c r="P90" s="154">
        <v>0</v>
      </c>
      <c r="Q90" s="154">
        <v>0</v>
      </c>
      <c r="R90" s="154">
        <v>-3165403.14</v>
      </c>
      <c r="S90" s="154">
        <v>0</v>
      </c>
      <c r="T90" s="154">
        <v>0</v>
      </c>
      <c r="U90" s="154">
        <v>0</v>
      </c>
      <c r="V90" s="154">
        <v>0</v>
      </c>
      <c r="W90" s="154">
        <v>0</v>
      </c>
      <c r="X90" s="154">
        <v>0</v>
      </c>
      <c r="Y90" s="154">
        <v>0</v>
      </c>
      <c r="Z90" s="154">
        <v>0</v>
      </c>
      <c r="AA90" s="154">
        <v>0</v>
      </c>
      <c r="AB90" s="154">
        <v>0</v>
      </c>
      <c r="AC90" s="154">
        <v>0</v>
      </c>
      <c r="AD90" s="154">
        <v>0</v>
      </c>
      <c r="AE90" s="154">
        <v>0</v>
      </c>
      <c r="AF90" s="154">
        <v>0</v>
      </c>
      <c r="AG90" s="154">
        <v>0</v>
      </c>
      <c r="AH90" s="154">
        <v>0</v>
      </c>
      <c r="AI90" s="154">
        <v>0</v>
      </c>
      <c r="AJ90" s="154">
        <v>0</v>
      </c>
      <c r="AK90" s="154">
        <v>0</v>
      </c>
      <c r="AL90" s="154">
        <v>0</v>
      </c>
      <c r="AM90" s="154">
        <v>0</v>
      </c>
      <c r="AN90" s="154">
        <v>0</v>
      </c>
      <c r="AO90" s="154">
        <v>0</v>
      </c>
      <c r="AP90" s="154">
        <v>0</v>
      </c>
      <c r="AQ90" s="154">
        <v>0</v>
      </c>
      <c r="AR90" s="154">
        <v>0</v>
      </c>
      <c r="AS90" s="154">
        <v>0</v>
      </c>
      <c r="AT90" s="154">
        <v>0</v>
      </c>
      <c r="AU90" s="154">
        <v>0</v>
      </c>
      <c r="AV90" s="154">
        <v>0</v>
      </c>
      <c r="AW90" s="154">
        <v>0</v>
      </c>
      <c r="AX90" s="154">
        <v>0</v>
      </c>
      <c r="AY90" s="154">
        <v>0</v>
      </c>
      <c r="AZ90" s="154">
        <v>0</v>
      </c>
      <c r="BA90" s="154">
        <v>0</v>
      </c>
      <c r="BB90" s="154">
        <v>0</v>
      </c>
      <c r="BD90" s="145">
        <v>0</v>
      </c>
      <c r="BE90" s="145">
        <v>0</v>
      </c>
      <c r="BF90" s="145">
        <v>0</v>
      </c>
      <c r="BG90" s="145">
        <v>0</v>
      </c>
      <c r="BH90" s="145">
        <v>0</v>
      </c>
      <c r="BI90" s="145">
        <v>0</v>
      </c>
      <c r="BJ90" s="145">
        <v>0</v>
      </c>
      <c r="BK90" s="145">
        <v>0</v>
      </c>
      <c r="BL90" s="145">
        <v>0</v>
      </c>
      <c r="BM90" s="145">
        <v>0</v>
      </c>
      <c r="BN90" s="145">
        <v>0</v>
      </c>
      <c r="BO90" s="145">
        <v>0</v>
      </c>
    </row>
    <row r="91" spans="1:67" outlineLevel="1" x14ac:dyDescent="0.35">
      <c r="A91" s="147">
        <v>77</v>
      </c>
      <c r="B91" s="237" t="s">
        <v>749</v>
      </c>
      <c r="C91" s="147">
        <v>385</v>
      </c>
      <c r="D91" s="247">
        <v>-4676794.97</v>
      </c>
      <c r="E91" s="154">
        <v>0</v>
      </c>
      <c r="F91" s="238" t="s">
        <v>728</v>
      </c>
      <c r="G91" s="154">
        <v>0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  <c r="N91" s="154">
        <v>0</v>
      </c>
      <c r="O91" s="154">
        <v>-4676794.97</v>
      </c>
      <c r="P91" s="154">
        <v>0</v>
      </c>
      <c r="Q91" s="154">
        <v>0</v>
      </c>
      <c r="R91" s="154">
        <v>-4676794.97</v>
      </c>
      <c r="S91" s="154">
        <v>0</v>
      </c>
      <c r="T91" s="154">
        <v>0</v>
      </c>
      <c r="U91" s="154">
        <v>0</v>
      </c>
      <c r="V91" s="154">
        <v>0</v>
      </c>
      <c r="W91" s="154">
        <v>0</v>
      </c>
      <c r="X91" s="154">
        <v>0</v>
      </c>
      <c r="Y91" s="154">
        <v>0</v>
      </c>
      <c r="Z91" s="154">
        <v>0</v>
      </c>
      <c r="AA91" s="154">
        <v>0</v>
      </c>
      <c r="AB91" s="154">
        <v>0</v>
      </c>
      <c r="AC91" s="154">
        <v>0</v>
      </c>
      <c r="AD91" s="154">
        <v>0</v>
      </c>
      <c r="AE91" s="154">
        <v>0</v>
      </c>
      <c r="AF91" s="154">
        <v>0</v>
      </c>
      <c r="AG91" s="154">
        <v>0</v>
      </c>
      <c r="AH91" s="154">
        <v>0</v>
      </c>
      <c r="AI91" s="154">
        <v>0</v>
      </c>
      <c r="AJ91" s="154">
        <v>0</v>
      </c>
      <c r="AK91" s="154">
        <v>0</v>
      </c>
      <c r="AL91" s="154">
        <v>0</v>
      </c>
      <c r="AM91" s="154">
        <v>0</v>
      </c>
      <c r="AN91" s="154">
        <v>0</v>
      </c>
      <c r="AO91" s="154">
        <v>0</v>
      </c>
      <c r="AP91" s="154">
        <v>0</v>
      </c>
      <c r="AQ91" s="154">
        <v>0</v>
      </c>
      <c r="AR91" s="154">
        <v>0</v>
      </c>
      <c r="AS91" s="154">
        <v>0</v>
      </c>
      <c r="AT91" s="154">
        <v>0</v>
      </c>
      <c r="AU91" s="154">
        <v>0</v>
      </c>
      <c r="AV91" s="154">
        <v>0</v>
      </c>
      <c r="AW91" s="154">
        <v>0</v>
      </c>
      <c r="AX91" s="154">
        <v>0</v>
      </c>
      <c r="AY91" s="154">
        <v>0</v>
      </c>
      <c r="AZ91" s="154">
        <v>0</v>
      </c>
      <c r="BA91" s="154">
        <v>0</v>
      </c>
      <c r="BB91" s="154">
        <v>0</v>
      </c>
      <c r="BD91" s="145">
        <v>0</v>
      </c>
      <c r="BE91" s="145">
        <v>0</v>
      </c>
      <c r="BF91" s="145">
        <v>0</v>
      </c>
      <c r="BG91" s="145">
        <v>0</v>
      </c>
      <c r="BH91" s="145">
        <v>0</v>
      </c>
      <c r="BI91" s="145">
        <v>0</v>
      </c>
      <c r="BJ91" s="145">
        <v>0</v>
      </c>
      <c r="BK91" s="145">
        <v>0</v>
      </c>
      <c r="BL91" s="145">
        <v>0</v>
      </c>
      <c r="BM91" s="145">
        <v>0</v>
      </c>
      <c r="BN91" s="145">
        <v>0</v>
      </c>
      <c r="BO91" s="145">
        <v>0</v>
      </c>
    </row>
    <row r="92" spans="1:67" outlineLevel="1" x14ac:dyDescent="0.35">
      <c r="A92" s="147">
        <v>78</v>
      </c>
      <c r="B92" s="145" t="s">
        <v>750</v>
      </c>
      <c r="C92" s="147" t="s">
        <v>568</v>
      </c>
      <c r="D92" s="239">
        <v>-429373557.86999995</v>
      </c>
      <c r="E92" s="154">
        <v>0</v>
      </c>
      <c r="G92" s="239">
        <v>0</v>
      </c>
      <c r="H92" s="239">
        <v>0</v>
      </c>
      <c r="I92" s="239">
        <v>0</v>
      </c>
      <c r="J92" s="239">
        <v>0</v>
      </c>
      <c r="K92" s="239">
        <v>-13186560.359999999</v>
      </c>
      <c r="L92" s="239">
        <v>-13186560.359999999</v>
      </c>
      <c r="M92" s="239">
        <v>0</v>
      </c>
      <c r="N92" s="239">
        <v>0</v>
      </c>
      <c r="O92" s="239">
        <v>-416186997.50999999</v>
      </c>
      <c r="P92" s="239">
        <v>-216369748.38</v>
      </c>
      <c r="Q92" s="239">
        <v>0</v>
      </c>
      <c r="R92" s="239">
        <v>-199817249.13</v>
      </c>
      <c r="S92" s="239">
        <v>0</v>
      </c>
      <c r="T92" s="239">
        <v>0</v>
      </c>
      <c r="U92" s="239">
        <v>0</v>
      </c>
      <c r="V92" s="239">
        <v>0</v>
      </c>
      <c r="W92" s="239">
        <v>0</v>
      </c>
      <c r="X92" s="239">
        <v>0</v>
      </c>
      <c r="Y92" s="239">
        <v>0</v>
      </c>
      <c r="Z92" s="239">
        <v>0</v>
      </c>
      <c r="AA92" s="239">
        <v>0</v>
      </c>
      <c r="AB92" s="239">
        <v>0</v>
      </c>
      <c r="AC92" s="239">
        <v>0</v>
      </c>
      <c r="AD92" s="239">
        <v>0</v>
      </c>
      <c r="AE92" s="239">
        <v>0</v>
      </c>
      <c r="AF92" s="239">
        <v>0</v>
      </c>
      <c r="AG92" s="239">
        <v>0</v>
      </c>
      <c r="AH92" s="239">
        <v>0</v>
      </c>
      <c r="AI92" s="239">
        <v>0</v>
      </c>
      <c r="AJ92" s="239">
        <v>0</v>
      </c>
      <c r="AK92" s="239">
        <v>0</v>
      </c>
      <c r="AL92" s="239">
        <v>0</v>
      </c>
      <c r="AM92" s="239">
        <v>0</v>
      </c>
      <c r="AN92" s="239">
        <v>0</v>
      </c>
      <c r="AO92" s="239">
        <v>0</v>
      </c>
      <c r="AP92" s="239">
        <v>0</v>
      </c>
      <c r="AQ92" s="239">
        <v>0</v>
      </c>
      <c r="AR92" s="239">
        <v>0</v>
      </c>
      <c r="AS92" s="239">
        <v>0</v>
      </c>
      <c r="AT92" s="239">
        <v>0</v>
      </c>
      <c r="AU92" s="239">
        <v>0</v>
      </c>
      <c r="AV92" s="239">
        <v>0</v>
      </c>
      <c r="AW92" s="239">
        <v>0</v>
      </c>
      <c r="AX92" s="239">
        <v>0</v>
      </c>
      <c r="AY92" s="239">
        <v>0</v>
      </c>
      <c r="AZ92" s="239">
        <v>0</v>
      </c>
      <c r="BA92" s="239">
        <v>0</v>
      </c>
      <c r="BB92" s="239">
        <v>0</v>
      </c>
      <c r="BD92" s="145">
        <v>0</v>
      </c>
      <c r="BE92" s="145">
        <v>0</v>
      </c>
      <c r="BF92" s="145">
        <v>0</v>
      </c>
      <c r="BG92" s="145">
        <v>0</v>
      </c>
      <c r="BH92" s="145">
        <v>0</v>
      </c>
      <c r="BI92" s="145">
        <v>0</v>
      </c>
      <c r="BJ92" s="145">
        <v>0</v>
      </c>
      <c r="BK92" s="145">
        <v>0</v>
      </c>
      <c r="BL92" s="145">
        <v>0</v>
      </c>
      <c r="BM92" s="145">
        <v>0</v>
      </c>
      <c r="BN92" s="145">
        <v>0</v>
      </c>
      <c r="BO92" s="145">
        <v>0</v>
      </c>
    </row>
    <row r="93" spans="1:67" outlineLevel="1" x14ac:dyDescent="0.35">
      <c r="A93" s="147" t="s">
        <v>568</v>
      </c>
      <c r="B93" s="145" t="s">
        <v>568</v>
      </c>
      <c r="C93" s="147" t="s">
        <v>568</v>
      </c>
      <c r="D93" s="154"/>
      <c r="E93" s="154">
        <v>0</v>
      </c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D93" s="145">
        <v>0</v>
      </c>
      <c r="BE93" s="145">
        <v>0</v>
      </c>
      <c r="BF93" s="145">
        <v>0</v>
      </c>
      <c r="BG93" s="145">
        <v>0</v>
      </c>
      <c r="BH93" s="145">
        <v>0</v>
      </c>
      <c r="BI93" s="145">
        <v>0</v>
      </c>
      <c r="BJ93" s="145">
        <v>0</v>
      </c>
      <c r="BK93" s="145">
        <v>0</v>
      </c>
      <c r="BL93" s="145">
        <v>0</v>
      </c>
      <c r="BM93" s="145">
        <v>0</v>
      </c>
      <c r="BN93" s="145">
        <v>0</v>
      </c>
      <c r="BO93" s="145">
        <v>0</v>
      </c>
    </row>
    <row r="94" spans="1:67" outlineLevel="1" x14ac:dyDescent="0.35">
      <c r="A94" s="147">
        <v>79</v>
      </c>
      <c r="B94" s="155" t="s">
        <v>751</v>
      </c>
      <c r="C94" s="147" t="s">
        <v>568</v>
      </c>
      <c r="D94" s="154"/>
      <c r="E94" s="154">
        <v>0</v>
      </c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D94" s="145">
        <v>0</v>
      </c>
      <c r="BE94" s="145">
        <v>0</v>
      </c>
      <c r="BF94" s="145">
        <v>0</v>
      </c>
      <c r="BG94" s="145">
        <v>0</v>
      </c>
      <c r="BH94" s="145">
        <v>0</v>
      </c>
      <c r="BI94" s="145">
        <v>0</v>
      </c>
      <c r="BJ94" s="145">
        <v>0</v>
      </c>
      <c r="BK94" s="145">
        <v>0</v>
      </c>
      <c r="BL94" s="145">
        <v>0</v>
      </c>
      <c r="BM94" s="145">
        <v>0</v>
      </c>
      <c r="BN94" s="145">
        <v>0</v>
      </c>
      <c r="BO94" s="145">
        <v>0</v>
      </c>
    </row>
    <row r="95" spans="1:67" outlineLevel="1" x14ac:dyDescent="0.35">
      <c r="A95" s="147">
        <v>80</v>
      </c>
      <c r="B95" s="237" t="s">
        <v>730</v>
      </c>
      <c r="C95" s="147">
        <v>389</v>
      </c>
      <c r="D95" s="154">
        <v>-132.19</v>
      </c>
      <c r="E95" s="154">
        <v>0</v>
      </c>
      <c r="F95" s="238" t="s">
        <v>446</v>
      </c>
      <c r="G95" s="154">
        <v>0</v>
      </c>
      <c r="H95" s="154">
        <v>0</v>
      </c>
      <c r="I95" s="154">
        <v>0</v>
      </c>
      <c r="J95" s="154">
        <v>0</v>
      </c>
      <c r="K95" s="154">
        <v>-2.4474255160410183</v>
      </c>
      <c r="L95" s="154">
        <v>-2.4474255160410183</v>
      </c>
      <c r="M95" s="154">
        <v>0</v>
      </c>
      <c r="N95" s="154">
        <v>0</v>
      </c>
      <c r="O95" s="154">
        <v>-129.74257448395898</v>
      </c>
      <c r="P95" s="154">
        <v>-84.316850599011829</v>
      </c>
      <c r="Q95" s="154">
        <v>0</v>
      </c>
      <c r="R95" s="154">
        <v>-45.425723884947182</v>
      </c>
      <c r="S95" s="154">
        <v>0</v>
      </c>
      <c r="T95" s="154">
        <v>0</v>
      </c>
      <c r="U95" s="154">
        <v>0</v>
      </c>
      <c r="V95" s="154">
        <v>0</v>
      </c>
      <c r="W95" s="154">
        <v>0</v>
      </c>
      <c r="X95" s="154">
        <v>0</v>
      </c>
      <c r="Y95" s="154">
        <v>0</v>
      </c>
      <c r="Z95" s="154">
        <v>0</v>
      </c>
      <c r="AA95" s="154">
        <v>0</v>
      </c>
      <c r="AB95" s="154">
        <v>0</v>
      </c>
      <c r="AC95" s="154">
        <v>0</v>
      </c>
      <c r="AD95" s="154">
        <v>0</v>
      </c>
      <c r="AE95" s="154">
        <v>0</v>
      </c>
      <c r="AF95" s="154">
        <v>0</v>
      </c>
      <c r="AG95" s="154">
        <v>0</v>
      </c>
      <c r="AH95" s="154">
        <v>0</v>
      </c>
      <c r="AI95" s="154">
        <v>0</v>
      </c>
      <c r="AJ95" s="154">
        <v>0</v>
      </c>
      <c r="AK95" s="154">
        <v>0</v>
      </c>
      <c r="AL95" s="154">
        <v>0</v>
      </c>
      <c r="AM95" s="154">
        <v>0</v>
      </c>
      <c r="AN95" s="154">
        <v>0</v>
      </c>
      <c r="AO95" s="154">
        <v>0</v>
      </c>
      <c r="AP95" s="154">
        <v>0</v>
      </c>
      <c r="AQ95" s="154">
        <v>0</v>
      </c>
      <c r="AR95" s="154">
        <v>0</v>
      </c>
      <c r="AS95" s="154">
        <v>0</v>
      </c>
      <c r="AT95" s="154">
        <v>0</v>
      </c>
      <c r="AU95" s="154">
        <v>0</v>
      </c>
      <c r="AV95" s="154">
        <v>0</v>
      </c>
      <c r="AW95" s="154">
        <v>0</v>
      </c>
      <c r="AX95" s="154">
        <v>0</v>
      </c>
      <c r="AY95" s="154">
        <v>0</v>
      </c>
      <c r="AZ95" s="154">
        <v>0</v>
      </c>
      <c r="BA95" s="154">
        <v>0</v>
      </c>
      <c r="BB95" s="154">
        <v>0</v>
      </c>
      <c r="BD95" s="145">
        <v>0</v>
      </c>
      <c r="BE95" s="145">
        <v>0</v>
      </c>
      <c r="BF95" s="145">
        <v>0</v>
      </c>
      <c r="BG95" s="145">
        <v>0</v>
      </c>
      <c r="BH95" s="145">
        <v>0</v>
      </c>
      <c r="BI95" s="145">
        <v>0</v>
      </c>
      <c r="BJ95" s="145">
        <v>0</v>
      </c>
      <c r="BK95" s="145">
        <v>0</v>
      </c>
      <c r="BL95" s="145">
        <v>0</v>
      </c>
      <c r="BM95" s="145">
        <v>0</v>
      </c>
      <c r="BN95" s="145">
        <v>0</v>
      </c>
      <c r="BO95" s="145">
        <v>0</v>
      </c>
    </row>
    <row r="96" spans="1:67" outlineLevel="1" x14ac:dyDescent="0.35">
      <c r="A96" s="147">
        <v>81</v>
      </c>
      <c r="B96" s="237" t="s">
        <v>735</v>
      </c>
      <c r="C96" s="147">
        <v>390</v>
      </c>
      <c r="D96" s="154">
        <v>-10275688.92</v>
      </c>
      <c r="E96" s="154">
        <v>0</v>
      </c>
      <c r="F96" s="238" t="s">
        <v>446</v>
      </c>
      <c r="G96" s="154">
        <v>0</v>
      </c>
      <c r="H96" s="154">
        <v>0</v>
      </c>
      <c r="I96" s="154">
        <v>0</v>
      </c>
      <c r="J96" s="154">
        <v>0</v>
      </c>
      <c r="K96" s="154">
        <v>-190248.75752861772</v>
      </c>
      <c r="L96" s="154">
        <v>-190248.75752861772</v>
      </c>
      <c r="M96" s="154">
        <v>0</v>
      </c>
      <c r="N96" s="154">
        <v>0</v>
      </c>
      <c r="O96" s="154">
        <v>-10085440.162471382</v>
      </c>
      <c r="P96" s="154">
        <v>-6554306.1310958555</v>
      </c>
      <c r="Q96" s="154">
        <v>0</v>
      </c>
      <c r="R96" s="154">
        <v>-3531134.0313755283</v>
      </c>
      <c r="S96" s="154">
        <v>0</v>
      </c>
      <c r="T96" s="154">
        <v>0</v>
      </c>
      <c r="U96" s="154">
        <v>0</v>
      </c>
      <c r="V96" s="154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>
        <v>0</v>
      </c>
      <c r="AE96" s="154">
        <v>0</v>
      </c>
      <c r="AF96" s="154">
        <v>0</v>
      </c>
      <c r="AG96" s="154">
        <v>0</v>
      </c>
      <c r="AH96" s="154">
        <v>0</v>
      </c>
      <c r="AI96" s="154">
        <v>0</v>
      </c>
      <c r="AJ96" s="154">
        <v>0</v>
      </c>
      <c r="AK96" s="154">
        <v>0</v>
      </c>
      <c r="AL96" s="154">
        <v>0</v>
      </c>
      <c r="AM96" s="154">
        <v>0</v>
      </c>
      <c r="AN96" s="154">
        <v>0</v>
      </c>
      <c r="AO96" s="154">
        <v>0</v>
      </c>
      <c r="AP96" s="154">
        <v>0</v>
      </c>
      <c r="AQ96" s="154">
        <v>0</v>
      </c>
      <c r="AR96" s="154">
        <v>0</v>
      </c>
      <c r="AS96" s="154">
        <v>0</v>
      </c>
      <c r="AT96" s="154">
        <v>0</v>
      </c>
      <c r="AU96" s="154">
        <v>0</v>
      </c>
      <c r="AV96" s="154">
        <v>0</v>
      </c>
      <c r="AW96" s="154">
        <v>0</v>
      </c>
      <c r="AX96" s="154">
        <v>0</v>
      </c>
      <c r="AY96" s="154">
        <v>0</v>
      </c>
      <c r="AZ96" s="154">
        <v>0</v>
      </c>
      <c r="BA96" s="154">
        <v>0</v>
      </c>
      <c r="BB96" s="154">
        <v>0</v>
      </c>
      <c r="BD96" s="145">
        <v>0</v>
      </c>
      <c r="BE96" s="145">
        <v>0</v>
      </c>
      <c r="BF96" s="145">
        <v>0</v>
      </c>
      <c r="BG96" s="145">
        <v>0</v>
      </c>
      <c r="BH96" s="145">
        <v>0</v>
      </c>
      <c r="BI96" s="145">
        <v>0</v>
      </c>
      <c r="BJ96" s="145">
        <v>0</v>
      </c>
      <c r="BK96" s="145">
        <v>0</v>
      </c>
      <c r="BL96" s="145">
        <v>0</v>
      </c>
      <c r="BM96" s="145">
        <v>0</v>
      </c>
      <c r="BN96" s="145">
        <v>0</v>
      </c>
      <c r="BO96" s="145">
        <v>0</v>
      </c>
    </row>
    <row r="97" spans="1:67" outlineLevel="1" x14ac:dyDescent="0.35">
      <c r="A97" s="147">
        <v>82</v>
      </c>
      <c r="B97" s="237" t="s">
        <v>752</v>
      </c>
      <c r="C97" s="147">
        <v>391</v>
      </c>
      <c r="D97" s="154">
        <v>-1858760.32</v>
      </c>
      <c r="E97" s="154">
        <v>0</v>
      </c>
      <c r="F97" s="238" t="s">
        <v>446</v>
      </c>
      <c r="G97" s="154">
        <v>0</v>
      </c>
      <c r="H97" s="154">
        <v>0</v>
      </c>
      <c r="I97" s="154">
        <v>0</v>
      </c>
      <c r="J97" s="154">
        <v>0</v>
      </c>
      <c r="K97" s="154">
        <v>-34413.93021690422</v>
      </c>
      <c r="L97" s="154">
        <v>-34413.93021690422</v>
      </c>
      <c r="M97" s="154">
        <v>0</v>
      </c>
      <c r="N97" s="154">
        <v>0</v>
      </c>
      <c r="O97" s="154">
        <v>-1824346.3897830958</v>
      </c>
      <c r="P97" s="154">
        <v>-1185602.6643529118</v>
      </c>
      <c r="Q97" s="154">
        <v>0</v>
      </c>
      <c r="R97" s="154">
        <v>-638743.72543018439</v>
      </c>
      <c r="S97" s="154">
        <v>0</v>
      </c>
      <c r="T97" s="154">
        <v>0</v>
      </c>
      <c r="U97" s="154">
        <v>0</v>
      </c>
      <c r="V97" s="154">
        <v>0</v>
      </c>
      <c r="W97" s="154">
        <v>0</v>
      </c>
      <c r="X97" s="154">
        <v>0</v>
      </c>
      <c r="Y97" s="154">
        <v>0</v>
      </c>
      <c r="Z97" s="154">
        <v>0</v>
      </c>
      <c r="AA97" s="154">
        <v>0</v>
      </c>
      <c r="AB97" s="154">
        <v>0</v>
      </c>
      <c r="AC97" s="154">
        <v>0</v>
      </c>
      <c r="AD97" s="154">
        <v>0</v>
      </c>
      <c r="AE97" s="154">
        <v>0</v>
      </c>
      <c r="AF97" s="154">
        <v>0</v>
      </c>
      <c r="AG97" s="154">
        <v>0</v>
      </c>
      <c r="AH97" s="154">
        <v>0</v>
      </c>
      <c r="AI97" s="154">
        <v>0</v>
      </c>
      <c r="AJ97" s="154">
        <v>0</v>
      </c>
      <c r="AK97" s="154">
        <v>0</v>
      </c>
      <c r="AL97" s="154">
        <v>0</v>
      </c>
      <c r="AM97" s="154">
        <v>0</v>
      </c>
      <c r="AN97" s="154">
        <v>0</v>
      </c>
      <c r="AO97" s="154">
        <v>0</v>
      </c>
      <c r="AP97" s="154">
        <v>0</v>
      </c>
      <c r="AQ97" s="154">
        <v>0</v>
      </c>
      <c r="AR97" s="154">
        <v>0</v>
      </c>
      <c r="AS97" s="154">
        <v>0</v>
      </c>
      <c r="AT97" s="154">
        <v>0</v>
      </c>
      <c r="AU97" s="154">
        <v>0</v>
      </c>
      <c r="AV97" s="154">
        <v>0</v>
      </c>
      <c r="AW97" s="154">
        <v>0</v>
      </c>
      <c r="AX97" s="154">
        <v>0</v>
      </c>
      <c r="AY97" s="154">
        <v>0</v>
      </c>
      <c r="AZ97" s="154">
        <v>0</v>
      </c>
      <c r="BA97" s="154">
        <v>0</v>
      </c>
      <c r="BB97" s="154">
        <v>0</v>
      </c>
      <c r="BD97" s="145">
        <v>0</v>
      </c>
      <c r="BE97" s="145">
        <v>0</v>
      </c>
      <c r="BF97" s="145">
        <v>0</v>
      </c>
      <c r="BG97" s="145">
        <v>0</v>
      </c>
      <c r="BH97" s="145">
        <v>0</v>
      </c>
      <c r="BI97" s="145">
        <v>0</v>
      </c>
      <c r="BJ97" s="145">
        <v>0</v>
      </c>
      <c r="BK97" s="145">
        <v>0</v>
      </c>
      <c r="BL97" s="145">
        <v>0</v>
      </c>
      <c r="BM97" s="145">
        <v>0</v>
      </c>
      <c r="BN97" s="145">
        <v>0</v>
      </c>
      <c r="BO97" s="145">
        <v>0</v>
      </c>
    </row>
    <row r="98" spans="1:67" outlineLevel="1" x14ac:dyDescent="0.35">
      <c r="A98" s="147">
        <v>83</v>
      </c>
      <c r="B98" s="237" t="s">
        <v>753</v>
      </c>
      <c r="C98" s="147">
        <v>392</v>
      </c>
      <c r="D98" s="154">
        <v>-5366840.1100000013</v>
      </c>
      <c r="E98" s="154">
        <v>0</v>
      </c>
      <c r="F98" s="238" t="s">
        <v>446</v>
      </c>
      <c r="G98" s="154">
        <v>0</v>
      </c>
      <c r="H98" s="154">
        <v>0</v>
      </c>
      <c r="I98" s="154">
        <v>0</v>
      </c>
      <c r="J98" s="154">
        <v>0</v>
      </c>
      <c r="K98" s="154">
        <v>-99364.107918347756</v>
      </c>
      <c r="L98" s="154">
        <v>-99364.107918347756</v>
      </c>
      <c r="M98" s="154">
        <v>0</v>
      </c>
      <c r="N98" s="154">
        <v>0</v>
      </c>
      <c r="O98" s="154">
        <v>-5267476.0020816531</v>
      </c>
      <c r="P98" s="154">
        <v>-3423217.0038857269</v>
      </c>
      <c r="Q98" s="154">
        <v>0</v>
      </c>
      <c r="R98" s="154">
        <v>-1844258.9981959271</v>
      </c>
      <c r="S98" s="154">
        <v>0</v>
      </c>
      <c r="T98" s="154">
        <v>0</v>
      </c>
      <c r="U98" s="154">
        <v>0</v>
      </c>
      <c r="V98" s="154">
        <v>0</v>
      </c>
      <c r="W98" s="154">
        <v>0</v>
      </c>
      <c r="X98" s="154">
        <v>0</v>
      </c>
      <c r="Y98" s="154">
        <v>0</v>
      </c>
      <c r="Z98" s="154">
        <v>0</v>
      </c>
      <c r="AA98" s="154">
        <v>0</v>
      </c>
      <c r="AB98" s="154">
        <v>0</v>
      </c>
      <c r="AC98" s="154">
        <v>0</v>
      </c>
      <c r="AD98" s="154">
        <v>0</v>
      </c>
      <c r="AE98" s="154">
        <v>0</v>
      </c>
      <c r="AF98" s="154">
        <v>0</v>
      </c>
      <c r="AG98" s="154">
        <v>0</v>
      </c>
      <c r="AH98" s="154">
        <v>0</v>
      </c>
      <c r="AI98" s="154">
        <v>0</v>
      </c>
      <c r="AJ98" s="154">
        <v>0</v>
      </c>
      <c r="AK98" s="154">
        <v>0</v>
      </c>
      <c r="AL98" s="154">
        <v>0</v>
      </c>
      <c r="AM98" s="154">
        <v>0</v>
      </c>
      <c r="AN98" s="154">
        <v>0</v>
      </c>
      <c r="AO98" s="154">
        <v>0</v>
      </c>
      <c r="AP98" s="154">
        <v>0</v>
      </c>
      <c r="AQ98" s="154">
        <v>0</v>
      </c>
      <c r="AR98" s="154">
        <v>0</v>
      </c>
      <c r="AS98" s="154">
        <v>0</v>
      </c>
      <c r="AT98" s="154">
        <v>0</v>
      </c>
      <c r="AU98" s="154">
        <v>0</v>
      </c>
      <c r="AV98" s="154">
        <v>0</v>
      </c>
      <c r="AW98" s="154">
        <v>0</v>
      </c>
      <c r="AX98" s="154">
        <v>0</v>
      </c>
      <c r="AY98" s="154">
        <v>0</v>
      </c>
      <c r="AZ98" s="154">
        <v>0</v>
      </c>
      <c r="BA98" s="154">
        <v>0</v>
      </c>
      <c r="BB98" s="154">
        <v>0</v>
      </c>
      <c r="BD98" s="145">
        <v>0</v>
      </c>
      <c r="BE98" s="145">
        <v>0</v>
      </c>
      <c r="BF98" s="145">
        <v>0</v>
      </c>
      <c r="BG98" s="145">
        <v>0</v>
      </c>
      <c r="BH98" s="145">
        <v>0</v>
      </c>
      <c r="BI98" s="145">
        <v>0</v>
      </c>
      <c r="BJ98" s="145">
        <v>0</v>
      </c>
      <c r="BK98" s="145">
        <v>0</v>
      </c>
      <c r="BL98" s="145">
        <v>0</v>
      </c>
      <c r="BM98" s="145">
        <v>0</v>
      </c>
      <c r="BN98" s="145">
        <v>0</v>
      </c>
      <c r="BO98" s="145">
        <v>0</v>
      </c>
    </row>
    <row r="99" spans="1:67" outlineLevel="1" x14ac:dyDescent="0.35">
      <c r="A99" s="147">
        <v>84</v>
      </c>
      <c r="B99" s="237" t="s">
        <v>754</v>
      </c>
      <c r="C99" s="147">
        <v>393</v>
      </c>
      <c r="D99" s="154">
        <v>-50733.22</v>
      </c>
      <c r="E99" s="154">
        <v>0</v>
      </c>
      <c r="F99" s="238" t="s">
        <v>446</v>
      </c>
      <c r="G99" s="154">
        <v>0</v>
      </c>
      <c r="H99" s="154">
        <v>0</v>
      </c>
      <c r="I99" s="154">
        <v>0</v>
      </c>
      <c r="J99" s="154">
        <v>0</v>
      </c>
      <c r="K99" s="154">
        <v>-939.2978072389933</v>
      </c>
      <c r="L99" s="154">
        <v>-939.2978072389933</v>
      </c>
      <c r="M99" s="154">
        <v>0</v>
      </c>
      <c r="N99" s="154">
        <v>0</v>
      </c>
      <c r="O99" s="154">
        <v>-49793.922192761005</v>
      </c>
      <c r="P99" s="154">
        <v>-32359.97678452832</v>
      </c>
      <c r="Q99" s="154">
        <v>0</v>
      </c>
      <c r="R99" s="154">
        <v>-17433.945408232696</v>
      </c>
      <c r="S99" s="154">
        <v>0</v>
      </c>
      <c r="T99" s="154">
        <v>0</v>
      </c>
      <c r="U99" s="154">
        <v>0</v>
      </c>
      <c r="V99" s="154">
        <v>0</v>
      </c>
      <c r="W99" s="154">
        <v>0</v>
      </c>
      <c r="X99" s="154">
        <v>0</v>
      </c>
      <c r="Y99" s="154">
        <v>0</v>
      </c>
      <c r="Z99" s="154">
        <v>0</v>
      </c>
      <c r="AA99" s="154">
        <v>0</v>
      </c>
      <c r="AB99" s="154">
        <v>0</v>
      </c>
      <c r="AC99" s="154">
        <v>0</v>
      </c>
      <c r="AD99" s="154">
        <v>0</v>
      </c>
      <c r="AE99" s="154">
        <v>0</v>
      </c>
      <c r="AF99" s="154">
        <v>0</v>
      </c>
      <c r="AG99" s="154">
        <v>0</v>
      </c>
      <c r="AH99" s="154">
        <v>0</v>
      </c>
      <c r="AI99" s="154">
        <v>0</v>
      </c>
      <c r="AJ99" s="154">
        <v>0</v>
      </c>
      <c r="AK99" s="154">
        <v>0</v>
      </c>
      <c r="AL99" s="154">
        <v>0</v>
      </c>
      <c r="AM99" s="154">
        <v>0</v>
      </c>
      <c r="AN99" s="154">
        <v>0</v>
      </c>
      <c r="AO99" s="154">
        <v>0</v>
      </c>
      <c r="AP99" s="154">
        <v>0</v>
      </c>
      <c r="AQ99" s="154">
        <v>0</v>
      </c>
      <c r="AR99" s="154">
        <v>0</v>
      </c>
      <c r="AS99" s="154">
        <v>0</v>
      </c>
      <c r="AT99" s="154">
        <v>0</v>
      </c>
      <c r="AU99" s="154">
        <v>0</v>
      </c>
      <c r="AV99" s="154">
        <v>0</v>
      </c>
      <c r="AW99" s="154">
        <v>0</v>
      </c>
      <c r="AX99" s="154">
        <v>0</v>
      </c>
      <c r="AY99" s="154">
        <v>0</v>
      </c>
      <c r="AZ99" s="154">
        <v>0</v>
      </c>
      <c r="BA99" s="154">
        <v>0</v>
      </c>
      <c r="BB99" s="154">
        <v>0</v>
      </c>
      <c r="BD99" s="145">
        <v>0</v>
      </c>
      <c r="BE99" s="145">
        <v>0</v>
      </c>
      <c r="BF99" s="145">
        <v>0</v>
      </c>
      <c r="BG99" s="145">
        <v>0</v>
      </c>
      <c r="BH99" s="145">
        <v>0</v>
      </c>
      <c r="BI99" s="145">
        <v>0</v>
      </c>
      <c r="BJ99" s="145">
        <v>0</v>
      </c>
      <c r="BK99" s="145">
        <v>0</v>
      </c>
      <c r="BL99" s="145">
        <v>0</v>
      </c>
      <c r="BM99" s="145">
        <v>0</v>
      </c>
      <c r="BN99" s="145">
        <v>0</v>
      </c>
      <c r="BO99" s="145">
        <v>0</v>
      </c>
    </row>
    <row r="100" spans="1:67" outlineLevel="1" x14ac:dyDescent="0.35">
      <c r="A100" s="147">
        <v>85</v>
      </c>
      <c r="B100" s="237" t="s">
        <v>755</v>
      </c>
      <c r="C100" s="147">
        <v>394</v>
      </c>
      <c r="D100" s="154">
        <v>-3438076.48</v>
      </c>
      <c r="E100" s="154">
        <v>0</v>
      </c>
      <c r="F100" s="238" t="s">
        <v>446</v>
      </c>
      <c r="G100" s="154">
        <v>0</v>
      </c>
      <c r="H100" s="154">
        <v>0</v>
      </c>
      <c r="I100" s="154">
        <v>0</v>
      </c>
      <c r="J100" s="154">
        <v>0</v>
      </c>
      <c r="K100" s="154">
        <v>-63654.10472238814</v>
      </c>
      <c r="L100" s="154">
        <v>-63654.10472238814</v>
      </c>
      <c r="M100" s="154">
        <v>0</v>
      </c>
      <c r="N100" s="154">
        <v>0</v>
      </c>
      <c r="O100" s="154">
        <v>-3374422.3752776119</v>
      </c>
      <c r="P100" s="154">
        <v>-2192963.0146920076</v>
      </c>
      <c r="Q100" s="154">
        <v>0</v>
      </c>
      <c r="R100" s="154">
        <v>-1181459.360585605</v>
      </c>
      <c r="S100" s="154">
        <v>0</v>
      </c>
      <c r="T100" s="154">
        <v>0</v>
      </c>
      <c r="U100" s="154">
        <v>0</v>
      </c>
      <c r="V100" s="154">
        <v>0</v>
      </c>
      <c r="W100" s="154">
        <v>0</v>
      </c>
      <c r="X100" s="154">
        <v>0</v>
      </c>
      <c r="Y100" s="154">
        <v>0</v>
      </c>
      <c r="Z100" s="154">
        <v>0</v>
      </c>
      <c r="AA100" s="154">
        <v>0</v>
      </c>
      <c r="AB100" s="154">
        <v>0</v>
      </c>
      <c r="AC100" s="154">
        <v>0</v>
      </c>
      <c r="AD100" s="154">
        <v>0</v>
      </c>
      <c r="AE100" s="154">
        <v>0</v>
      </c>
      <c r="AF100" s="154">
        <v>0</v>
      </c>
      <c r="AG100" s="154">
        <v>0</v>
      </c>
      <c r="AH100" s="154">
        <v>0</v>
      </c>
      <c r="AI100" s="154">
        <v>0</v>
      </c>
      <c r="AJ100" s="154">
        <v>0</v>
      </c>
      <c r="AK100" s="154">
        <v>0</v>
      </c>
      <c r="AL100" s="154">
        <v>0</v>
      </c>
      <c r="AM100" s="154">
        <v>0</v>
      </c>
      <c r="AN100" s="154">
        <v>0</v>
      </c>
      <c r="AO100" s="154">
        <v>0</v>
      </c>
      <c r="AP100" s="154">
        <v>0</v>
      </c>
      <c r="AQ100" s="154">
        <v>0</v>
      </c>
      <c r="AR100" s="154">
        <v>0</v>
      </c>
      <c r="AS100" s="154">
        <v>0</v>
      </c>
      <c r="AT100" s="154">
        <v>0</v>
      </c>
      <c r="AU100" s="154">
        <v>0</v>
      </c>
      <c r="AV100" s="154">
        <v>0</v>
      </c>
      <c r="AW100" s="154">
        <v>0</v>
      </c>
      <c r="AX100" s="154">
        <v>0</v>
      </c>
      <c r="AY100" s="154">
        <v>0</v>
      </c>
      <c r="AZ100" s="154">
        <v>0</v>
      </c>
      <c r="BA100" s="154">
        <v>0</v>
      </c>
      <c r="BB100" s="154">
        <v>0</v>
      </c>
      <c r="BD100" s="145">
        <v>0</v>
      </c>
      <c r="BE100" s="145">
        <v>0</v>
      </c>
      <c r="BF100" s="145">
        <v>0</v>
      </c>
      <c r="BG100" s="145">
        <v>0</v>
      </c>
      <c r="BH100" s="145">
        <v>0</v>
      </c>
      <c r="BI100" s="145">
        <v>0</v>
      </c>
      <c r="BJ100" s="145">
        <v>0</v>
      </c>
      <c r="BK100" s="145">
        <v>0</v>
      </c>
      <c r="BL100" s="145">
        <v>0</v>
      </c>
      <c r="BM100" s="145">
        <v>0</v>
      </c>
      <c r="BN100" s="145">
        <v>0</v>
      </c>
      <c r="BO100" s="145">
        <v>0</v>
      </c>
    </row>
    <row r="101" spans="1:67" outlineLevel="1" x14ac:dyDescent="0.35">
      <c r="A101" s="147">
        <v>86</v>
      </c>
      <c r="B101" s="237" t="s">
        <v>756</v>
      </c>
      <c r="C101" s="147">
        <v>395</v>
      </c>
      <c r="D101" s="154">
        <v>-50175.49</v>
      </c>
      <c r="E101" s="154">
        <v>0</v>
      </c>
      <c r="F101" s="238" t="s">
        <v>446</v>
      </c>
      <c r="G101" s="154">
        <v>0</v>
      </c>
      <c r="H101" s="154">
        <v>0</v>
      </c>
      <c r="I101" s="154">
        <v>0</v>
      </c>
      <c r="J101" s="154">
        <v>0</v>
      </c>
      <c r="K101" s="154">
        <v>-928.9717414771236</v>
      </c>
      <c r="L101" s="154">
        <v>-928.9717414771236</v>
      </c>
      <c r="M101" s="154">
        <v>0</v>
      </c>
      <c r="N101" s="154">
        <v>0</v>
      </c>
      <c r="O101" s="154">
        <v>-49246.518258522876</v>
      </c>
      <c r="P101" s="154">
        <v>-32004.230986173021</v>
      </c>
      <c r="Q101" s="154">
        <v>0</v>
      </c>
      <c r="R101" s="154">
        <v>-17242.287272349866</v>
      </c>
      <c r="S101" s="154">
        <v>0</v>
      </c>
      <c r="T101" s="154">
        <v>0</v>
      </c>
      <c r="U101" s="154">
        <v>0</v>
      </c>
      <c r="V101" s="154">
        <v>0</v>
      </c>
      <c r="W101" s="154">
        <v>0</v>
      </c>
      <c r="X101" s="154">
        <v>0</v>
      </c>
      <c r="Y101" s="154">
        <v>0</v>
      </c>
      <c r="Z101" s="154">
        <v>0</v>
      </c>
      <c r="AA101" s="154">
        <v>0</v>
      </c>
      <c r="AB101" s="154">
        <v>0</v>
      </c>
      <c r="AC101" s="154">
        <v>0</v>
      </c>
      <c r="AD101" s="154">
        <v>0</v>
      </c>
      <c r="AE101" s="154">
        <v>0</v>
      </c>
      <c r="AF101" s="154">
        <v>0</v>
      </c>
      <c r="AG101" s="154">
        <v>0</v>
      </c>
      <c r="AH101" s="154">
        <v>0</v>
      </c>
      <c r="AI101" s="154">
        <v>0</v>
      </c>
      <c r="AJ101" s="154">
        <v>0</v>
      </c>
      <c r="AK101" s="154">
        <v>0</v>
      </c>
      <c r="AL101" s="154">
        <v>0</v>
      </c>
      <c r="AM101" s="154">
        <v>0</v>
      </c>
      <c r="AN101" s="154">
        <v>0</v>
      </c>
      <c r="AO101" s="154">
        <v>0</v>
      </c>
      <c r="AP101" s="154">
        <v>0</v>
      </c>
      <c r="AQ101" s="154">
        <v>0</v>
      </c>
      <c r="AR101" s="154">
        <v>0</v>
      </c>
      <c r="AS101" s="154">
        <v>0</v>
      </c>
      <c r="AT101" s="154">
        <v>0</v>
      </c>
      <c r="AU101" s="154">
        <v>0</v>
      </c>
      <c r="AV101" s="154">
        <v>0</v>
      </c>
      <c r="AW101" s="154">
        <v>0</v>
      </c>
      <c r="AX101" s="154">
        <v>0</v>
      </c>
      <c r="AY101" s="154">
        <v>0</v>
      </c>
      <c r="AZ101" s="154">
        <v>0</v>
      </c>
      <c r="BA101" s="154">
        <v>0</v>
      </c>
      <c r="BB101" s="154">
        <v>0</v>
      </c>
      <c r="BD101" s="145">
        <v>0</v>
      </c>
      <c r="BE101" s="145">
        <v>0</v>
      </c>
      <c r="BF101" s="145">
        <v>0</v>
      </c>
      <c r="BG101" s="145">
        <v>0</v>
      </c>
      <c r="BH101" s="145">
        <v>0</v>
      </c>
      <c r="BI101" s="145">
        <v>0</v>
      </c>
      <c r="BJ101" s="145">
        <v>0</v>
      </c>
      <c r="BK101" s="145">
        <v>0</v>
      </c>
      <c r="BL101" s="145">
        <v>0</v>
      </c>
      <c r="BM101" s="145">
        <v>0</v>
      </c>
      <c r="BN101" s="145">
        <v>0</v>
      </c>
      <c r="BO101" s="145">
        <v>0</v>
      </c>
    </row>
    <row r="102" spans="1:67" outlineLevel="1" x14ac:dyDescent="0.35">
      <c r="A102" s="147">
        <v>87</v>
      </c>
      <c r="B102" s="237" t="s">
        <v>757</v>
      </c>
      <c r="C102" s="147">
        <v>396</v>
      </c>
      <c r="D102" s="154">
        <v>-1228215.7800000003</v>
      </c>
      <c r="E102" s="154">
        <v>0</v>
      </c>
      <c r="F102" s="238" t="s">
        <v>446</v>
      </c>
      <c r="G102" s="154">
        <v>0</v>
      </c>
      <c r="H102" s="154">
        <v>0</v>
      </c>
      <c r="I102" s="154">
        <v>0</v>
      </c>
      <c r="J102" s="154">
        <v>0</v>
      </c>
      <c r="K102" s="154">
        <v>-22739.743090825501</v>
      </c>
      <c r="L102" s="154">
        <v>-22739.743090825501</v>
      </c>
      <c r="M102" s="154">
        <v>0</v>
      </c>
      <c r="N102" s="154">
        <v>0</v>
      </c>
      <c r="O102" s="154">
        <v>-1205476.0369091749</v>
      </c>
      <c r="P102" s="154">
        <v>-783412.40960442403</v>
      </c>
      <c r="Q102" s="154">
        <v>0</v>
      </c>
      <c r="R102" s="154">
        <v>-422063.62730475113</v>
      </c>
      <c r="S102" s="154">
        <v>0</v>
      </c>
      <c r="T102" s="154">
        <v>0</v>
      </c>
      <c r="U102" s="154">
        <v>0</v>
      </c>
      <c r="V102" s="154">
        <v>0</v>
      </c>
      <c r="W102" s="154">
        <v>0</v>
      </c>
      <c r="X102" s="154">
        <v>0</v>
      </c>
      <c r="Y102" s="154">
        <v>0</v>
      </c>
      <c r="Z102" s="154">
        <v>0</v>
      </c>
      <c r="AA102" s="154">
        <v>0</v>
      </c>
      <c r="AB102" s="154">
        <v>0</v>
      </c>
      <c r="AC102" s="154">
        <v>0</v>
      </c>
      <c r="AD102" s="154">
        <v>0</v>
      </c>
      <c r="AE102" s="154">
        <v>0</v>
      </c>
      <c r="AF102" s="154">
        <v>0</v>
      </c>
      <c r="AG102" s="154">
        <v>0</v>
      </c>
      <c r="AH102" s="154">
        <v>0</v>
      </c>
      <c r="AI102" s="154">
        <v>0</v>
      </c>
      <c r="AJ102" s="154">
        <v>0</v>
      </c>
      <c r="AK102" s="154">
        <v>0</v>
      </c>
      <c r="AL102" s="154">
        <v>0</v>
      </c>
      <c r="AM102" s="154">
        <v>0</v>
      </c>
      <c r="AN102" s="154">
        <v>0</v>
      </c>
      <c r="AO102" s="154">
        <v>0</v>
      </c>
      <c r="AP102" s="154">
        <v>0</v>
      </c>
      <c r="AQ102" s="154">
        <v>0</v>
      </c>
      <c r="AR102" s="154">
        <v>0</v>
      </c>
      <c r="AS102" s="154">
        <v>0</v>
      </c>
      <c r="AT102" s="154">
        <v>0</v>
      </c>
      <c r="AU102" s="154">
        <v>0</v>
      </c>
      <c r="AV102" s="154">
        <v>0</v>
      </c>
      <c r="AW102" s="154">
        <v>0</v>
      </c>
      <c r="AX102" s="154">
        <v>0</v>
      </c>
      <c r="AY102" s="154">
        <v>0</v>
      </c>
      <c r="AZ102" s="154">
        <v>0</v>
      </c>
      <c r="BA102" s="154">
        <v>0</v>
      </c>
      <c r="BB102" s="154">
        <v>0</v>
      </c>
      <c r="BD102" s="145">
        <v>0</v>
      </c>
      <c r="BE102" s="145">
        <v>0</v>
      </c>
      <c r="BF102" s="145">
        <v>0</v>
      </c>
      <c r="BG102" s="145">
        <v>0</v>
      </c>
      <c r="BH102" s="145">
        <v>0</v>
      </c>
      <c r="BI102" s="145">
        <v>0</v>
      </c>
      <c r="BJ102" s="145">
        <v>0</v>
      </c>
      <c r="BK102" s="145">
        <v>0</v>
      </c>
      <c r="BL102" s="145">
        <v>0</v>
      </c>
      <c r="BM102" s="145">
        <v>0</v>
      </c>
      <c r="BN102" s="145">
        <v>0</v>
      </c>
      <c r="BO102" s="145">
        <v>0</v>
      </c>
    </row>
    <row r="103" spans="1:67" outlineLevel="1" x14ac:dyDescent="0.35">
      <c r="A103" s="147">
        <v>88</v>
      </c>
      <c r="B103" s="237" t="s">
        <v>758</v>
      </c>
      <c r="C103" s="147">
        <v>397</v>
      </c>
      <c r="D103" s="154">
        <v>-1255763.6900000002</v>
      </c>
      <c r="E103" s="154">
        <v>0</v>
      </c>
      <c r="F103" s="238" t="s">
        <v>446</v>
      </c>
      <c r="G103" s="154">
        <v>0</v>
      </c>
      <c r="H103" s="154">
        <v>0</v>
      </c>
      <c r="I103" s="154">
        <v>0</v>
      </c>
      <c r="J103" s="154">
        <v>0</v>
      </c>
      <c r="K103" s="154">
        <v>-23249.777570344384</v>
      </c>
      <c r="L103" s="154">
        <v>-23249.777570344384</v>
      </c>
      <c r="M103" s="154">
        <v>0</v>
      </c>
      <c r="N103" s="154">
        <v>0</v>
      </c>
      <c r="O103" s="154">
        <v>-1232513.9124296559</v>
      </c>
      <c r="P103" s="154">
        <v>-800983.7312761466</v>
      </c>
      <c r="Q103" s="154">
        <v>0</v>
      </c>
      <c r="R103" s="154">
        <v>-431530.18115350953</v>
      </c>
      <c r="S103" s="154">
        <v>0</v>
      </c>
      <c r="T103" s="154">
        <v>0</v>
      </c>
      <c r="U103" s="154">
        <v>0</v>
      </c>
      <c r="V103" s="154">
        <v>0</v>
      </c>
      <c r="W103" s="154">
        <v>0</v>
      </c>
      <c r="X103" s="154">
        <v>0</v>
      </c>
      <c r="Y103" s="154">
        <v>0</v>
      </c>
      <c r="Z103" s="154">
        <v>0</v>
      </c>
      <c r="AA103" s="154">
        <v>0</v>
      </c>
      <c r="AB103" s="154">
        <v>0</v>
      </c>
      <c r="AC103" s="154">
        <v>0</v>
      </c>
      <c r="AD103" s="154">
        <v>0</v>
      </c>
      <c r="AE103" s="154">
        <v>0</v>
      </c>
      <c r="AF103" s="154">
        <v>0</v>
      </c>
      <c r="AG103" s="154">
        <v>0</v>
      </c>
      <c r="AH103" s="154">
        <v>0</v>
      </c>
      <c r="AI103" s="154">
        <v>0</v>
      </c>
      <c r="AJ103" s="154">
        <v>0</v>
      </c>
      <c r="AK103" s="154">
        <v>0</v>
      </c>
      <c r="AL103" s="154">
        <v>0</v>
      </c>
      <c r="AM103" s="154">
        <v>0</v>
      </c>
      <c r="AN103" s="154">
        <v>0</v>
      </c>
      <c r="AO103" s="154">
        <v>0</v>
      </c>
      <c r="AP103" s="154">
        <v>0</v>
      </c>
      <c r="AQ103" s="154">
        <v>0</v>
      </c>
      <c r="AR103" s="154">
        <v>0</v>
      </c>
      <c r="AS103" s="154">
        <v>0</v>
      </c>
      <c r="AT103" s="154">
        <v>0</v>
      </c>
      <c r="AU103" s="154">
        <v>0</v>
      </c>
      <c r="AV103" s="154">
        <v>0</v>
      </c>
      <c r="AW103" s="154">
        <v>0</v>
      </c>
      <c r="AX103" s="154">
        <v>0</v>
      </c>
      <c r="AY103" s="154">
        <v>0</v>
      </c>
      <c r="AZ103" s="154">
        <v>0</v>
      </c>
      <c r="BA103" s="154">
        <v>0</v>
      </c>
      <c r="BB103" s="154">
        <v>0</v>
      </c>
      <c r="BD103" s="145">
        <v>0</v>
      </c>
      <c r="BE103" s="145">
        <v>0</v>
      </c>
      <c r="BF103" s="145">
        <v>0</v>
      </c>
      <c r="BG103" s="145">
        <v>0</v>
      </c>
      <c r="BH103" s="145">
        <v>0</v>
      </c>
      <c r="BI103" s="145">
        <v>0</v>
      </c>
      <c r="BJ103" s="145">
        <v>0</v>
      </c>
      <c r="BK103" s="145">
        <v>0</v>
      </c>
      <c r="BL103" s="145">
        <v>0</v>
      </c>
      <c r="BM103" s="145">
        <v>0</v>
      </c>
      <c r="BN103" s="145">
        <v>0</v>
      </c>
      <c r="BO103" s="145">
        <v>0</v>
      </c>
    </row>
    <row r="104" spans="1:67" outlineLevel="1" x14ac:dyDescent="0.35">
      <c r="A104" s="147">
        <v>89</v>
      </c>
      <c r="B104" s="237" t="s">
        <v>759</v>
      </c>
      <c r="C104" s="147">
        <v>398</v>
      </c>
      <c r="D104" s="154">
        <v>-34585.449999999997</v>
      </c>
      <c r="E104" s="154">
        <v>0</v>
      </c>
      <c r="F104" s="238" t="s">
        <v>446</v>
      </c>
      <c r="G104" s="154">
        <v>0</v>
      </c>
      <c r="H104" s="154">
        <v>0</v>
      </c>
      <c r="I104" s="154">
        <v>0</v>
      </c>
      <c r="J104" s="154">
        <v>0</v>
      </c>
      <c r="K104" s="154">
        <v>-640.33068169877322</v>
      </c>
      <c r="L104" s="154">
        <v>-640.33068169877322</v>
      </c>
      <c r="M104" s="154">
        <v>0</v>
      </c>
      <c r="N104" s="154">
        <v>0</v>
      </c>
      <c r="O104" s="154">
        <v>-33945.119318301222</v>
      </c>
      <c r="P104" s="154">
        <v>-22060.187764199964</v>
      </c>
      <c r="Q104" s="154">
        <v>0</v>
      </c>
      <c r="R104" s="154">
        <v>-11884.931554101266</v>
      </c>
      <c r="S104" s="154">
        <v>0</v>
      </c>
      <c r="T104" s="154">
        <v>0</v>
      </c>
      <c r="U104" s="154">
        <v>0</v>
      </c>
      <c r="V104" s="154">
        <v>0</v>
      </c>
      <c r="W104" s="154">
        <v>0</v>
      </c>
      <c r="X104" s="154">
        <v>0</v>
      </c>
      <c r="Y104" s="154">
        <v>0</v>
      </c>
      <c r="Z104" s="154">
        <v>0</v>
      </c>
      <c r="AA104" s="154">
        <v>0</v>
      </c>
      <c r="AB104" s="154">
        <v>0</v>
      </c>
      <c r="AC104" s="154">
        <v>0</v>
      </c>
      <c r="AD104" s="154">
        <v>0</v>
      </c>
      <c r="AE104" s="154">
        <v>0</v>
      </c>
      <c r="AF104" s="154">
        <v>0</v>
      </c>
      <c r="AG104" s="154">
        <v>0</v>
      </c>
      <c r="AH104" s="154">
        <v>0</v>
      </c>
      <c r="AI104" s="154">
        <v>0</v>
      </c>
      <c r="AJ104" s="154">
        <v>0</v>
      </c>
      <c r="AK104" s="154">
        <v>0</v>
      </c>
      <c r="AL104" s="154">
        <v>0</v>
      </c>
      <c r="AM104" s="154">
        <v>0</v>
      </c>
      <c r="AN104" s="154">
        <v>0</v>
      </c>
      <c r="AO104" s="154">
        <v>0</v>
      </c>
      <c r="AP104" s="154">
        <v>0</v>
      </c>
      <c r="AQ104" s="154">
        <v>0</v>
      </c>
      <c r="AR104" s="154">
        <v>0</v>
      </c>
      <c r="AS104" s="154">
        <v>0</v>
      </c>
      <c r="AT104" s="154">
        <v>0</v>
      </c>
      <c r="AU104" s="154">
        <v>0</v>
      </c>
      <c r="AV104" s="154">
        <v>0</v>
      </c>
      <c r="AW104" s="154">
        <v>0</v>
      </c>
      <c r="AX104" s="154">
        <v>0</v>
      </c>
      <c r="AY104" s="154">
        <v>0</v>
      </c>
      <c r="AZ104" s="154">
        <v>0</v>
      </c>
      <c r="BA104" s="154">
        <v>0</v>
      </c>
      <c r="BB104" s="154">
        <v>0</v>
      </c>
      <c r="BD104" s="145">
        <v>0</v>
      </c>
      <c r="BE104" s="145">
        <v>0</v>
      </c>
      <c r="BF104" s="145">
        <v>0</v>
      </c>
      <c r="BG104" s="145">
        <v>0</v>
      </c>
      <c r="BH104" s="145">
        <v>0</v>
      </c>
      <c r="BI104" s="145">
        <v>0</v>
      </c>
      <c r="BJ104" s="145">
        <v>0</v>
      </c>
      <c r="BK104" s="145">
        <v>0</v>
      </c>
      <c r="BL104" s="145">
        <v>0</v>
      </c>
      <c r="BM104" s="145">
        <v>0</v>
      </c>
      <c r="BN104" s="145">
        <v>0</v>
      </c>
      <c r="BO104" s="145">
        <v>0</v>
      </c>
    </row>
    <row r="105" spans="1:67" outlineLevel="1" x14ac:dyDescent="0.35">
      <c r="A105" s="147">
        <v>90</v>
      </c>
      <c r="B105" s="145" t="s">
        <v>760</v>
      </c>
      <c r="C105" s="147" t="s">
        <v>568</v>
      </c>
      <c r="D105" s="239">
        <v>-23558971.649999999</v>
      </c>
      <c r="E105" s="154">
        <v>0</v>
      </c>
      <c r="G105" s="239">
        <v>0</v>
      </c>
      <c r="H105" s="239">
        <v>0</v>
      </c>
      <c r="I105" s="239">
        <v>0</v>
      </c>
      <c r="J105" s="239">
        <v>0</v>
      </c>
      <c r="K105" s="239">
        <v>-436181.46870335867</v>
      </c>
      <c r="L105" s="239">
        <v>-436181.46870335867</v>
      </c>
      <c r="M105" s="239">
        <v>0</v>
      </c>
      <c r="N105" s="239">
        <v>0</v>
      </c>
      <c r="O105" s="239">
        <v>-23122790.181296643</v>
      </c>
      <c r="P105" s="239">
        <v>-15026993.667292574</v>
      </c>
      <c r="Q105" s="239">
        <v>0</v>
      </c>
      <c r="R105" s="239">
        <v>-8095796.514004074</v>
      </c>
      <c r="S105" s="239">
        <v>0</v>
      </c>
      <c r="T105" s="239">
        <v>0</v>
      </c>
      <c r="U105" s="239">
        <v>0</v>
      </c>
      <c r="V105" s="239">
        <v>0</v>
      </c>
      <c r="W105" s="239">
        <v>0</v>
      </c>
      <c r="X105" s="239">
        <v>0</v>
      </c>
      <c r="Y105" s="239">
        <v>0</v>
      </c>
      <c r="Z105" s="239">
        <v>0</v>
      </c>
      <c r="AA105" s="239">
        <v>0</v>
      </c>
      <c r="AB105" s="239">
        <v>0</v>
      </c>
      <c r="AC105" s="239">
        <v>0</v>
      </c>
      <c r="AD105" s="239">
        <v>0</v>
      </c>
      <c r="AE105" s="239">
        <v>0</v>
      </c>
      <c r="AF105" s="239">
        <v>0</v>
      </c>
      <c r="AG105" s="239">
        <v>0</v>
      </c>
      <c r="AH105" s="239">
        <v>0</v>
      </c>
      <c r="AI105" s="239">
        <v>0</v>
      </c>
      <c r="AJ105" s="239">
        <v>0</v>
      </c>
      <c r="AK105" s="239">
        <v>0</v>
      </c>
      <c r="AL105" s="239">
        <v>0</v>
      </c>
      <c r="AM105" s="239">
        <v>0</v>
      </c>
      <c r="AN105" s="239">
        <v>0</v>
      </c>
      <c r="AO105" s="239">
        <v>0</v>
      </c>
      <c r="AP105" s="239">
        <v>0</v>
      </c>
      <c r="AQ105" s="239">
        <v>0</v>
      </c>
      <c r="AR105" s="239">
        <v>0</v>
      </c>
      <c r="AS105" s="239">
        <v>0</v>
      </c>
      <c r="AT105" s="239">
        <v>0</v>
      </c>
      <c r="AU105" s="239">
        <v>0</v>
      </c>
      <c r="AV105" s="239">
        <v>0</v>
      </c>
      <c r="AW105" s="239">
        <v>0</v>
      </c>
      <c r="AX105" s="239">
        <v>0</v>
      </c>
      <c r="AY105" s="239">
        <v>0</v>
      </c>
      <c r="AZ105" s="239">
        <v>0</v>
      </c>
      <c r="BA105" s="239">
        <v>0</v>
      </c>
      <c r="BB105" s="239">
        <v>0</v>
      </c>
      <c r="BD105" s="145">
        <v>0</v>
      </c>
      <c r="BE105" s="145">
        <v>0</v>
      </c>
      <c r="BF105" s="145">
        <v>0</v>
      </c>
      <c r="BG105" s="145">
        <v>0</v>
      </c>
      <c r="BH105" s="145">
        <v>0</v>
      </c>
      <c r="BI105" s="145">
        <v>0</v>
      </c>
      <c r="BJ105" s="145">
        <v>0</v>
      </c>
      <c r="BK105" s="145">
        <v>0</v>
      </c>
      <c r="BL105" s="145">
        <v>0</v>
      </c>
      <c r="BM105" s="145">
        <v>0</v>
      </c>
      <c r="BN105" s="145">
        <v>0</v>
      </c>
      <c r="BO105" s="145">
        <v>0</v>
      </c>
    </row>
    <row r="106" spans="1:67" outlineLevel="1" x14ac:dyDescent="0.35">
      <c r="A106" s="147" t="s">
        <v>568</v>
      </c>
      <c r="B106" s="145" t="s">
        <v>568</v>
      </c>
      <c r="C106" s="147" t="s">
        <v>568</v>
      </c>
      <c r="D106" s="154"/>
      <c r="E106" s="154">
        <v>0</v>
      </c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D106" s="145">
        <v>0</v>
      </c>
      <c r="BE106" s="145">
        <v>0</v>
      </c>
      <c r="BF106" s="145">
        <v>0</v>
      </c>
      <c r="BG106" s="145">
        <v>0</v>
      </c>
      <c r="BH106" s="145">
        <v>0</v>
      </c>
      <c r="BI106" s="145">
        <v>0</v>
      </c>
      <c r="BJ106" s="145">
        <v>0</v>
      </c>
      <c r="BK106" s="145">
        <v>0</v>
      </c>
      <c r="BL106" s="145">
        <v>0</v>
      </c>
      <c r="BM106" s="145">
        <v>0</v>
      </c>
      <c r="BN106" s="145">
        <v>0</v>
      </c>
      <c r="BO106" s="145">
        <v>0</v>
      </c>
    </row>
    <row r="107" spans="1:67" x14ac:dyDescent="0.35">
      <c r="A107" s="147">
        <v>91</v>
      </c>
      <c r="B107" s="158" t="s">
        <v>764</v>
      </c>
      <c r="C107" s="147" t="s">
        <v>568</v>
      </c>
      <c r="D107" s="154">
        <v>-482855822.54000008</v>
      </c>
      <c r="E107" s="154">
        <v>0</v>
      </c>
      <c r="F107" s="238"/>
      <c r="G107" s="154">
        <v>0</v>
      </c>
      <c r="H107" s="154">
        <v>0</v>
      </c>
      <c r="I107" s="154">
        <v>0</v>
      </c>
      <c r="J107" s="154">
        <v>0</v>
      </c>
      <c r="K107" s="154">
        <v>-14712149.06832717</v>
      </c>
      <c r="L107" s="154">
        <v>-13980206.514627937</v>
      </c>
      <c r="M107" s="154">
        <v>-731942.55369923369</v>
      </c>
      <c r="N107" s="154">
        <v>0</v>
      </c>
      <c r="O107" s="154">
        <v>-468143673.47167277</v>
      </c>
      <c r="P107" s="154">
        <v>-243711844.7215021</v>
      </c>
      <c r="Q107" s="154">
        <v>0</v>
      </c>
      <c r="R107" s="154">
        <v>-224431828.75017077</v>
      </c>
      <c r="S107" s="154">
        <v>0</v>
      </c>
      <c r="T107" s="154">
        <v>0</v>
      </c>
      <c r="U107" s="154">
        <v>0</v>
      </c>
      <c r="V107" s="154">
        <v>0</v>
      </c>
      <c r="W107" s="154">
        <v>0</v>
      </c>
      <c r="X107" s="154">
        <v>0</v>
      </c>
      <c r="Y107" s="154">
        <v>0</v>
      </c>
      <c r="Z107" s="154">
        <v>0</v>
      </c>
      <c r="AA107" s="154">
        <v>0</v>
      </c>
      <c r="AB107" s="154">
        <v>0</v>
      </c>
      <c r="AC107" s="154">
        <v>0</v>
      </c>
      <c r="AD107" s="154">
        <v>0</v>
      </c>
      <c r="AE107" s="154">
        <v>0</v>
      </c>
      <c r="AF107" s="154">
        <v>0</v>
      </c>
      <c r="AG107" s="154">
        <v>0</v>
      </c>
      <c r="AH107" s="154">
        <v>0</v>
      </c>
      <c r="AI107" s="154">
        <v>0</v>
      </c>
      <c r="AJ107" s="154">
        <v>0</v>
      </c>
      <c r="AK107" s="154">
        <v>0</v>
      </c>
      <c r="AL107" s="154">
        <v>0</v>
      </c>
      <c r="AM107" s="154">
        <v>0</v>
      </c>
      <c r="AN107" s="154">
        <v>0</v>
      </c>
      <c r="AO107" s="154">
        <v>0</v>
      </c>
      <c r="AP107" s="154">
        <v>0</v>
      </c>
      <c r="AQ107" s="154">
        <v>0</v>
      </c>
      <c r="AR107" s="154">
        <v>0</v>
      </c>
      <c r="AS107" s="154">
        <v>0</v>
      </c>
      <c r="AT107" s="154">
        <v>0</v>
      </c>
      <c r="AU107" s="154">
        <v>0</v>
      </c>
      <c r="AV107" s="154">
        <v>0</v>
      </c>
      <c r="AW107" s="154">
        <v>0</v>
      </c>
      <c r="AX107" s="154">
        <v>0</v>
      </c>
      <c r="AY107" s="154">
        <v>0</v>
      </c>
      <c r="AZ107" s="154">
        <v>0</v>
      </c>
      <c r="BA107" s="154">
        <v>0</v>
      </c>
      <c r="BB107" s="154">
        <v>0</v>
      </c>
      <c r="BD107" s="145">
        <v>0</v>
      </c>
      <c r="BE107" s="145">
        <v>0</v>
      </c>
      <c r="BF107" s="145">
        <v>0</v>
      </c>
      <c r="BG107" s="145">
        <v>0</v>
      </c>
      <c r="BH107" s="145">
        <v>0</v>
      </c>
      <c r="BI107" s="145">
        <v>0</v>
      </c>
      <c r="BJ107" s="145">
        <v>0</v>
      </c>
      <c r="BK107" s="145">
        <v>0</v>
      </c>
      <c r="BL107" s="145">
        <v>0</v>
      </c>
      <c r="BM107" s="145">
        <v>0</v>
      </c>
      <c r="BN107" s="145">
        <v>0</v>
      </c>
      <c r="BO107" s="145">
        <v>0</v>
      </c>
    </row>
    <row r="108" spans="1:67" x14ac:dyDescent="0.35">
      <c r="A108" s="147" t="s">
        <v>568</v>
      </c>
      <c r="B108" s="145" t="s">
        <v>568</v>
      </c>
      <c r="C108" s="147" t="s">
        <v>568</v>
      </c>
      <c r="D108" s="239"/>
      <c r="E108" s="154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D108" s="145">
        <v>0</v>
      </c>
      <c r="BE108" s="145">
        <v>0</v>
      </c>
      <c r="BF108" s="145">
        <v>0</v>
      </c>
      <c r="BG108" s="145">
        <v>0</v>
      </c>
      <c r="BH108" s="145">
        <v>0</v>
      </c>
      <c r="BI108" s="145">
        <v>0</v>
      </c>
      <c r="BJ108" s="145">
        <v>0</v>
      </c>
      <c r="BK108" s="145">
        <v>0</v>
      </c>
      <c r="BL108" s="145">
        <v>0</v>
      </c>
      <c r="BM108" s="145">
        <v>0</v>
      </c>
      <c r="BN108" s="145">
        <v>0</v>
      </c>
      <c r="BO108" s="145">
        <v>0</v>
      </c>
    </row>
    <row r="109" spans="1:67" x14ac:dyDescent="0.35">
      <c r="A109" s="147">
        <v>92</v>
      </c>
      <c r="B109" s="155" t="s">
        <v>571</v>
      </c>
      <c r="C109" s="147" t="s">
        <v>568</v>
      </c>
      <c r="D109" s="154"/>
      <c r="E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D109" s="145">
        <v>0</v>
      </c>
      <c r="BE109" s="145">
        <v>0</v>
      </c>
      <c r="BF109" s="145">
        <v>0</v>
      </c>
      <c r="BG109" s="145">
        <v>0</v>
      </c>
      <c r="BH109" s="145">
        <v>0</v>
      </c>
      <c r="BI109" s="145">
        <v>0</v>
      </c>
      <c r="BJ109" s="145">
        <v>0</v>
      </c>
      <c r="BK109" s="145">
        <v>0</v>
      </c>
      <c r="BL109" s="145">
        <v>0</v>
      </c>
      <c r="BM109" s="145">
        <v>0</v>
      </c>
      <c r="BN109" s="145">
        <v>0</v>
      </c>
      <c r="BO109" s="145">
        <v>0</v>
      </c>
    </row>
    <row r="110" spans="1:67" outlineLevel="1" x14ac:dyDescent="0.35">
      <c r="A110" s="147">
        <v>93</v>
      </c>
      <c r="B110" s="237" t="s">
        <v>294</v>
      </c>
      <c r="C110" s="147">
        <v>282</v>
      </c>
      <c r="D110" s="154">
        <v>-77593766.770000011</v>
      </c>
      <c r="E110" s="154">
        <v>0</v>
      </c>
      <c r="F110" s="238" t="s">
        <v>446</v>
      </c>
      <c r="G110" s="154">
        <v>0</v>
      </c>
      <c r="H110" s="154">
        <v>0</v>
      </c>
      <c r="I110" s="154">
        <v>0</v>
      </c>
      <c r="J110" s="154">
        <v>0</v>
      </c>
      <c r="K110" s="154">
        <v>-1436606.1326774622</v>
      </c>
      <c r="L110" s="154">
        <v>-1436606.1326774622</v>
      </c>
      <c r="M110" s="154">
        <v>0</v>
      </c>
      <c r="N110" s="154">
        <v>0</v>
      </c>
      <c r="O110" s="154">
        <v>-76157160.637322545</v>
      </c>
      <c r="P110" s="154">
        <v>-49492866.632579312</v>
      </c>
      <c r="Q110" s="154">
        <v>0</v>
      </c>
      <c r="R110" s="154">
        <v>-26664294.004743252</v>
      </c>
      <c r="S110" s="154">
        <v>0</v>
      </c>
      <c r="T110" s="154">
        <v>0</v>
      </c>
      <c r="U110" s="154">
        <v>0</v>
      </c>
      <c r="V110" s="154">
        <v>0</v>
      </c>
      <c r="W110" s="154">
        <v>0</v>
      </c>
      <c r="X110" s="154">
        <v>0</v>
      </c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>
        <v>0</v>
      </c>
      <c r="AE110" s="154">
        <v>0</v>
      </c>
      <c r="AF110" s="154">
        <v>0</v>
      </c>
      <c r="AG110" s="154">
        <v>0</v>
      </c>
      <c r="AH110" s="154">
        <v>0</v>
      </c>
      <c r="AI110" s="154">
        <v>0</v>
      </c>
      <c r="AJ110" s="154">
        <v>0</v>
      </c>
      <c r="AK110" s="154">
        <v>0</v>
      </c>
      <c r="AL110" s="154">
        <v>0</v>
      </c>
      <c r="AM110" s="154">
        <v>0</v>
      </c>
      <c r="AN110" s="154">
        <v>0</v>
      </c>
      <c r="AO110" s="154">
        <v>0</v>
      </c>
      <c r="AP110" s="154">
        <v>0</v>
      </c>
      <c r="AQ110" s="154">
        <v>0</v>
      </c>
      <c r="AR110" s="154">
        <v>0</v>
      </c>
      <c r="AS110" s="154">
        <v>0</v>
      </c>
      <c r="AT110" s="154">
        <v>0</v>
      </c>
      <c r="AU110" s="154">
        <v>0</v>
      </c>
      <c r="AV110" s="154">
        <v>0</v>
      </c>
      <c r="AW110" s="154">
        <v>0</v>
      </c>
      <c r="AX110" s="154">
        <v>0</v>
      </c>
      <c r="AY110" s="154">
        <v>0</v>
      </c>
      <c r="AZ110" s="154">
        <v>0</v>
      </c>
      <c r="BA110" s="154">
        <v>0</v>
      </c>
      <c r="BB110" s="154">
        <v>0</v>
      </c>
      <c r="BD110" s="145">
        <v>0</v>
      </c>
      <c r="BE110" s="145">
        <v>0</v>
      </c>
      <c r="BF110" s="145">
        <v>0</v>
      </c>
      <c r="BG110" s="145">
        <v>0</v>
      </c>
      <c r="BH110" s="145">
        <v>0</v>
      </c>
      <c r="BI110" s="145">
        <v>0</v>
      </c>
      <c r="BJ110" s="145">
        <v>0</v>
      </c>
      <c r="BK110" s="145">
        <v>0</v>
      </c>
      <c r="BL110" s="145">
        <v>0</v>
      </c>
      <c r="BM110" s="145">
        <v>0</v>
      </c>
      <c r="BN110" s="145">
        <v>0</v>
      </c>
      <c r="BO110" s="145">
        <v>0</v>
      </c>
    </row>
    <row r="111" spans="1:67" outlineLevel="1" x14ac:dyDescent="0.35">
      <c r="A111" s="147">
        <v>94</v>
      </c>
      <c r="B111" s="237" t="s">
        <v>310</v>
      </c>
      <c r="C111" s="147">
        <v>252</v>
      </c>
      <c r="D111" s="154">
        <v>-34072.21</v>
      </c>
      <c r="E111" s="154">
        <v>0</v>
      </c>
      <c r="F111" s="238" t="s">
        <v>446</v>
      </c>
      <c r="G111" s="154">
        <v>0</v>
      </c>
      <c r="H111" s="154">
        <v>0</v>
      </c>
      <c r="I111" s="154">
        <v>0</v>
      </c>
      <c r="J111" s="154">
        <v>0</v>
      </c>
      <c r="K111" s="154">
        <v>-630.82832394211323</v>
      </c>
      <c r="L111" s="154">
        <v>-630.82832394211323</v>
      </c>
      <c r="M111" s="154">
        <v>0</v>
      </c>
      <c r="N111" s="154">
        <v>0</v>
      </c>
      <c r="O111" s="154">
        <v>-33441.381676057885</v>
      </c>
      <c r="P111" s="154">
        <v>-21732.819730298485</v>
      </c>
      <c r="Q111" s="154">
        <v>0</v>
      </c>
      <c r="R111" s="154">
        <v>-11708.561945759408</v>
      </c>
      <c r="S111" s="154">
        <v>0</v>
      </c>
      <c r="T111" s="154">
        <v>0</v>
      </c>
      <c r="U111" s="154">
        <v>0</v>
      </c>
      <c r="V111" s="154">
        <v>0</v>
      </c>
      <c r="W111" s="154">
        <v>0</v>
      </c>
      <c r="X111" s="154">
        <v>0</v>
      </c>
      <c r="Y111" s="154">
        <v>0</v>
      </c>
      <c r="Z111" s="154">
        <v>0</v>
      </c>
      <c r="AA111" s="154">
        <v>0</v>
      </c>
      <c r="AB111" s="154">
        <v>0</v>
      </c>
      <c r="AC111" s="154">
        <v>0</v>
      </c>
      <c r="AD111" s="154">
        <v>0</v>
      </c>
      <c r="AE111" s="154">
        <v>0</v>
      </c>
      <c r="AF111" s="154">
        <v>0</v>
      </c>
      <c r="AG111" s="154">
        <v>0</v>
      </c>
      <c r="AH111" s="154">
        <v>0</v>
      </c>
      <c r="AI111" s="154">
        <v>0</v>
      </c>
      <c r="AJ111" s="154">
        <v>0</v>
      </c>
      <c r="AK111" s="154">
        <v>0</v>
      </c>
      <c r="AL111" s="154">
        <v>0</v>
      </c>
      <c r="AM111" s="154">
        <v>0</v>
      </c>
      <c r="AN111" s="154">
        <v>0</v>
      </c>
      <c r="AO111" s="154">
        <v>0</v>
      </c>
      <c r="AP111" s="154">
        <v>0</v>
      </c>
      <c r="AQ111" s="154">
        <v>0</v>
      </c>
      <c r="AR111" s="154">
        <v>0</v>
      </c>
      <c r="AS111" s="154">
        <v>0</v>
      </c>
      <c r="AT111" s="154">
        <v>0</v>
      </c>
      <c r="AU111" s="154">
        <v>0</v>
      </c>
      <c r="AV111" s="154">
        <v>0</v>
      </c>
      <c r="AW111" s="154">
        <v>0</v>
      </c>
      <c r="AX111" s="154">
        <v>0</v>
      </c>
      <c r="AY111" s="154">
        <v>0</v>
      </c>
      <c r="AZ111" s="154">
        <v>0</v>
      </c>
      <c r="BA111" s="154">
        <v>0</v>
      </c>
      <c r="BB111" s="154">
        <v>0</v>
      </c>
      <c r="BD111" s="145">
        <v>0</v>
      </c>
      <c r="BE111" s="145">
        <v>0</v>
      </c>
      <c r="BF111" s="145">
        <v>0</v>
      </c>
      <c r="BG111" s="145">
        <v>0</v>
      </c>
      <c r="BH111" s="145">
        <v>0</v>
      </c>
      <c r="BI111" s="145">
        <v>0</v>
      </c>
      <c r="BJ111" s="145">
        <v>0</v>
      </c>
      <c r="BK111" s="145">
        <v>0</v>
      </c>
      <c r="BL111" s="145">
        <v>0</v>
      </c>
      <c r="BM111" s="145">
        <v>0</v>
      </c>
      <c r="BN111" s="145">
        <v>0</v>
      </c>
      <c r="BO111" s="145">
        <v>0</v>
      </c>
    </row>
    <row r="112" spans="1:67" outlineLevel="1" x14ac:dyDescent="0.35">
      <c r="A112" s="147">
        <v>95</v>
      </c>
      <c r="B112" s="237" t="s">
        <v>311</v>
      </c>
      <c r="C112" s="147">
        <v>254</v>
      </c>
      <c r="D112" s="154">
        <v>0</v>
      </c>
      <c r="E112" s="154">
        <v>0</v>
      </c>
      <c r="F112" s="238" t="s">
        <v>733</v>
      </c>
      <c r="G112" s="154">
        <v>0</v>
      </c>
      <c r="H112" s="154">
        <v>0</v>
      </c>
      <c r="I112" s="154">
        <v>0</v>
      </c>
      <c r="J112" s="154">
        <v>0</v>
      </c>
      <c r="K112" s="154">
        <v>0</v>
      </c>
      <c r="L112" s="154">
        <v>0</v>
      </c>
      <c r="M112" s="154">
        <v>0</v>
      </c>
      <c r="N112" s="154">
        <v>0</v>
      </c>
      <c r="O112" s="154">
        <v>0</v>
      </c>
      <c r="P112" s="154">
        <v>0</v>
      </c>
      <c r="Q112" s="154">
        <v>0</v>
      </c>
      <c r="R112" s="154">
        <v>0</v>
      </c>
      <c r="S112" s="154">
        <v>0</v>
      </c>
      <c r="T112" s="154">
        <v>0</v>
      </c>
      <c r="U112" s="154">
        <v>0</v>
      </c>
      <c r="V112" s="154">
        <v>0</v>
      </c>
      <c r="W112" s="154">
        <v>0</v>
      </c>
      <c r="X112" s="154">
        <v>0</v>
      </c>
      <c r="Y112" s="154">
        <v>0</v>
      </c>
      <c r="Z112" s="154">
        <v>0</v>
      </c>
      <c r="AA112" s="154">
        <v>0</v>
      </c>
      <c r="AB112" s="154">
        <v>0</v>
      </c>
      <c r="AC112" s="154">
        <v>0</v>
      </c>
      <c r="AD112" s="154">
        <v>0</v>
      </c>
      <c r="AE112" s="154">
        <v>0</v>
      </c>
      <c r="AF112" s="154">
        <v>0</v>
      </c>
      <c r="AG112" s="154">
        <v>0</v>
      </c>
      <c r="AH112" s="154">
        <v>0</v>
      </c>
      <c r="AI112" s="154">
        <v>0</v>
      </c>
      <c r="AJ112" s="154">
        <v>0</v>
      </c>
      <c r="AK112" s="154">
        <v>0</v>
      </c>
      <c r="AL112" s="154">
        <v>0</v>
      </c>
      <c r="AM112" s="154">
        <v>0</v>
      </c>
      <c r="AN112" s="154">
        <v>0</v>
      </c>
      <c r="AO112" s="154">
        <v>0</v>
      </c>
      <c r="AP112" s="154">
        <v>0</v>
      </c>
      <c r="AQ112" s="154">
        <v>0</v>
      </c>
      <c r="AR112" s="154">
        <v>0</v>
      </c>
      <c r="AS112" s="154">
        <v>0</v>
      </c>
      <c r="AT112" s="154">
        <v>0</v>
      </c>
      <c r="AU112" s="154">
        <v>0</v>
      </c>
      <c r="AV112" s="154">
        <v>0</v>
      </c>
      <c r="AW112" s="154">
        <v>0</v>
      </c>
      <c r="AX112" s="154">
        <v>0</v>
      </c>
      <c r="AY112" s="154">
        <v>0</v>
      </c>
      <c r="AZ112" s="154">
        <v>0</v>
      </c>
      <c r="BA112" s="154">
        <v>0</v>
      </c>
      <c r="BB112" s="154">
        <v>0</v>
      </c>
      <c r="BD112" s="145">
        <v>0</v>
      </c>
      <c r="BE112" s="145">
        <v>0</v>
      </c>
      <c r="BF112" s="145">
        <v>0</v>
      </c>
      <c r="BG112" s="145">
        <v>0</v>
      </c>
      <c r="BH112" s="145">
        <v>0</v>
      </c>
      <c r="BI112" s="145">
        <v>0</v>
      </c>
      <c r="BJ112" s="145">
        <v>0</v>
      </c>
      <c r="BK112" s="145">
        <v>0</v>
      </c>
      <c r="BL112" s="145">
        <v>0</v>
      </c>
      <c r="BM112" s="145">
        <v>0</v>
      </c>
      <c r="BN112" s="145">
        <v>0</v>
      </c>
      <c r="BO112" s="145">
        <v>0</v>
      </c>
    </row>
    <row r="113" spans="1:67" outlineLevel="1" x14ac:dyDescent="0.35">
      <c r="A113" s="147">
        <v>96</v>
      </c>
      <c r="B113" s="237" t="s">
        <v>313</v>
      </c>
      <c r="C113" s="147" t="s">
        <v>314</v>
      </c>
      <c r="D113" s="154">
        <v>38582822.848597497</v>
      </c>
      <c r="E113" s="154">
        <v>0</v>
      </c>
      <c r="F113" s="238" t="s">
        <v>446</v>
      </c>
      <c r="G113" s="154">
        <v>0</v>
      </c>
      <c r="H113" s="154">
        <v>0</v>
      </c>
      <c r="I113" s="154">
        <v>0</v>
      </c>
      <c r="J113" s="154">
        <v>0</v>
      </c>
      <c r="K113" s="154">
        <v>714339.85264050181</v>
      </c>
      <c r="L113" s="154">
        <v>714339.85264050181</v>
      </c>
      <c r="M113" s="154">
        <v>0</v>
      </c>
      <c r="N113" s="154">
        <v>0</v>
      </c>
      <c r="O113" s="154">
        <v>37868482.995956995</v>
      </c>
      <c r="P113" s="154">
        <v>24609895.679047849</v>
      </c>
      <c r="Q113" s="154">
        <v>0</v>
      </c>
      <c r="R113" s="154">
        <v>13258587.316909155</v>
      </c>
      <c r="S113" s="154">
        <v>0</v>
      </c>
      <c r="T113" s="154">
        <v>0</v>
      </c>
      <c r="U113" s="154">
        <v>0</v>
      </c>
      <c r="V113" s="154">
        <v>0</v>
      </c>
      <c r="W113" s="154">
        <v>0</v>
      </c>
      <c r="X113" s="154">
        <v>0</v>
      </c>
      <c r="Y113" s="154">
        <v>0</v>
      </c>
      <c r="Z113" s="154">
        <v>0</v>
      </c>
      <c r="AA113" s="154">
        <v>0</v>
      </c>
      <c r="AB113" s="154">
        <v>0</v>
      </c>
      <c r="AC113" s="154">
        <v>0</v>
      </c>
      <c r="AD113" s="154">
        <v>0</v>
      </c>
      <c r="AE113" s="154">
        <v>0</v>
      </c>
      <c r="AF113" s="154">
        <v>0</v>
      </c>
      <c r="AG113" s="154">
        <v>0</v>
      </c>
      <c r="AH113" s="154">
        <v>0</v>
      </c>
      <c r="AI113" s="154">
        <v>0</v>
      </c>
      <c r="AJ113" s="154">
        <v>0</v>
      </c>
      <c r="AK113" s="154">
        <v>0</v>
      </c>
      <c r="AL113" s="154">
        <v>0</v>
      </c>
      <c r="AM113" s="154">
        <v>0</v>
      </c>
      <c r="AN113" s="154">
        <v>0</v>
      </c>
      <c r="AO113" s="154">
        <v>0</v>
      </c>
      <c r="AP113" s="154">
        <v>0</v>
      </c>
      <c r="AQ113" s="154">
        <v>0</v>
      </c>
      <c r="AR113" s="154">
        <v>0</v>
      </c>
      <c r="AS113" s="154">
        <v>0</v>
      </c>
      <c r="AT113" s="154">
        <v>0</v>
      </c>
      <c r="AU113" s="154">
        <v>0</v>
      </c>
      <c r="AV113" s="154">
        <v>0</v>
      </c>
      <c r="AW113" s="154">
        <v>0</v>
      </c>
      <c r="AX113" s="154">
        <v>0</v>
      </c>
      <c r="AY113" s="154">
        <v>0</v>
      </c>
      <c r="AZ113" s="154">
        <v>0</v>
      </c>
      <c r="BA113" s="154">
        <v>0</v>
      </c>
      <c r="BB113" s="154">
        <v>0</v>
      </c>
      <c r="BD113" s="145">
        <v>0</v>
      </c>
      <c r="BE113" s="145">
        <v>0</v>
      </c>
      <c r="BF113" s="145">
        <v>0</v>
      </c>
      <c r="BG113" s="145">
        <v>0</v>
      </c>
      <c r="BH113" s="145">
        <v>0</v>
      </c>
      <c r="BI113" s="145">
        <v>0</v>
      </c>
      <c r="BJ113" s="145">
        <v>0</v>
      </c>
      <c r="BK113" s="145">
        <v>0</v>
      </c>
      <c r="BL113" s="145">
        <v>0</v>
      </c>
      <c r="BM113" s="145">
        <v>0</v>
      </c>
      <c r="BN113" s="145">
        <v>0</v>
      </c>
      <c r="BO113" s="145">
        <v>0</v>
      </c>
    </row>
    <row r="114" spans="1:67" x14ac:dyDescent="0.35">
      <c r="A114" s="147">
        <v>97</v>
      </c>
      <c r="B114" s="145" t="s">
        <v>765</v>
      </c>
      <c r="C114" s="147" t="s">
        <v>568</v>
      </c>
      <c r="D114" s="239">
        <v>-39045016.131402507</v>
      </c>
      <c r="E114" s="154">
        <v>0</v>
      </c>
      <c r="G114" s="239">
        <v>0</v>
      </c>
      <c r="H114" s="239">
        <v>0</v>
      </c>
      <c r="I114" s="239">
        <v>0</v>
      </c>
      <c r="J114" s="239">
        <v>0</v>
      </c>
      <c r="K114" s="239">
        <v>-722897.10836090252</v>
      </c>
      <c r="L114" s="239">
        <v>-722897.10836090252</v>
      </c>
      <c r="M114" s="239">
        <v>0</v>
      </c>
      <c r="N114" s="239">
        <v>0</v>
      </c>
      <c r="O114" s="239">
        <v>-38322119.023041613</v>
      </c>
      <c r="P114" s="239">
        <v>-24904703.773261759</v>
      </c>
      <c r="Q114" s="239">
        <v>0</v>
      </c>
      <c r="R114" s="239">
        <v>-13417415.249779856</v>
      </c>
      <c r="S114" s="239">
        <v>0</v>
      </c>
      <c r="T114" s="239">
        <v>0</v>
      </c>
      <c r="U114" s="239">
        <v>0</v>
      </c>
      <c r="V114" s="239">
        <v>0</v>
      </c>
      <c r="W114" s="239">
        <v>0</v>
      </c>
      <c r="X114" s="239">
        <v>0</v>
      </c>
      <c r="Y114" s="239">
        <v>0</v>
      </c>
      <c r="Z114" s="239">
        <v>0</v>
      </c>
      <c r="AA114" s="239">
        <v>0</v>
      </c>
      <c r="AB114" s="239">
        <v>0</v>
      </c>
      <c r="AC114" s="239">
        <v>0</v>
      </c>
      <c r="AD114" s="239">
        <v>0</v>
      </c>
      <c r="AE114" s="239">
        <v>0</v>
      </c>
      <c r="AF114" s="239">
        <v>0</v>
      </c>
      <c r="AG114" s="239">
        <v>0</v>
      </c>
      <c r="AH114" s="239">
        <v>0</v>
      </c>
      <c r="AI114" s="239">
        <v>0</v>
      </c>
      <c r="AJ114" s="239">
        <v>0</v>
      </c>
      <c r="AK114" s="239">
        <v>0</v>
      </c>
      <c r="AL114" s="239">
        <v>0</v>
      </c>
      <c r="AM114" s="239">
        <v>0</v>
      </c>
      <c r="AN114" s="239">
        <v>0</v>
      </c>
      <c r="AO114" s="239">
        <v>0</v>
      </c>
      <c r="AP114" s="239">
        <v>0</v>
      </c>
      <c r="AQ114" s="239">
        <v>0</v>
      </c>
      <c r="AR114" s="239">
        <v>0</v>
      </c>
      <c r="AS114" s="239">
        <v>0</v>
      </c>
      <c r="AT114" s="239">
        <v>0</v>
      </c>
      <c r="AU114" s="239">
        <v>0</v>
      </c>
      <c r="AV114" s="239">
        <v>0</v>
      </c>
      <c r="AW114" s="239">
        <v>0</v>
      </c>
      <c r="AX114" s="239">
        <v>0</v>
      </c>
      <c r="AY114" s="239">
        <v>0</v>
      </c>
      <c r="AZ114" s="239">
        <v>0</v>
      </c>
      <c r="BA114" s="239">
        <v>0</v>
      </c>
      <c r="BB114" s="239">
        <v>0</v>
      </c>
      <c r="BD114" s="145">
        <v>0</v>
      </c>
      <c r="BE114" s="145">
        <v>0</v>
      </c>
      <c r="BF114" s="145">
        <v>0</v>
      </c>
      <c r="BG114" s="145">
        <v>0</v>
      </c>
      <c r="BH114" s="145">
        <v>0</v>
      </c>
      <c r="BI114" s="145">
        <v>0</v>
      </c>
      <c r="BJ114" s="145">
        <v>0</v>
      </c>
      <c r="BK114" s="145">
        <v>0</v>
      </c>
      <c r="BL114" s="145">
        <v>0</v>
      </c>
      <c r="BM114" s="145">
        <v>0</v>
      </c>
      <c r="BN114" s="145">
        <v>0</v>
      </c>
      <c r="BO114" s="145">
        <v>0</v>
      </c>
    </row>
    <row r="115" spans="1:67" x14ac:dyDescent="0.35">
      <c r="A115" s="147" t="s">
        <v>568</v>
      </c>
      <c r="B115" s="145" t="s">
        <v>568</v>
      </c>
      <c r="C115" s="147" t="s">
        <v>568</v>
      </c>
      <c r="D115" s="147"/>
      <c r="E115" s="154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D115" s="145">
        <v>0</v>
      </c>
      <c r="BE115" s="145">
        <v>0</v>
      </c>
      <c r="BF115" s="145">
        <v>0</v>
      </c>
      <c r="BG115" s="145">
        <v>0</v>
      </c>
      <c r="BH115" s="145">
        <v>0</v>
      </c>
      <c r="BI115" s="145">
        <v>0</v>
      </c>
      <c r="BJ115" s="145">
        <v>0</v>
      </c>
      <c r="BK115" s="145">
        <v>0</v>
      </c>
      <c r="BL115" s="145">
        <v>0</v>
      </c>
      <c r="BM115" s="145">
        <v>0</v>
      </c>
      <c r="BN115" s="145">
        <v>0</v>
      </c>
      <c r="BO115" s="145">
        <v>0</v>
      </c>
    </row>
    <row r="116" spans="1:67" ht="15" thickBot="1" x14ac:dyDescent="0.4">
      <c r="A116" s="147">
        <v>98</v>
      </c>
      <c r="B116" s="158" t="s">
        <v>766</v>
      </c>
      <c r="C116" s="147" t="s">
        <v>568</v>
      </c>
      <c r="D116" s="240">
        <v>619864245.4942106</v>
      </c>
      <c r="E116" s="154">
        <v>0</v>
      </c>
      <c r="G116" s="240">
        <v>0</v>
      </c>
      <c r="H116" s="240">
        <v>0</v>
      </c>
      <c r="I116" s="240">
        <v>0</v>
      </c>
      <c r="J116" s="240">
        <v>0</v>
      </c>
      <c r="K116" s="240">
        <v>6733350.1897129323</v>
      </c>
      <c r="L116" s="240">
        <v>6058207.0903747398</v>
      </c>
      <c r="M116" s="240">
        <v>675143.09933819401</v>
      </c>
      <c r="N116" s="240">
        <v>0</v>
      </c>
      <c r="O116" s="240">
        <v>613130895.30449736</v>
      </c>
      <c r="P116" s="240">
        <v>446636406.98230958</v>
      </c>
      <c r="Q116" s="240">
        <v>0</v>
      </c>
      <c r="R116" s="240">
        <v>166494488.32218796</v>
      </c>
      <c r="S116" s="240">
        <v>0</v>
      </c>
      <c r="T116" s="240">
        <v>0</v>
      </c>
      <c r="U116" s="240">
        <v>0</v>
      </c>
      <c r="V116" s="240">
        <v>0</v>
      </c>
      <c r="W116" s="240">
        <v>0</v>
      </c>
      <c r="X116" s="240">
        <v>0</v>
      </c>
      <c r="Y116" s="240">
        <v>0</v>
      </c>
      <c r="Z116" s="240">
        <v>0</v>
      </c>
      <c r="AA116" s="240">
        <v>0</v>
      </c>
      <c r="AB116" s="240">
        <v>0</v>
      </c>
      <c r="AC116" s="240">
        <v>0</v>
      </c>
      <c r="AD116" s="240">
        <v>0</v>
      </c>
      <c r="AE116" s="240">
        <v>0</v>
      </c>
      <c r="AF116" s="240">
        <v>0</v>
      </c>
      <c r="AG116" s="240">
        <v>0</v>
      </c>
      <c r="AH116" s="240">
        <v>0</v>
      </c>
      <c r="AI116" s="240">
        <v>0</v>
      </c>
      <c r="AJ116" s="240">
        <v>0</v>
      </c>
      <c r="AK116" s="240">
        <v>0</v>
      </c>
      <c r="AL116" s="240">
        <v>0</v>
      </c>
      <c r="AM116" s="240">
        <v>0</v>
      </c>
      <c r="AN116" s="240">
        <v>0</v>
      </c>
      <c r="AO116" s="240">
        <v>0</v>
      </c>
      <c r="AP116" s="240">
        <v>0</v>
      </c>
      <c r="AQ116" s="240">
        <v>0</v>
      </c>
      <c r="AR116" s="240">
        <v>0</v>
      </c>
      <c r="AS116" s="240">
        <v>0</v>
      </c>
      <c r="AT116" s="240">
        <v>0</v>
      </c>
      <c r="AU116" s="240">
        <v>0</v>
      </c>
      <c r="AV116" s="240">
        <v>0</v>
      </c>
      <c r="AW116" s="240">
        <v>0</v>
      </c>
      <c r="AX116" s="240">
        <v>0</v>
      </c>
      <c r="AY116" s="240">
        <v>0</v>
      </c>
      <c r="AZ116" s="240">
        <v>0</v>
      </c>
      <c r="BA116" s="240">
        <v>0</v>
      </c>
      <c r="BB116" s="240">
        <v>0</v>
      </c>
      <c r="BD116" s="145">
        <v>0</v>
      </c>
      <c r="BE116" s="145">
        <v>0</v>
      </c>
      <c r="BF116" s="145">
        <v>0</v>
      </c>
      <c r="BG116" s="145">
        <v>0</v>
      </c>
      <c r="BH116" s="145">
        <v>0</v>
      </c>
      <c r="BI116" s="145">
        <v>0</v>
      </c>
      <c r="BJ116" s="145">
        <v>0</v>
      </c>
      <c r="BK116" s="145">
        <v>0</v>
      </c>
      <c r="BL116" s="145">
        <v>0</v>
      </c>
      <c r="BM116" s="145">
        <v>0</v>
      </c>
      <c r="BN116" s="145">
        <v>0</v>
      </c>
      <c r="BO116" s="145">
        <v>0</v>
      </c>
    </row>
    <row r="117" spans="1:67" ht="15" thickTop="1" x14ac:dyDescent="0.35">
      <c r="A117" s="147" t="s">
        <v>568</v>
      </c>
      <c r="B117" s="145" t="s">
        <v>568</v>
      </c>
      <c r="C117" s="147" t="s">
        <v>568</v>
      </c>
      <c r="D117" s="154"/>
      <c r="E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D117" s="145">
        <v>0</v>
      </c>
      <c r="BE117" s="145">
        <v>0</v>
      </c>
      <c r="BF117" s="145">
        <v>0</v>
      </c>
      <c r="BG117" s="145">
        <v>0</v>
      </c>
      <c r="BH117" s="145">
        <v>0</v>
      </c>
      <c r="BI117" s="145">
        <v>0</v>
      </c>
      <c r="BJ117" s="145">
        <v>0</v>
      </c>
      <c r="BK117" s="145">
        <v>0</v>
      </c>
      <c r="BL117" s="145">
        <v>0</v>
      </c>
      <c r="BM117" s="145">
        <v>0</v>
      </c>
      <c r="BN117" s="145">
        <v>0</v>
      </c>
      <c r="BO117" s="145">
        <v>0</v>
      </c>
    </row>
    <row r="118" spans="1:67" x14ac:dyDescent="0.35">
      <c r="A118" s="147">
        <v>99</v>
      </c>
      <c r="B118" s="155" t="s">
        <v>767</v>
      </c>
      <c r="C118" s="147" t="s">
        <v>568</v>
      </c>
      <c r="D118" s="154"/>
      <c r="E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D118" s="145">
        <v>0</v>
      </c>
      <c r="BE118" s="145">
        <v>0</v>
      </c>
      <c r="BF118" s="145">
        <v>0</v>
      </c>
      <c r="BG118" s="145">
        <v>0</v>
      </c>
      <c r="BH118" s="145">
        <v>0</v>
      </c>
      <c r="BI118" s="145">
        <v>0</v>
      </c>
      <c r="BJ118" s="145">
        <v>0</v>
      </c>
      <c r="BK118" s="145">
        <v>0</v>
      </c>
      <c r="BL118" s="145">
        <v>0</v>
      </c>
      <c r="BM118" s="145">
        <v>0</v>
      </c>
      <c r="BN118" s="145">
        <v>0</v>
      </c>
      <c r="BO118" s="145">
        <v>0</v>
      </c>
    </row>
    <row r="119" spans="1:67" x14ac:dyDescent="0.35">
      <c r="A119" s="147">
        <v>100</v>
      </c>
      <c r="B119" s="155" t="s">
        <v>768</v>
      </c>
      <c r="C119" s="147" t="s">
        <v>568</v>
      </c>
      <c r="D119" s="154"/>
      <c r="E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D119" s="145">
        <v>0</v>
      </c>
      <c r="BE119" s="145">
        <v>0</v>
      </c>
      <c r="BF119" s="145">
        <v>0</v>
      </c>
      <c r="BG119" s="145">
        <v>0</v>
      </c>
      <c r="BH119" s="145">
        <v>0</v>
      </c>
      <c r="BI119" s="145">
        <v>0</v>
      </c>
      <c r="BJ119" s="145">
        <v>0</v>
      </c>
      <c r="BK119" s="145">
        <v>0</v>
      </c>
      <c r="BL119" s="145">
        <v>0</v>
      </c>
      <c r="BM119" s="145">
        <v>0</v>
      </c>
      <c r="BN119" s="145">
        <v>0</v>
      </c>
      <c r="BO119" s="145">
        <v>0</v>
      </c>
    </row>
    <row r="120" spans="1:67" outlineLevel="1" x14ac:dyDescent="0.35">
      <c r="A120" s="147">
        <v>101</v>
      </c>
      <c r="B120" s="155" t="s">
        <v>769</v>
      </c>
      <c r="C120" s="147" t="s">
        <v>568</v>
      </c>
      <c r="D120" s="154"/>
      <c r="E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D120" s="145">
        <v>0</v>
      </c>
      <c r="BE120" s="145">
        <v>0</v>
      </c>
      <c r="BF120" s="145">
        <v>0</v>
      </c>
      <c r="BG120" s="145">
        <v>0</v>
      </c>
      <c r="BH120" s="145">
        <v>0</v>
      </c>
      <c r="BI120" s="145">
        <v>0</v>
      </c>
      <c r="BJ120" s="145">
        <v>0</v>
      </c>
      <c r="BK120" s="145">
        <v>0</v>
      </c>
      <c r="BL120" s="145">
        <v>0</v>
      </c>
      <c r="BM120" s="145">
        <v>0</v>
      </c>
      <c r="BN120" s="145">
        <v>0</v>
      </c>
      <c r="BO120" s="145">
        <v>0</v>
      </c>
    </row>
    <row r="121" spans="1:67" outlineLevel="1" x14ac:dyDescent="0.35">
      <c r="A121" s="147">
        <v>102</v>
      </c>
      <c r="B121" s="237" t="s">
        <v>769</v>
      </c>
      <c r="C121" s="147">
        <v>813</v>
      </c>
      <c r="D121" s="154">
        <v>572094.80339909776</v>
      </c>
      <c r="E121" s="154">
        <v>0</v>
      </c>
      <c r="F121" s="238" t="s">
        <v>770</v>
      </c>
      <c r="G121" s="154">
        <v>572094.80339909776</v>
      </c>
      <c r="H121" s="154">
        <v>197197.23815796894</v>
      </c>
      <c r="I121" s="154">
        <v>374897.56524112879</v>
      </c>
      <c r="J121" s="154">
        <v>0</v>
      </c>
      <c r="K121" s="154">
        <v>0</v>
      </c>
      <c r="L121" s="154">
        <v>0</v>
      </c>
      <c r="M121" s="154">
        <v>0</v>
      </c>
      <c r="N121" s="154">
        <v>0</v>
      </c>
      <c r="O121" s="154">
        <v>0</v>
      </c>
      <c r="P121" s="154">
        <v>0</v>
      </c>
      <c r="Q121" s="154">
        <v>0</v>
      </c>
      <c r="R121" s="154">
        <v>0</v>
      </c>
      <c r="S121" s="154">
        <v>0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>
        <v>0</v>
      </c>
      <c r="Z121" s="154">
        <v>0</v>
      </c>
      <c r="AA121" s="154">
        <v>0</v>
      </c>
      <c r="AB121" s="154">
        <v>0</v>
      </c>
      <c r="AC121" s="154">
        <v>0</v>
      </c>
      <c r="AD121" s="154">
        <v>0</v>
      </c>
      <c r="AE121" s="154">
        <v>0</v>
      </c>
      <c r="AF121" s="154">
        <v>0</v>
      </c>
      <c r="AG121" s="154">
        <v>0</v>
      </c>
      <c r="AH121" s="154">
        <v>0</v>
      </c>
      <c r="AI121" s="154">
        <v>0</v>
      </c>
      <c r="AJ121" s="154">
        <v>0</v>
      </c>
      <c r="AK121" s="154">
        <v>0</v>
      </c>
      <c r="AL121" s="154">
        <v>0</v>
      </c>
      <c r="AM121" s="154">
        <v>0</v>
      </c>
      <c r="AN121" s="154">
        <v>0</v>
      </c>
      <c r="AO121" s="154">
        <v>0</v>
      </c>
      <c r="AP121" s="154">
        <v>0</v>
      </c>
      <c r="AQ121" s="154">
        <v>0</v>
      </c>
      <c r="AR121" s="154">
        <v>0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4">
        <v>0</v>
      </c>
      <c r="AY121" s="154">
        <v>0</v>
      </c>
      <c r="AZ121" s="154">
        <v>0</v>
      </c>
      <c r="BA121" s="154">
        <v>0</v>
      </c>
      <c r="BB121" s="154">
        <v>0</v>
      </c>
      <c r="BD121" s="145">
        <v>0</v>
      </c>
      <c r="BE121" s="145">
        <v>0</v>
      </c>
      <c r="BF121" s="145">
        <v>0</v>
      </c>
      <c r="BG121" s="145">
        <v>0</v>
      </c>
      <c r="BH121" s="145">
        <v>0</v>
      </c>
      <c r="BI121" s="145">
        <v>0</v>
      </c>
      <c r="BJ121" s="145">
        <v>0</v>
      </c>
      <c r="BK121" s="145">
        <v>0</v>
      </c>
      <c r="BL121" s="145">
        <v>0</v>
      </c>
      <c r="BM121" s="145">
        <v>0</v>
      </c>
      <c r="BN121" s="145">
        <v>0</v>
      </c>
      <c r="BO121" s="145">
        <v>0</v>
      </c>
    </row>
    <row r="122" spans="1:67" outlineLevel="1" x14ac:dyDescent="0.35">
      <c r="A122" s="147">
        <v>103</v>
      </c>
      <c r="B122" s="241" t="s">
        <v>669</v>
      </c>
      <c r="D122" s="154">
        <v>0</v>
      </c>
      <c r="E122" s="154">
        <v>0</v>
      </c>
      <c r="F122" s="238" t="s">
        <v>733</v>
      </c>
      <c r="G122" s="154">
        <v>0</v>
      </c>
      <c r="H122" s="154">
        <v>0</v>
      </c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  <c r="N122" s="154">
        <v>0</v>
      </c>
      <c r="O122" s="154"/>
      <c r="P122" s="154">
        <v>0</v>
      </c>
      <c r="Q122" s="154">
        <v>0</v>
      </c>
      <c r="R122" s="154">
        <v>0</v>
      </c>
      <c r="S122" s="154">
        <v>0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54">
        <v>0</v>
      </c>
      <c r="AB122" s="154">
        <v>0</v>
      </c>
      <c r="AC122" s="154">
        <v>0</v>
      </c>
      <c r="AD122" s="154">
        <v>0</v>
      </c>
      <c r="AE122" s="154">
        <v>0</v>
      </c>
      <c r="AF122" s="154">
        <v>0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4">
        <v>0</v>
      </c>
      <c r="AM122" s="154">
        <v>0</v>
      </c>
      <c r="AN122" s="154">
        <v>0</v>
      </c>
      <c r="AO122" s="154">
        <v>0</v>
      </c>
      <c r="AP122" s="154">
        <v>0</v>
      </c>
      <c r="AQ122" s="154">
        <v>0</v>
      </c>
      <c r="AR122" s="154">
        <v>0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4">
        <v>0</v>
      </c>
      <c r="AY122" s="154">
        <v>0</v>
      </c>
      <c r="AZ122" s="154">
        <v>0</v>
      </c>
      <c r="BA122" s="154">
        <v>0</v>
      </c>
      <c r="BB122" s="154">
        <v>0</v>
      </c>
      <c r="BD122" s="145">
        <v>0</v>
      </c>
      <c r="BE122" s="145">
        <v>0</v>
      </c>
      <c r="BF122" s="145">
        <v>0</v>
      </c>
      <c r="BG122" s="145">
        <v>0</v>
      </c>
      <c r="BH122" s="145">
        <v>0</v>
      </c>
      <c r="BI122" s="145">
        <v>0</v>
      </c>
      <c r="BJ122" s="145">
        <v>0</v>
      </c>
      <c r="BK122" s="145">
        <v>0</v>
      </c>
      <c r="BL122" s="145">
        <v>0</v>
      </c>
      <c r="BM122" s="145">
        <v>0</v>
      </c>
      <c r="BN122" s="145">
        <v>0</v>
      </c>
      <c r="BO122" s="145">
        <v>0</v>
      </c>
    </row>
    <row r="123" spans="1:67" outlineLevel="1" x14ac:dyDescent="0.35">
      <c r="A123" s="147">
        <v>104</v>
      </c>
      <c r="B123" s="145" t="s">
        <v>771</v>
      </c>
      <c r="C123" s="147" t="s">
        <v>568</v>
      </c>
      <c r="D123" s="239">
        <v>572094.80339909776</v>
      </c>
      <c r="E123" s="154">
        <v>0</v>
      </c>
      <c r="G123" s="239">
        <v>572094.80339909776</v>
      </c>
      <c r="H123" s="239">
        <v>197197.23815796894</v>
      </c>
      <c r="I123" s="239">
        <v>374897.56524112879</v>
      </c>
      <c r="J123" s="239">
        <v>0</v>
      </c>
      <c r="K123" s="239">
        <v>0</v>
      </c>
      <c r="L123" s="239">
        <v>0</v>
      </c>
      <c r="M123" s="239">
        <v>0</v>
      </c>
      <c r="N123" s="239">
        <v>0</v>
      </c>
      <c r="O123" s="239">
        <v>0</v>
      </c>
      <c r="P123" s="239">
        <v>0</v>
      </c>
      <c r="Q123" s="239">
        <v>0</v>
      </c>
      <c r="R123" s="239">
        <v>0</v>
      </c>
      <c r="S123" s="239">
        <v>0</v>
      </c>
      <c r="T123" s="239">
        <v>0</v>
      </c>
      <c r="U123" s="239">
        <v>0</v>
      </c>
      <c r="V123" s="239">
        <v>0</v>
      </c>
      <c r="W123" s="239">
        <v>0</v>
      </c>
      <c r="X123" s="239">
        <v>0</v>
      </c>
      <c r="Y123" s="239">
        <v>0</v>
      </c>
      <c r="Z123" s="239">
        <v>0</v>
      </c>
      <c r="AA123" s="239">
        <v>0</v>
      </c>
      <c r="AB123" s="239">
        <v>0</v>
      </c>
      <c r="AC123" s="239">
        <v>0</v>
      </c>
      <c r="AD123" s="239">
        <v>0</v>
      </c>
      <c r="AE123" s="239">
        <v>0</v>
      </c>
      <c r="AF123" s="239">
        <v>0</v>
      </c>
      <c r="AG123" s="239">
        <v>0</v>
      </c>
      <c r="AH123" s="239">
        <v>0</v>
      </c>
      <c r="AI123" s="239">
        <v>0</v>
      </c>
      <c r="AJ123" s="239">
        <v>0</v>
      </c>
      <c r="AK123" s="239">
        <v>0</v>
      </c>
      <c r="AL123" s="239">
        <v>0</v>
      </c>
      <c r="AM123" s="239">
        <v>0</v>
      </c>
      <c r="AN123" s="239">
        <v>0</v>
      </c>
      <c r="AO123" s="239">
        <v>0</v>
      </c>
      <c r="AP123" s="239">
        <v>0</v>
      </c>
      <c r="AQ123" s="239">
        <v>0</v>
      </c>
      <c r="AR123" s="239">
        <v>0</v>
      </c>
      <c r="AS123" s="239">
        <v>0</v>
      </c>
      <c r="AT123" s="239">
        <v>0</v>
      </c>
      <c r="AU123" s="239">
        <v>0</v>
      </c>
      <c r="AV123" s="239">
        <v>0</v>
      </c>
      <c r="AW123" s="239">
        <v>0</v>
      </c>
      <c r="AX123" s="239">
        <v>0</v>
      </c>
      <c r="AY123" s="239">
        <v>0</v>
      </c>
      <c r="AZ123" s="239">
        <v>0</v>
      </c>
      <c r="BA123" s="239">
        <v>0</v>
      </c>
      <c r="BB123" s="239">
        <v>0</v>
      </c>
      <c r="BD123" s="145">
        <v>0</v>
      </c>
      <c r="BE123" s="145">
        <v>0</v>
      </c>
      <c r="BF123" s="145">
        <v>0</v>
      </c>
      <c r="BG123" s="145">
        <v>0</v>
      </c>
      <c r="BH123" s="145">
        <v>0</v>
      </c>
      <c r="BI123" s="145">
        <v>0</v>
      </c>
      <c r="BJ123" s="145">
        <v>0</v>
      </c>
      <c r="BK123" s="145">
        <v>0</v>
      </c>
      <c r="BL123" s="145">
        <v>0</v>
      </c>
      <c r="BM123" s="145">
        <v>0</v>
      </c>
      <c r="BN123" s="145">
        <v>0</v>
      </c>
      <c r="BO123" s="145">
        <v>0</v>
      </c>
    </row>
    <row r="124" spans="1:67" outlineLevel="1" x14ac:dyDescent="0.35">
      <c r="A124" s="147" t="s">
        <v>568</v>
      </c>
      <c r="B124" s="145" t="s">
        <v>568</v>
      </c>
      <c r="C124" s="147" t="s">
        <v>568</v>
      </c>
      <c r="D124" s="154"/>
      <c r="E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D124" s="145">
        <v>0</v>
      </c>
      <c r="BE124" s="145">
        <v>0</v>
      </c>
      <c r="BF124" s="145">
        <v>0</v>
      </c>
      <c r="BG124" s="145">
        <v>0</v>
      </c>
      <c r="BH124" s="145">
        <v>0</v>
      </c>
      <c r="BI124" s="145">
        <v>0</v>
      </c>
      <c r="BJ124" s="145">
        <v>0</v>
      </c>
      <c r="BK124" s="145">
        <v>0</v>
      </c>
      <c r="BL124" s="145">
        <v>0</v>
      </c>
      <c r="BM124" s="145">
        <v>0</v>
      </c>
      <c r="BN124" s="145">
        <v>0</v>
      </c>
      <c r="BO124" s="145">
        <v>0</v>
      </c>
    </row>
    <row r="125" spans="1:67" outlineLevel="1" x14ac:dyDescent="0.35">
      <c r="A125" s="147">
        <v>105</v>
      </c>
      <c r="B125" s="155" t="s">
        <v>772</v>
      </c>
      <c r="C125" s="147" t="s">
        <v>568</v>
      </c>
      <c r="D125" s="154"/>
      <c r="E125" s="154"/>
      <c r="F125" s="238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D125" s="145">
        <v>0</v>
      </c>
      <c r="BE125" s="145">
        <v>0</v>
      </c>
      <c r="BF125" s="145">
        <v>0</v>
      </c>
      <c r="BG125" s="145">
        <v>0</v>
      </c>
      <c r="BH125" s="145">
        <v>0</v>
      </c>
      <c r="BI125" s="145">
        <v>0</v>
      </c>
      <c r="BJ125" s="145">
        <v>0</v>
      </c>
      <c r="BK125" s="145">
        <v>0</v>
      </c>
      <c r="BL125" s="145">
        <v>0</v>
      </c>
      <c r="BM125" s="145">
        <v>0</v>
      </c>
      <c r="BN125" s="145">
        <v>0</v>
      </c>
      <c r="BO125" s="145">
        <v>0</v>
      </c>
    </row>
    <row r="126" spans="1:67" outlineLevel="1" x14ac:dyDescent="0.35">
      <c r="A126" s="147">
        <v>106</v>
      </c>
      <c r="B126" s="237" t="s">
        <v>92</v>
      </c>
      <c r="C126" s="147">
        <v>870</v>
      </c>
      <c r="D126" s="154">
        <v>2775471.5974831758</v>
      </c>
      <c r="E126" s="154">
        <v>0</v>
      </c>
      <c r="F126" s="238" t="s">
        <v>455</v>
      </c>
      <c r="G126" s="154">
        <v>0</v>
      </c>
      <c r="H126" s="154">
        <v>0</v>
      </c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  <c r="N126" s="154">
        <v>0</v>
      </c>
      <c r="O126" s="154">
        <v>2775471.5974831758</v>
      </c>
      <c r="P126" s="154">
        <v>1748486.7549652425</v>
      </c>
      <c r="Q126" s="154">
        <v>55616.769402191239</v>
      </c>
      <c r="R126" s="154">
        <v>971368.07311574195</v>
      </c>
      <c r="S126" s="154">
        <v>0</v>
      </c>
      <c r="T126" s="154">
        <v>0</v>
      </c>
      <c r="U126" s="154">
        <v>0</v>
      </c>
      <c r="V126" s="154">
        <v>0</v>
      </c>
      <c r="W126" s="154">
        <v>0</v>
      </c>
      <c r="X126" s="154">
        <v>0</v>
      </c>
      <c r="Y126" s="154">
        <v>0</v>
      </c>
      <c r="Z126" s="154">
        <v>0</v>
      </c>
      <c r="AA126" s="154">
        <v>0</v>
      </c>
      <c r="AB126" s="154">
        <v>0</v>
      </c>
      <c r="AC126" s="154">
        <v>0</v>
      </c>
      <c r="AD126" s="154">
        <v>0</v>
      </c>
      <c r="AE126" s="154">
        <v>0</v>
      </c>
      <c r="AF126" s="154">
        <v>0</v>
      </c>
      <c r="AG126" s="154">
        <v>0</v>
      </c>
      <c r="AH126" s="154">
        <v>0</v>
      </c>
      <c r="AI126" s="154">
        <v>0</v>
      </c>
      <c r="AJ126" s="154">
        <v>0</v>
      </c>
      <c r="AK126" s="154">
        <v>0</v>
      </c>
      <c r="AL126" s="154">
        <v>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4">
        <v>0</v>
      </c>
      <c r="AY126" s="154">
        <v>0</v>
      </c>
      <c r="AZ126" s="154">
        <v>0</v>
      </c>
      <c r="BA126" s="154">
        <v>0</v>
      </c>
      <c r="BB126" s="154">
        <v>0</v>
      </c>
      <c r="BD126" s="145">
        <v>0</v>
      </c>
      <c r="BE126" s="145">
        <v>0</v>
      </c>
      <c r="BF126" s="145">
        <v>0</v>
      </c>
      <c r="BG126" s="145">
        <v>0</v>
      </c>
      <c r="BH126" s="145">
        <v>0</v>
      </c>
      <c r="BI126" s="145">
        <v>0</v>
      </c>
      <c r="BJ126" s="145">
        <v>0</v>
      </c>
      <c r="BK126" s="145">
        <v>0</v>
      </c>
      <c r="BL126" s="145">
        <v>0</v>
      </c>
      <c r="BM126" s="145">
        <v>0</v>
      </c>
      <c r="BN126" s="145">
        <v>0</v>
      </c>
      <c r="BO126" s="145">
        <v>0</v>
      </c>
    </row>
    <row r="127" spans="1:67" outlineLevel="1" x14ac:dyDescent="0.35">
      <c r="A127" s="147">
        <v>107</v>
      </c>
      <c r="B127" s="237" t="s">
        <v>136</v>
      </c>
      <c r="C127" s="147">
        <v>871</v>
      </c>
      <c r="D127" s="154">
        <v>222742.79186141919</v>
      </c>
      <c r="E127" s="154">
        <v>0</v>
      </c>
      <c r="F127" s="238" t="s">
        <v>726</v>
      </c>
      <c r="G127" s="154">
        <v>0</v>
      </c>
      <c r="H127" s="154">
        <v>0</v>
      </c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  <c r="N127" s="154">
        <v>0</v>
      </c>
      <c r="O127" s="154">
        <v>222742.79186141919</v>
      </c>
      <c r="P127" s="154">
        <v>0</v>
      </c>
      <c r="Q127" s="154">
        <v>222742.79186141919</v>
      </c>
      <c r="R127" s="154">
        <v>0</v>
      </c>
      <c r="S127" s="154">
        <v>0</v>
      </c>
      <c r="T127" s="154">
        <v>0</v>
      </c>
      <c r="U127" s="154">
        <v>0</v>
      </c>
      <c r="V127" s="154">
        <v>0</v>
      </c>
      <c r="W127" s="154">
        <v>0</v>
      </c>
      <c r="X127" s="154">
        <v>0</v>
      </c>
      <c r="Y127" s="154">
        <v>0</v>
      </c>
      <c r="Z127" s="154">
        <v>0</v>
      </c>
      <c r="AA127" s="154">
        <v>0</v>
      </c>
      <c r="AB127" s="154">
        <v>0</v>
      </c>
      <c r="AC127" s="154">
        <v>0</v>
      </c>
      <c r="AD127" s="154">
        <v>0</v>
      </c>
      <c r="AE127" s="154">
        <v>0</v>
      </c>
      <c r="AF127" s="154">
        <v>0</v>
      </c>
      <c r="AG127" s="154">
        <v>0</v>
      </c>
      <c r="AH127" s="154">
        <v>0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0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4">
        <v>0</v>
      </c>
      <c r="AY127" s="154">
        <v>0</v>
      </c>
      <c r="AZ127" s="154">
        <v>0</v>
      </c>
      <c r="BA127" s="154">
        <v>0</v>
      </c>
      <c r="BB127" s="154">
        <v>0</v>
      </c>
      <c r="BD127" s="145">
        <v>0</v>
      </c>
      <c r="BE127" s="145">
        <v>0</v>
      </c>
      <c r="BF127" s="145">
        <v>0</v>
      </c>
      <c r="BG127" s="145">
        <v>0</v>
      </c>
      <c r="BH127" s="145">
        <v>0</v>
      </c>
      <c r="BI127" s="145">
        <v>0</v>
      </c>
      <c r="BJ127" s="145">
        <v>0</v>
      </c>
      <c r="BK127" s="145">
        <v>0</v>
      </c>
      <c r="BL127" s="145">
        <v>0</v>
      </c>
      <c r="BM127" s="145">
        <v>0</v>
      </c>
      <c r="BN127" s="145">
        <v>0</v>
      </c>
      <c r="BO127" s="145">
        <v>0</v>
      </c>
    </row>
    <row r="128" spans="1:67" outlineLevel="1" x14ac:dyDescent="0.35">
      <c r="A128" s="147">
        <v>108</v>
      </c>
      <c r="B128" s="237" t="s">
        <v>744</v>
      </c>
      <c r="C128" s="147">
        <v>872</v>
      </c>
      <c r="D128" s="154">
        <v>75137.263082084246</v>
      </c>
      <c r="E128" s="154">
        <v>0</v>
      </c>
      <c r="F128" s="238" t="s">
        <v>731</v>
      </c>
      <c r="G128" s="154">
        <v>0</v>
      </c>
      <c r="H128" s="154">
        <v>0</v>
      </c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  <c r="N128" s="154">
        <v>0</v>
      </c>
      <c r="O128" s="154">
        <v>75137.263082084246</v>
      </c>
      <c r="P128" s="154">
        <v>75137.263082084246</v>
      </c>
      <c r="Q128" s="154">
        <v>0</v>
      </c>
      <c r="R128" s="154">
        <v>0</v>
      </c>
      <c r="S128" s="154">
        <v>0</v>
      </c>
      <c r="T128" s="154">
        <v>0</v>
      </c>
      <c r="U128" s="154">
        <v>0</v>
      </c>
      <c r="V128" s="154">
        <v>0</v>
      </c>
      <c r="W128" s="154">
        <v>0</v>
      </c>
      <c r="X128" s="154">
        <v>0</v>
      </c>
      <c r="Y128" s="154">
        <v>0</v>
      </c>
      <c r="Z128" s="154">
        <v>0</v>
      </c>
      <c r="AA128" s="154">
        <v>0</v>
      </c>
      <c r="AB128" s="154">
        <v>0</v>
      </c>
      <c r="AC128" s="154">
        <v>0</v>
      </c>
      <c r="AD128" s="154">
        <v>0</v>
      </c>
      <c r="AE128" s="154">
        <v>0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0</v>
      </c>
      <c r="AV128" s="154">
        <v>0</v>
      </c>
      <c r="AW128" s="154">
        <v>0</v>
      </c>
      <c r="AX128" s="154">
        <v>0</v>
      </c>
      <c r="AY128" s="154">
        <v>0</v>
      </c>
      <c r="AZ128" s="154">
        <v>0</v>
      </c>
      <c r="BA128" s="154">
        <v>0</v>
      </c>
      <c r="BB128" s="154">
        <v>0</v>
      </c>
      <c r="BD128" s="145">
        <v>0</v>
      </c>
      <c r="BE128" s="145">
        <v>0</v>
      </c>
      <c r="BF128" s="145">
        <v>0</v>
      </c>
      <c r="BG128" s="145">
        <v>0</v>
      </c>
      <c r="BH128" s="145">
        <v>0</v>
      </c>
      <c r="BI128" s="145">
        <v>0</v>
      </c>
      <c r="BJ128" s="145">
        <v>0</v>
      </c>
      <c r="BK128" s="145">
        <v>0</v>
      </c>
      <c r="BL128" s="145">
        <v>0</v>
      </c>
      <c r="BM128" s="145">
        <v>0</v>
      </c>
      <c r="BN128" s="145">
        <v>0</v>
      </c>
      <c r="BO128" s="145">
        <v>0</v>
      </c>
    </row>
    <row r="129" spans="1:67" outlineLevel="1" x14ac:dyDescent="0.35">
      <c r="A129" s="147">
        <v>109</v>
      </c>
      <c r="B129" s="237" t="s">
        <v>138</v>
      </c>
      <c r="C129" s="147">
        <v>874</v>
      </c>
      <c r="D129" s="154">
        <v>3385519.216582906</v>
      </c>
      <c r="E129" s="154">
        <v>0</v>
      </c>
      <c r="F129" s="238" t="s">
        <v>451</v>
      </c>
      <c r="G129" s="154">
        <v>0</v>
      </c>
      <c r="H129" s="154">
        <v>0</v>
      </c>
      <c r="I129" s="154">
        <v>0</v>
      </c>
      <c r="J129" s="154">
        <v>0</v>
      </c>
      <c r="K129" s="154">
        <v>0</v>
      </c>
      <c r="L129" s="154">
        <v>0</v>
      </c>
      <c r="M129" s="154">
        <v>0</v>
      </c>
      <c r="N129" s="154">
        <v>0</v>
      </c>
      <c r="O129" s="154">
        <v>3385519.216582906</v>
      </c>
      <c r="P129" s="154">
        <v>2406291.4304641606</v>
      </c>
      <c r="Q129" s="154">
        <v>0</v>
      </c>
      <c r="R129" s="154">
        <v>979227.78611874522</v>
      </c>
      <c r="S129" s="154">
        <v>0</v>
      </c>
      <c r="T129" s="154">
        <v>0</v>
      </c>
      <c r="U129" s="154">
        <v>0</v>
      </c>
      <c r="V129" s="154">
        <v>0</v>
      </c>
      <c r="W129" s="154">
        <v>0</v>
      </c>
      <c r="X129" s="154">
        <v>0</v>
      </c>
      <c r="Y129" s="154">
        <v>0</v>
      </c>
      <c r="Z129" s="154">
        <v>0</v>
      </c>
      <c r="AA129" s="154">
        <v>0</v>
      </c>
      <c r="AB129" s="154">
        <v>0</v>
      </c>
      <c r="AC129" s="154">
        <v>0</v>
      </c>
      <c r="AD129" s="154">
        <v>0</v>
      </c>
      <c r="AE129" s="154">
        <v>0</v>
      </c>
      <c r="AF129" s="154">
        <v>0</v>
      </c>
      <c r="AG129" s="154">
        <v>0</v>
      </c>
      <c r="AH129" s="154">
        <v>0</v>
      </c>
      <c r="AI129" s="154">
        <v>0</v>
      </c>
      <c r="AJ129" s="154">
        <v>0</v>
      </c>
      <c r="AK129" s="154">
        <v>0</v>
      </c>
      <c r="AL129" s="154">
        <v>0</v>
      </c>
      <c r="AM129" s="154">
        <v>0</v>
      </c>
      <c r="AN129" s="154">
        <v>0</v>
      </c>
      <c r="AO129" s="154">
        <v>0</v>
      </c>
      <c r="AP129" s="154">
        <v>0</v>
      </c>
      <c r="AQ129" s="154">
        <v>0</v>
      </c>
      <c r="AR129" s="154">
        <v>0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4">
        <v>0</v>
      </c>
      <c r="AY129" s="154">
        <v>0</v>
      </c>
      <c r="AZ129" s="154">
        <v>0</v>
      </c>
      <c r="BA129" s="154">
        <v>0</v>
      </c>
      <c r="BB129" s="154">
        <v>0</v>
      </c>
      <c r="BD129" s="145">
        <v>0</v>
      </c>
      <c r="BE129" s="145">
        <v>0</v>
      </c>
      <c r="BF129" s="145">
        <v>0</v>
      </c>
      <c r="BG129" s="145">
        <v>0</v>
      </c>
      <c r="BH129" s="145">
        <v>0</v>
      </c>
      <c r="BI129" s="145">
        <v>0</v>
      </c>
      <c r="BJ129" s="145">
        <v>0</v>
      </c>
      <c r="BK129" s="145">
        <v>0</v>
      </c>
      <c r="BL129" s="145">
        <v>0</v>
      </c>
      <c r="BM129" s="145">
        <v>0</v>
      </c>
      <c r="BN129" s="145">
        <v>0</v>
      </c>
      <c r="BO129" s="145">
        <v>0</v>
      </c>
    </row>
    <row r="130" spans="1:67" outlineLevel="1" x14ac:dyDescent="0.35">
      <c r="A130" s="147">
        <v>110</v>
      </c>
      <c r="B130" s="237" t="s">
        <v>139</v>
      </c>
      <c r="C130" s="147">
        <v>875</v>
      </c>
      <c r="D130" s="154">
        <v>612295.10923966148</v>
      </c>
      <c r="E130" s="154">
        <v>0</v>
      </c>
      <c r="F130" s="238" t="s">
        <v>731</v>
      </c>
      <c r="G130" s="154">
        <v>0</v>
      </c>
      <c r="H130" s="154">
        <v>0</v>
      </c>
      <c r="I130" s="154">
        <v>0</v>
      </c>
      <c r="J130" s="154">
        <v>0</v>
      </c>
      <c r="K130" s="154">
        <v>0</v>
      </c>
      <c r="L130" s="154">
        <v>0</v>
      </c>
      <c r="M130" s="154">
        <v>0</v>
      </c>
      <c r="N130" s="154">
        <v>0</v>
      </c>
      <c r="O130" s="154">
        <v>612295.10923966148</v>
      </c>
      <c r="P130" s="154">
        <v>612295.10923966148</v>
      </c>
      <c r="Q130" s="154">
        <v>0</v>
      </c>
      <c r="R130" s="154">
        <v>0</v>
      </c>
      <c r="S130" s="154">
        <v>0</v>
      </c>
      <c r="T130" s="154">
        <v>0</v>
      </c>
      <c r="U130" s="154">
        <v>0</v>
      </c>
      <c r="V130" s="154">
        <v>0</v>
      </c>
      <c r="W130" s="154">
        <v>0</v>
      </c>
      <c r="X130" s="154">
        <v>0</v>
      </c>
      <c r="Y130" s="154">
        <v>0</v>
      </c>
      <c r="Z130" s="154">
        <v>0</v>
      </c>
      <c r="AA130" s="154">
        <v>0</v>
      </c>
      <c r="AB130" s="154">
        <v>0</v>
      </c>
      <c r="AC130" s="154">
        <v>0</v>
      </c>
      <c r="AD130" s="154">
        <v>0</v>
      </c>
      <c r="AE130" s="154">
        <v>0</v>
      </c>
      <c r="AF130" s="154">
        <v>0</v>
      </c>
      <c r="AG130" s="154">
        <v>0</v>
      </c>
      <c r="AH130" s="154">
        <v>0</v>
      </c>
      <c r="AI130" s="154">
        <v>0</v>
      </c>
      <c r="AJ130" s="154">
        <v>0</v>
      </c>
      <c r="AK130" s="154">
        <v>0</v>
      </c>
      <c r="AL130" s="154">
        <v>0</v>
      </c>
      <c r="AM130" s="154">
        <v>0</v>
      </c>
      <c r="AN130" s="154">
        <v>0</v>
      </c>
      <c r="AO130" s="154">
        <v>0</v>
      </c>
      <c r="AP130" s="154">
        <v>0</v>
      </c>
      <c r="AQ130" s="154">
        <v>0</v>
      </c>
      <c r="AR130" s="154">
        <v>0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4">
        <v>0</v>
      </c>
      <c r="AY130" s="154">
        <v>0</v>
      </c>
      <c r="AZ130" s="154">
        <v>0</v>
      </c>
      <c r="BA130" s="154">
        <v>0</v>
      </c>
      <c r="BB130" s="154">
        <v>0</v>
      </c>
      <c r="BD130" s="145">
        <v>0</v>
      </c>
      <c r="BE130" s="145">
        <v>0</v>
      </c>
      <c r="BF130" s="145">
        <v>0</v>
      </c>
      <c r="BG130" s="145">
        <v>0</v>
      </c>
      <c r="BH130" s="145">
        <v>0</v>
      </c>
      <c r="BI130" s="145">
        <v>0</v>
      </c>
      <c r="BJ130" s="145">
        <v>0</v>
      </c>
      <c r="BK130" s="145">
        <v>0</v>
      </c>
      <c r="BL130" s="145">
        <v>0</v>
      </c>
      <c r="BM130" s="145">
        <v>0</v>
      </c>
      <c r="BN130" s="145">
        <v>0</v>
      </c>
      <c r="BO130" s="145">
        <v>0</v>
      </c>
    </row>
    <row r="131" spans="1:67" outlineLevel="1" x14ac:dyDescent="0.35">
      <c r="A131" s="147">
        <v>111</v>
      </c>
      <c r="B131" s="237" t="s">
        <v>140</v>
      </c>
      <c r="C131" s="147">
        <v>876</v>
      </c>
      <c r="D131" s="154">
        <v>625852.04763415514</v>
      </c>
      <c r="E131" s="154">
        <v>0</v>
      </c>
      <c r="F131" s="238" t="s">
        <v>728</v>
      </c>
      <c r="G131" s="154">
        <v>0</v>
      </c>
      <c r="H131" s="154">
        <v>0</v>
      </c>
      <c r="I131" s="154">
        <v>0</v>
      </c>
      <c r="J131" s="154">
        <v>0</v>
      </c>
      <c r="K131" s="154">
        <v>0</v>
      </c>
      <c r="L131" s="154">
        <v>0</v>
      </c>
      <c r="M131" s="154">
        <v>0</v>
      </c>
      <c r="N131" s="154">
        <v>0</v>
      </c>
      <c r="O131" s="154">
        <v>625852.04763415514</v>
      </c>
      <c r="P131" s="154">
        <v>0</v>
      </c>
      <c r="Q131" s="154">
        <v>0</v>
      </c>
      <c r="R131" s="154">
        <v>625852.04763415514</v>
      </c>
      <c r="S131" s="154">
        <v>0</v>
      </c>
      <c r="T131" s="154">
        <v>0</v>
      </c>
      <c r="U131" s="154">
        <v>0</v>
      </c>
      <c r="V131" s="154">
        <v>0</v>
      </c>
      <c r="W131" s="154">
        <v>0</v>
      </c>
      <c r="X131" s="154">
        <v>0</v>
      </c>
      <c r="Y131" s="154">
        <v>0</v>
      </c>
      <c r="Z131" s="154">
        <v>0</v>
      </c>
      <c r="AA131" s="154">
        <v>0</v>
      </c>
      <c r="AB131" s="154">
        <v>0</v>
      </c>
      <c r="AC131" s="154">
        <v>0</v>
      </c>
      <c r="AD131" s="154">
        <v>0</v>
      </c>
      <c r="AE131" s="154">
        <v>0</v>
      </c>
      <c r="AF131" s="154">
        <v>0</v>
      </c>
      <c r="AG131" s="154">
        <v>0</v>
      </c>
      <c r="AH131" s="154">
        <v>0</v>
      </c>
      <c r="AI131" s="154">
        <v>0</v>
      </c>
      <c r="AJ131" s="154">
        <v>0</v>
      </c>
      <c r="AK131" s="154">
        <v>0</v>
      </c>
      <c r="AL131" s="154">
        <v>0</v>
      </c>
      <c r="AM131" s="154">
        <v>0</v>
      </c>
      <c r="AN131" s="154">
        <v>0</v>
      </c>
      <c r="AO131" s="154">
        <v>0</v>
      </c>
      <c r="AP131" s="154">
        <v>0</v>
      </c>
      <c r="AQ131" s="154">
        <v>0</v>
      </c>
      <c r="AR131" s="154">
        <v>0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4">
        <v>0</v>
      </c>
      <c r="AY131" s="154">
        <v>0</v>
      </c>
      <c r="AZ131" s="154">
        <v>0</v>
      </c>
      <c r="BA131" s="154">
        <v>0</v>
      </c>
      <c r="BB131" s="154">
        <v>0</v>
      </c>
      <c r="BD131" s="145">
        <v>0</v>
      </c>
      <c r="BE131" s="145">
        <v>0</v>
      </c>
      <c r="BF131" s="145">
        <v>0</v>
      </c>
      <c r="BG131" s="145">
        <v>0</v>
      </c>
      <c r="BH131" s="145">
        <v>0</v>
      </c>
      <c r="BI131" s="145">
        <v>0</v>
      </c>
      <c r="BJ131" s="145">
        <v>0</v>
      </c>
      <c r="BK131" s="145">
        <v>0</v>
      </c>
      <c r="BL131" s="145">
        <v>0</v>
      </c>
      <c r="BM131" s="145">
        <v>0</v>
      </c>
      <c r="BN131" s="145">
        <v>0</v>
      </c>
      <c r="BO131" s="145">
        <v>0</v>
      </c>
    </row>
    <row r="132" spans="1:67" outlineLevel="1" x14ac:dyDescent="0.35">
      <c r="A132" s="147">
        <v>112</v>
      </c>
      <c r="B132" s="237" t="s">
        <v>773</v>
      </c>
      <c r="C132" s="147">
        <v>877</v>
      </c>
      <c r="D132" s="154">
        <v>87749.404295532528</v>
      </c>
      <c r="E132" s="154">
        <v>0</v>
      </c>
      <c r="F132" s="238" t="s">
        <v>452</v>
      </c>
      <c r="G132" s="154">
        <v>0</v>
      </c>
      <c r="H132" s="154">
        <v>0</v>
      </c>
      <c r="I132" s="154">
        <v>0</v>
      </c>
      <c r="J132" s="154">
        <v>0</v>
      </c>
      <c r="K132" s="154">
        <v>0</v>
      </c>
      <c r="L132" s="154">
        <v>0</v>
      </c>
      <c r="M132" s="154">
        <v>0</v>
      </c>
      <c r="N132" s="154">
        <v>0</v>
      </c>
      <c r="O132" s="154">
        <v>87749.404295532528</v>
      </c>
      <c r="P132" s="154">
        <v>87749.404295532528</v>
      </c>
      <c r="Q132" s="154">
        <v>0</v>
      </c>
      <c r="R132" s="154">
        <v>0</v>
      </c>
      <c r="S132" s="154">
        <v>0</v>
      </c>
      <c r="T132" s="154">
        <v>0</v>
      </c>
      <c r="U132" s="154">
        <v>0</v>
      </c>
      <c r="V132" s="154">
        <v>0</v>
      </c>
      <c r="W132" s="154">
        <v>0</v>
      </c>
      <c r="X132" s="154">
        <v>0</v>
      </c>
      <c r="Y132" s="154">
        <v>0</v>
      </c>
      <c r="Z132" s="154">
        <v>0</v>
      </c>
      <c r="AA132" s="154">
        <v>0</v>
      </c>
      <c r="AB132" s="154">
        <v>0</v>
      </c>
      <c r="AC132" s="154">
        <v>0</v>
      </c>
      <c r="AD132" s="154">
        <v>0</v>
      </c>
      <c r="AE132" s="154">
        <v>0</v>
      </c>
      <c r="AF132" s="154">
        <v>0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4">
        <v>0</v>
      </c>
      <c r="AM132" s="154">
        <v>0</v>
      </c>
      <c r="AN132" s="154">
        <v>0</v>
      </c>
      <c r="AO132" s="154">
        <v>0</v>
      </c>
      <c r="AP132" s="154">
        <v>0</v>
      </c>
      <c r="AQ132" s="154">
        <v>0</v>
      </c>
      <c r="AR132" s="154">
        <v>0</v>
      </c>
      <c r="AS132" s="154">
        <v>0</v>
      </c>
      <c r="AT132" s="154">
        <v>0</v>
      </c>
      <c r="AU132" s="154">
        <v>0</v>
      </c>
      <c r="AV132" s="154">
        <v>0</v>
      </c>
      <c r="AW132" s="154">
        <v>0</v>
      </c>
      <c r="AX132" s="154">
        <v>0</v>
      </c>
      <c r="AY132" s="154">
        <v>0</v>
      </c>
      <c r="AZ132" s="154">
        <v>0</v>
      </c>
      <c r="BA132" s="154">
        <v>0</v>
      </c>
      <c r="BB132" s="154">
        <v>0</v>
      </c>
      <c r="BD132" s="145">
        <v>0</v>
      </c>
      <c r="BE132" s="145">
        <v>0</v>
      </c>
      <c r="BF132" s="145">
        <v>0</v>
      </c>
      <c r="BG132" s="145">
        <v>0</v>
      </c>
      <c r="BH132" s="145">
        <v>0</v>
      </c>
      <c r="BI132" s="145">
        <v>0</v>
      </c>
      <c r="BJ132" s="145">
        <v>0</v>
      </c>
      <c r="BK132" s="145">
        <v>0</v>
      </c>
      <c r="BL132" s="145">
        <v>0</v>
      </c>
      <c r="BM132" s="145">
        <v>0</v>
      </c>
      <c r="BN132" s="145">
        <v>0</v>
      </c>
      <c r="BO132" s="145">
        <v>0</v>
      </c>
    </row>
    <row r="133" spans="1:67" outlineLevel="1" x14ac:dyDescent="0.35">
      <c r="A133" s="147">
        <v>113</v>
      </c>
      <c r="B133" s="237" t="s">
        <v>142</v>
      </c>
      <c r="C133" s="147">
        <v>878</v>
      </c>
      <c r="D133" s="154">
        <v>-188318.40377745233</v>
      </c>
      <c r="E133" s="154">
        <v>0</v>
      </c>
      <c r="F133" s="238" t="s">
        <v>457</v>
      </c>
      <c r="G133" s="154">
        <v>0</v>
      </c>
      <c r="H133" s="154">
        <v>0</v>
      </c>
      <c r="I133" s="154">
        <v>0</v>
      </c>
      <c r="J133" s="154">
        <v>0</v>
      </c>
      <c r="K133" s="154">
        <v>0</v>
      </c>
      <c r="L133" s="154">
        <v>0</v>
      </c>
      <c r="M133" s="154">
        <v>0</v>
      </c>
      <c r="N133" s="154">
        <v>0</v>
      </c>
      <c r="O133" s="154">
        <v>-188318.40377745233</v>
      </c>
      <c r="P133" s="154">
        <v>0</v>
      </c>
      <c r="Q133" s="154">
        <v>0</v>
      </c>
      <c r="R133" s="154">
        <v>-188318.40377745233</v>
      </c>
      <c r="S133" s="154">
        <v>0</v>
      </c>
      <c r="T133" s="154">
        <v>0</v>
      </c>
      <c r="U133" s="154">
        <v>0</v>
      </c>
      <c r="V133" s="154">
        <v>0</v>
      </c>
      <c r="W133" s="154">
        <v>0</v>
      </c>
      <c r="X133" s="154">
        <v>0</v>
      </c>
      <c r="Y133" s="154">
        <v>0</v>
      </c>
      <c r="Z133" s="154">
        <v>0</v>
      </c>
      <c r="AA133" s="154">
        <v>0</v>
      </c>
      <c r="AB133" s="154">
        <v>0</v>
      </c>
      <c r="AC133" s="154">
        <v>0</v>
      </c>
      <c r="AD133" s="154">
        <v>0</v>
      </c>
      <c r="AE133" s="154">
        <v>0</v>
      </c>
      <c r="AF133" s="154">
        <v>0</v>
      </c>
      <c r="AG133" s="154">
        <v>0</v>
      </c>
      <c r="AH133" s="154">
        <v>0</v>
      </c>
      <c r="AI133" s="154">
        <v>0</v>
      </c>
      <c r="AJ133" s="154">
        <v>0</v>
      </c>
      <c r="AK133" s="154">
        <v>0</v>
      </c>
      <c r="AL133" s="154">
        <v>0</v>
      </c>
      <c r="AM133" s="154">
        <v>0</v>
      </c>
      <c r="AN133" s="154">
        <v>0</v>
      </c>
      <c r="AO133" s="154">
        <v>0</v>
      </c>
      <c r="AP133" s="154">
        <v>0</v>
      </c>
      <c r="AQ133" s="154">
        <v>0</v>
      </c>
      <c r="AR133" s="154">
        <v>0</v>
      </c>
      <c r="AS133" s="154">
        <v>0</v>
      </c>
      <c r="AT133" s="154">
        <v>0</v>
      </c>
      <c r="AU133" s="154">
        <v>0</v>
      </c>
      <c r="AV133" s="154">
        <v>0</v>
      </c>
      <c r="AW133" s="154">
        <v>0</v>
      </c>
      <c r="AX133" s="154">
        <v>0</v>
      </c>
      <c r="AY133" s="154">
        <v>0</v>
      </c>
      <c r="AZ133" s="154">
        <v>0</v>
      </c>
      <c r="BA133" s="154">
        <v>0</v>
      </c>
      <c r="BB133" s="154">
        <v>0</v>
      </c>
      <c r="BD133" s="145">
        <v>0</v>
      </c>
      <c r="BE133" s="145">
        <v>0</v>
      </c>
      <c r="BF133" s="145">
        <v>0</v>
      </c>
      <c r="BG133" s="145">
        <v>0</v>
      </c>
      <c r="BH133" s="145">
        <v>0</v>
      </c>
      <c r="BI133" s="145">
        <v>0</v>
      </c>
      <c r="BJ133" s="145">
        <v>0</v>
      </c>
      <c r="BK133" s="145">
        <v>0</v>
      </c>
      <c r="BL133" s="145">
        <v>0</v>
      </c>
      <c r="BM133" s="145">
        <v>0</v>
      </c>
      <c r="BN133" s="145">
        <v>0</v>
      </c>
      <c r="BO133" s="145">
        <v>0</v>
      </c>
    </row>
    <row r="134" spans="1:67" outlineLevel="1" x14ac:dyDescent="0.35">
      <c r="A134" s="147">
        <v>114</v>
      </c>
      <c r="B134" s="237" t="s">
        <v>143</v>
      </c>
      <c r="C134" s="147">
        <v>879</v>
      </c>
      <c r="D134" s="154">
        <v>414885.26396664412</v>
      </c>
      <c r="E134" s="154">
        <v>0</v>
      </c>
      <c r="F134" s="238" t="s">
        <v>728</v>
      </c>
      <c r="G134" s="154">
        <v>0</v>
      </c>
      <c r="H134" s="154">
        <v>0</v>
      </c>
      <c r="I134" s="154">
        <v>0</v>
      </c>
      <c r="J134" s="154">
        <v>0</v>
      </c>
      <c r="K134" s="154">
        <v>0</v>
      </c>
      <c r="L134" s="154">
        <v>0</v>
      </c>
      <c r="M134" s="154">
        <v>0</v>
      </c>
      <c r="N134" s="154">
        <v>0</v>
      </c>
      <c r="O134" s="154">
        <v>414885.26396664412</v>
      </c>
      <c r="P134" s="154">
        <v>0</v>
      </c>
      <c r="Q134" s="154">
        <v>0</v>
      </c>
      <c r="R134" s="154">
        <v>414885.26396664412</v>
      </c>
      <c r="S134" s="154">
        <v>0</v>
      </c>
      <c r="T134" s="154">
        <v>0</v>
      </c>
      <c r="U134" s="154">
        <v>0</v>
      </c>
      <c r="V134" s="154">
        <v>0</v>
      </c>
      <c r="W134" s="154">
        <v>0</v>
      </c>
      <c r="X134" s="154">
        <v>0</v>
      </c>
      <c r="Y134" s="154">
        <v>0</v>
      </c>
      <c r="Z134" s="154">
        <v>0</v>
      </c>
      <c r="AA134" s="154">
        <v>0</v>
      </c>
      <c r="AB134" s="154">
        <v>0</v>
      </c>
      <c r="AC134" s="154">
        <v>0</v>
      </c>
      <c r="AD134" s="154">
        <v>0</v>
      </c>
      <c r="AE134" s="154">
        <v>0</v>
      </c>
      <c r="AF134" s="154">
        <v>0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4">
        <v>0</v>
      </c>
      <c r="AM134" s="154">
        <v>0</v>
      </c>
      <c r="AN134" s="154">
        <v>0</v>
      </c>
      <c r="AO134" s="154">
        <v>0</v>
      </c>
      <c r="AP134" s="154">
        <v>0</v>
      </c>
      <c r="AQ134" s="154">
        <v>0</v>
      </c>
      <c r="AR134" s="154">
        <v>0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4">
        <v>0</v>
      </c>
      <c r="AY134" s="154">
        <v>0</v>
      </c>
      <c r="AZ134" s="154">
        <v>0</v>
      </c>
      <c r="BA134" s="154">
        <v>0</v>
      </c>
      <c r="BB134" s="154">
        <v>0</v>
      </c>
      <c r="BD134" s="145">
        <v>0</v>
      </c>
      <c r="BE134" s="145">
        <v>0</v>
      </c>
      <c r="BF134" s="145">
        <v>0</v>
      </c>
      <c r="BG134" s="145">
        <v>0</v>
      </c>
      <c r="BH134" s="145">
        <v>0</v>
      </c>
      <c r="BI134" s="145">
        <v>0</v>
      </c>
      <c r="BJ134" s="145">
        <v>0</v>
      </c>
      <c r="BK134" s="145">
        <v>0</v>
      </c>
      <c r="BL134" s="145">
        <v>0</v>
      </c>
      <c r="BM134" s="145">
        <v>0</v>
      </c>
      <c r="BN134" s="145">
        <v>0</v>
      </c>
      <c r="BO134" s="145">
        <v>0</v>
      </c>
    </row>
    <row r="135" spans="1:67" outlineLevel="1" x14ac:dyDescent="0.35">
      <c r="A135" s="147">
        <v>115</v>
      </c>
      <c r="B135" s="237" t="s">
        <v>101</v>
      </c>
      <c r="C135" s="147">
        <v>880</v>
      </c>
      <c r="D135" s="154">
        <v>5659565.2497695787</v>
      </c>
      <c r="E135" s="154">
        <v>0</v>
      </c>
      <c r="F135" s="238" t="s">
        <v>449</v>
      </c>
      <c r="G135" s="154">
        <v>0</v>
      </c>
      <c r="H135" s="154">
        <v>0</v>
      </c>
      <c r="I135" s="154">
        <v>0</v>
      </c>
      <c r="J135" s="154">
        <v>0</v>
      </c>
      <c r="K135" s="154">
        <v>0</v>
      </c>
      <c r="L135" s="154">
        <v>0</v>
      </c>
      <c r="M135" s="154">
        <v>0</v>
      </c>
      <c r="N135" s="154">
        <v>0</v>
      </c>
      <c r="O135" s="154">
        <v>5659565.2497695787</v>
      </c>
      <c r="P135" s="154">
        <v>3678027.1974576851</v>
      </c>
      <c r="Q135" s="154">
        <v>0</v>
      </c>
      <c r="R135" s="154">
        <v>1981538.0523118949</v>
      </c>
      <c r="S135" s="154">
        <v>0</v>
      </c>
      <c r="T135" s="154">
        <v>0</v>
      </c>
      <c r="U135" s="154">
        <v>0</v>
      </c>
      <c r="V135" s="154">
        <v>0</v>
      </c>
      <c r="W135" s="154">
        <v>0</v>
      </c>
      <c r="X135" s="154">
        <v>0</v>
      </c>
      <c r="Y135" s="154">
        <v>0</v>
      </c>
      <c r="Z135" s="154">
        <v>0</v>
      </c>
      <c r="AA135" s="154">
        <v>0</v>
      </c>
      <c r="AB135" s="154">
        <v>0</v>
      </c>
      <c r="AC135" s="154">
        <v>0</v>
      </c>
      <c r="AD135" s="154">
        <v>0</v>
      </c>
      <c r="AE135" s="154">
        <v>0</v>
      </c>
      <c r="AF135" s="154">
        <v>0</v>
      </c>
      <c r="AG135" s="154">
        <v>0</v>
      </c>
      <c r="AH135" s="154">
        <v>0</v>
      </c>
      <c r="AI135" s="154">
        <v>0</v>
      </c>
      <c r="AJ135" s="154">
        <v>0</v>
      </c>
      <c r="AK135" s="154">
        <v>0</v>
      </c>
      <c r="AL135" s="154">
        <v>0</v>
      </c>
      <c r="AM135" s="154">
        <v>0</v>
      </c>
      <c r="AN135" s="154">
        <v>0</v>
      </c>
      <c r="AO135" s="154">
        <v>0</v>
      </c>
      <c r="AP135" s="154">
        <v>0</v>
      </c>
      <c r="AQ135" s="154">
        <v>0</v>
      </c>
      <c r="AR135" s="154">
        <v>0</v>
      </c>
      <c r="AS135" s="154">
        <v>0</v>
      </c>
      <c r="AT135" s="154">
        <v>0</v>
      </c>
      <c r="AU135" s="154">
        <v>0</v>
      </c>
      <c r="AV135" s="154">
        <v>0</v>
      </c>
      <c r="AW135" s="154">
        <v>0</v>
      </c>
      <c r="AX135" s="154">
        <v>0</v>
      </c>
      <c r="AY135" s="154">
        <v>0</v>
      </c>
      <c r="AZ135" s="154">
        <v>0</v>
      </c>
      <c r="BA135" s="154">
        <v>0</v>
      </c>
      <c r="BB135" s="154">
        <v>0</v>
      </c>
      <c r="BD135" s="145">
        <v>0</v>
      </c>
      <c r="BE135" s="145">
        <v>0</v>
      </c>
      <c r="BF135" s="145">
        <v>0</v>
      </c>
      <c r="BG135" s="145">
        <v>0</v>
      </c>
      <c r="BH135" s="145">
        <v>0</v>
      </c>
      <c r="BI135" s="145">
        <v>0</v>
      </c>
      <c r="BJ135" s="145">
        <v>0</v>
      </c>
      <c r="BK135" s="145">
        <v>0</v>
      </c>
      <c r="BL135" s="145">
        <v>0</v>
      </c>
      <c r="BM135" s="145">
        <v>0</v>
      </c>
      <c r="BN135" s="145">
        <v>0</v>
      </c>
      <c r="BO135" s="145">
        <v>0</v>
      </c>
    </row>
    <row r="136" spans="1:67" outlineLevel="1" x14ac:dyDescent="0.35">
      <c r="A136" s="147">
        <v>116</v>
      </c>
      <c r="B136" s="237" t="s">
        <v>66</v>
      </c>
      <c r="C136" s="147">
        <v>881</v>
      </c>
      <c r="D136" s="154">
        <v>220217.55420740417</v>
      </c>
      <c r="E136" s="154">
        <v>0</v>
      </c>
      <c r="F136" s="238" t="s">
        <v>449</v>
      </c>
      <c r="G136" s="154">
        <v>0</v>
      </c>
      <c r="H136" s="154">
        <v>0</v>
      </c>
      <c r="I136" s="154">
        <v>0</v>
      </c>
      <c r="J136" s="154">
        <v>0</v>
      </c>
      <c r="K136" s="154">
        <v>0</v>
      </c>
      <c r="L136" s="154">
        <v>0</v>
      </c>
      <c r="M136" s="154">
        <v>0</v>
      </c>
      <c r="N136" s="154">
        <v>0</v>
      </c>
      <c r="O136" s="154">
        <v>220217.55420740417</v>
      </c>
      <c r="P136" s="154">
        <v>143114.55350133497</v>
      </c>
      <c r="Q136" s="154">
        <v>0</v>
      </c>
      <c r="R136" s="154">
        <v>77103.000706069244</v>
      </c>
      <c r="S136" s="154">
        <v>0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0</v>
      </c>
      <c r="Z136" s="154">
        <v>0</v>
      </c>
      <c r="AA136" s="154">
        <v>0</v>
      </c>
      <c r="AB136" s="154">
        <v>0</v>
      </c>
      <c r="AC136" s="154">
        <v>0</v>
      </c>
      <c r="AD136" s="154">
        <v>0</v>
      </c>
      <c r="AE136" s="154">
        <v>0</v>
      </c>
      <c r="AF136" s="154">
        <v>0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4">
        <v>0</v>
      </c>
      <c r="AM136" s="154">
        <v>0</v>
      </c>
      <c r="AN136" s="154">
        <v>0</v>
      </c>
      <c r="AO136" s="154">
        <v>0</v>
      </c>
      <c r="AP136" s="154">
        <v>0</v>
      </c>
      <c r="AQ136" s="154">
        <v>0</v>
      </c>
      <c r="AR136" s="154">
        <v>0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4">
        <v>0</v>
      </c>
      <c r="AY136" s="154">
        <v>0</v>
      </c>
      <c r="AZ136" s="154">
        <v>0</v>
      </c>
      <c r="BA136" s="154">
        <v>0</v>
      </c>
      <c r="BB136" s="154">
        <v>0</v>
      </c>
      <c r="BD136" s="145">
        <v>0</v>
      </c>
      <c r="BE136" s="145">
        <v>0</v>
      </c>
      <c r="BF136" s="145">
        <v>0</v>
      </c>
      <c r="BG136" s="145">
        <v>0</v>
      </c>
      <c r="BH136" s="145">
        <v>0</v>
      </c>
      <c r="BI136" s="145">
        <v>0</v>
      </c>
      <c r="BJ136" s="145">
        <v>0</v>
      </c>
      <c r="BK136" s="145">
        <v>0</v>
      </c>
      <c r="BL136" s="145">
        <v>0</v>
      </c>
      <c r="BM136" s="145">
        <v>0</v>
      </c>
      <c r="BN136" s="145">
        <v>0</v>
      </c>
      <c r="BO136" s="145">
        <v>0</v>
      </c>
    </row>
    <row r="137" spans="1:67" outlineLevel="1" x14ac:dyDescent="0.35">
      <c r="A137" s="147">
        <v>117</v>
      </c>
      <c r="B137" s="145" t="s">
        <v>774</v>
      </c>
      <c r="C137" s="147" t="s">
        <v>568</v>
      </c>
      <c r="D137" s="239">
        <v>13891117.09434511</v>
      </c>
      <c r="E137" s="154">
        <v>0</v>
      </c>
      <c r="G137" s="239">
        <v>0</v>
      </c>
      <c r="H137" s="239">
        <v>0</v>
      </c>
      <c r="I137" s="239">
        <v>0</v>
      </c>
      <c r="J137" s="239">
        <v>0</v>
      </c>
      <c r="K137" s="239">
        <v>0</v>
      </c>
      <c r="L137" s="239">
        <v>0</v>
      </c>
      <c r="M137" s="239">
        <v>0</v>
      </c>
      <c r="N137" s="239">
        <v>0</v>
      </c>
      <c r="O137" s="239">
        <v>13891117.09434511</v>
      </c>
      <c r="P137" s="239">
        <v>8751101.7130056992</v>
      </c>
      <c r="Q137" s="239">
        <v>278359.56126361043</v>
      </c>
      <c r="R137" s="239">
        <v>4861655.8200757988</v>
      </c>
      <c r="S137" s="239">
        <v>0</v>
      </c>
      <c r="T137" s="239">
        <v>0</v>
      </c>
      <c r="U137" s="239">
        <v>0</v>
      </c>
      <c r="V137" s="239">
        <v>0</v>
      </c>
      <c r="W137" s="239">
        <v>0</v>
      </c>
      <c r="X137" s="239">
        <v>0</v>
      </c>
      <c r="Y137" s="239">
        <v>0</v>
      </c>
      <c r="Z137" s="239">
        <v>0</v>
      </c>
      <c r="AA137" s="239">
        <v>0</v>
      </c>
      <c r="AB137" s="239">
        <v>0</v>
      </c>
      <c r="AC137" s="239">
        <v>0</v>
      </c>
      <c r="AD137" s="239">
        <v>0</v>
      </c>
      <c r="AE137" s="239">
        <v>0</v>
      </c>
      <c r="AF137" s="239">
        <v>0</v>
      </c>
      <c r="AG137" s="239">
        <v>0</v>
      </c>
      <c r="AH137" s="239">
        <v>0</v>
      </c>
      <c r="AI137" s="239">
        <v>0</v>
      </c>
      <c r="AJ137" s="239">
        <v>0</v>
      </c>
      <c r="AK137" s="239">
        <v>0</v>
      </c>
      <c r="AL137" s="239">
        <v>0</v>
      </c>
      <c r="AM137" s="239">
        <v>0</v>
      </c>
      <c r="AN137" s="239">
        <v>0</v>
      </c>
      <c r="AO137" s="239">
        <v>0</v>
      </c>
      <c r="AP137" s="239">
        <v>0</v>
      </c>
      <c r="AQ137" s="239">
        <v>0</v>
      </c>
      <c r="AR137" s="239">
        <v>0</v>
      </c>
      <c r="AS137" s="239">
        <v>0</v>
      </c>
      <c r="AT137" s="239">
        <v>0</v>
      </c>
      <c r="AU137" s="239">
        <v>0</v>
      </c>
      <c r="AV137" s="239">
        <v>0</v>
      </c>
      <c r="AW137" s="239">
        <v>0</v>
      </c>
      <c r="AX137" s="239">
        <v>0</v>
      </c>
      <c r="AY137" s="239">
        <v>0</v>
      </c>
      <c r="AZ137" s="239">
        <v>0</v>
      </c>
      <c r="BA137" s="239">
        <v>0</v>
      </c>
      <c r="BB137" s="239">
        <v>0</v>
      </c>
      <c r="BD137" s="145">
        <v>0</v>
      </c>
      <c r="BE137" s="145">
        <v>0</v>
      </c>
      <c r="BF137" s="145">
        <v>0</v>
      </c>
      <c r="BG137" s="145">
        <v>0</v>
      </c>
      <c r="BH137" s="145">
        <v>0</v>
      </c>
      <c r="BI137" s="145">
        <v>0</v>
      </c>
      <c r="BJ137" s="145">
        <v>0</v>
      </c>
      <c r="BK137" s="145">
        <v>0</v>
      </c>
      <c r="BL137" s="145">
        <v>0</v>
      </c>
      <c r="BM137" s="145">
        <v>0</v>
      </c>
      <c r="BN137" s="145">
        <v>0</v>
      </c>
      <c r="BO137" s="145">
        <v>0</v>
      </c>
    </row>
    <row r="138" spans="1:67" outlineLevel="1" x14ac:dyDescent="0.35">
      <c r="A138" s="147" t="s">
        <v>568</v>
      </c>
      <c r="B138" s="145" t="s">
        <v>568</v>
      </c>
      <c r="C138" s="147" t="s">
        <v>568</v>
      </c>
      <c r="D138" s="154"/>
      <c r="E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D138" s="145">
        <v>0</v>
      </c>
      <c r="BE138" s="145">
        <v>0</v>
      </c>
      <c r="BF138" s="145">
        <v>0</v>
      </c>
      <c r="BG138" s="145">
        <v>0</v>
      </c>
      <c r="BH138" s="145">
        <v>0</v>
      </c>
      <c r="BI138" s="145">
        <v>0</v>
      </c>
      <c r="BJ138" s="145">
        <v>0</v>
      </c>
      <c r="BK138" s="145">
        <v>0</v>
      </c>
      <c r="BL138" s="145">
        <v>0</v>
      </c>
      <c r="BM138" s="145">
        <v>0</v>
      </c>
      <c r="BN138" s="145">
        <v>0</v>
      </c>
      <c r="BO138" s="145">
        <v>0</v>
      </c>
    </row>
    <row r="139" spans="1:67" outlineLevel="1" x14ac:dyDescent="0.35">
      <c r="A139" s="147">
        <v>118</v>
      </c>
      <c r="B139" s="155" t="s">
        <v>775</v>
      </c>
      <c r="C139" s="147" t="s">
        <v>568</v>
      </c>
      <c r="D139" s="154"/>
      <c r="E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D139" s="145">
        <v>0</v>
      </c>
      <c r="BE139" s="145">
        <v>0</v>
      </c>
      <c r="BF139" s="145">
        <v>0</v>
      </c>
      <c r="BG139" s="145">
        <v>0</v>
      </c>
      <c r="BH139" s="145">
        <v>0</v>
      </c>
      <c r="BI139" s="145">
        <v>0</v>
      </c>
      <c r="BJ139" s="145">
        <v>0</v>
      </c>
      <c r="BK139" s="145">
        <v>0</v>
      </c>
      <c r="BL139" s="145">
        <v>0</v>
      </c>
      <c r="BM139" s="145">
        <v>0</v>
      </c>
      <c r="BN139" s="145">
        <v>0</v>
      </c>
      <c r="BO139" s="145">
        <v>0</v>
      </c>
    </row>
    <row r="140" spans="1:67" outlineLevel="1" x14ac:dyDescent="0.35">
      <c r="A140" s="147">
        <v>119</v>
      </c>
      <c r="B140" s="237" t="s">
        <v>67</v>
      </c>
      <c r="C140" s="147">
        <v>885</v>
      </c>
      <c r="D140" s="154">
        <v>1122710.0525362908</v>
      </c>
      <c r="E140" s="154">
        <v>0</v>
      </c>
      <c r="F140" s="238" t="s">
        <v>456</v>
      </c>
      <c r="G140" s="154">
        <v>0</v>
      </c>
      <c r="H140" s="154">
        <v>0</v>
      </c>
      <c r="I140" s="154">
        <v>0</v>
      </c>
      <c r="J140" s="154">
        <v>0</v>
      </c>
      <c r="K140" s="154">
        <v>0</v>
      </c>
      <c r="L140" s="154">
        <v>0</v>
      </c>
      <c r="M140" s="154">
        <v>0</v>
      </c>
      <c r="N140" s="154">
        <v>0</v>
      </c>
      <c r="O140" s="154">
        <v>1122710.0525362908</v>
      </c>
      <c r="P140" s="154">
        <v>738107.75966486451</v>
      </c>
      <c r="Q140" s="154">
        <v>0</v>
      </c>
      <c r="R140" s="154">
        <v>384602.29287142627</v>
      </c>
      <c r="S140" s="154">
        <v>0</v>
      </c>
      <c r="T140" s="154">
        <v>0</v>
      </c>
      <c r="U140" s="154">
        <v>0</v>
      </c>
      <c r="V140" s="154">
        <v>0</v>
      </c>
      <c r="W140" s="154">
        <v>0</v>
      </c>
      <c r="X140" s="154">
        <v>0</v>
      </c>
      <c r="Y140" s="154">
        <v>0</v>
      </c>
      <c r="Z140" s="154">
        <v>0</v>
      </c>
      <c r="AA140" s="154">
        <v>0</v>
      </c>
      <c r="AB140" s="154">
        <v>0</v>
      </c>
      <c r="AC140" s="154">
        <v>0</v>
      </c>
      <c r="AD140" s="154">
        <v>0</v>
      </c>
      <c r="AE140" s="154">
        <v>0</v>
      </c>
      <c r="AF140" s="154">
        <v>0</v>
      </c>
      <c r="AG140" s="154">
        <v>0</v>
      </c>
      <c r="AH140" s="154">
        <v>0</v>
      </c>
      <c r="AI140" s="154">
        <v>0</v>
      </c>
      <c r="AJ140" s="154">
        <v>0</v>
      </c>
      <c r="AK140" s="154">
        <v>0</v>
      </c>
      <c r="AL140" s="154">
        <v>0</v>
      </c>
      <c r="AM140" s="154">
        <v>0</v>
      </c>
      <c r="AN140" s="154">
        <v>0</v>
      </c>
      <c r="AO140" s="154">
        <v>0</v>
      </c>
      <c r="AP140" s="154">
        <v>0</v>
      </c>
      <c r="AQ140" s="154">
        <v>0</v>
      </c>
      <c r="AR140" s="154">
        <v>0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4">
        <v>0</v>
      </c>
      <c r="AY140" s="154">
        <v>0</v>
      </c>
      <c r="AZ140" s="154">
        <v>0</v>
      </c>
      <c r="BA140" s="154">
        <v>0</v>
      </c>
      <c r="BB140" s="154">
        <v>0</v>
      </c>
      <c r="BD140" s="145">
        <v>0</v>
      </c>
      <c r="BE140" s="145">
        <v>0</v>
      </c>
      <c r="BF140" s="145">
        <v>0</v>
      </c>
      <c r="BG140" s="145">
        <v>0</v>
      </c>
      <c r="BH140" s="145">
        <v>0</v>
      </c>
      <c r="BI140" s="145">
        <v>0</v>
      </c>
      <c r="BJ140" s="145">
        <v>0</v>
      </c>
      <c r="BK140" s="145">
        <v>0</v>
      </c>
      <c r="BL140" s="145">
        <v>0</v>
      </c>
      <c r="BM140" s="145">
        <v>0</v>
      </c>
      <c r="BN140" s="145">
        <v>0</v>
      </c>
      <c r="BO140" s="145">
        <v>0</v>
      </c>
    </row>
    <row r="141" spans="1:67" outlineLevel="1" x14ac:dyDescent="0.35">
      <c r="A141" s="147">
        <v>120</v>
      </c>
      <c r="B141" s="237" t="s">
        <v>776</v>
      </c>
      <c r="C141" s="147">
        <v>886</v>
      </c>
      <c r="D141" s="154">
        <v>5260.7816511352212</v>
      </c>
      <c r="E141" s="154">
        <v>0</v>
      </c>
      <c r="F141" s="238" t="s">
        <v>449</v>
      </c>
      <c r="G141" s="154">
        <v>0</v>
      </c>
      <c r="H141" s="154">
        <v>0</v>
      </c>
      <c r="I141" s="154">
        <v>0</v>
      </c>
      <c r="J141" s="154">
        <v>0</v>
      </c>
      <c r="K141" s="154">
        <v>0</v>
      </c>
      <c r="L141" s="154">
        <v>0</v>
      </c>
      <c r="M141" s="154">
        <v>0</v>
      </c>
      <c r="N141" s="154">
        <v>0</v>
      </c>
      <c r="O141" s="154">
        <v>5260.7816511352212</v>
      </c>
      <c r="P141" s="154">
        <v>3418.8664921832064</v>
      </c>
      <c r="Q141" s="154">
        <v>0</v>
      </c>
      <c r="R141" s="154">
        <v>1841.9151589520161</v>
      </c>
      <c r="S141" s="154">
        <v>0</v>
      </c>
      <c r="T141" s="154">
        <v>0</v>
      </c>
      <c r="U141" s="154">
        <v>0</v>
      </c>
      <c r="V141" s="154">
        <v>0</v>
      </c>
      <c r="W141" s="154">
        <v>0</v>
      </c>
      <c r="X141" s="154">
        <v>0</v>
      </c>
      <c r="Y141" s="154">
        <v>0</v>
      </c>
      <c r="Z141" s="154">
        <v>0</v>
      </c>
      <c r="AA141" s="154">
        <v>0</v>
      </c>
      <c r="AB141" s="154">
        <v>0</v>
      </c>
      <c r="AC141" s="154">
        <v>0</v>
      </c>
      <c r="AD141" s="154">
        <v>0</v>
      </c>
      <c r="AE141" s="154">
        <v>0</v>
      </c>
      <c r="AF141" s="154">
        <v>0</v>
      </c>
      <c r="AG141" s="154">
        <v>0</v>
      </c>
      <c r="AH141" s="154">
        <v>0</v>
      </c>
      <c r="AI141" s="154">
        <v>0</v>
      </c>
      <c r="AJ141" s="154">
        <v>0</v>
      </c>
      <c r="AK141" s="154">
        <v>0</v>
      </c>
      <c r="AL141" s="154">
        <v>0</v>
      </c>
      <c r="AM141" s="154">
        <v>0</v>
      </c>
      <c r="AN141" s="154">
        <v>0</v>
      </c>
      <c r="AO141" s="154">
        <v>0</v>
      </c>
      <c r="AP141" s="154">
        <v>0</v>
      </c>
      <c r="AQ141" s="154">
        <v>0</v>
      </c>
      <c r="AR141" s="154">
        <v>0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4">
        <v>0</v>
      </c>
      <c r="AY141" s="154">
        <v>0</v>
      </c>
      <c r="AZ141" s="154">
        <v>0</v>
      </c>
      <c r="BA141" s="154">
        <v>0</v>
      </c>
      <c r="BB141" s="154">
        <v>0</v>
      </c>
      <c r="BD141" s="145">
        <v>0</v>
      </c>
      <c r="BE141" s="145">
        <v>0</v>
      </c>
      <c r="BF141" s="145">
        <v>0</v>
      </c>
      <c r="BG141" s="145">
        <v>0</v>
      </c>
      <c r="BH141" s="145">
        <v>0</v>
      </c>
      <c r="BI141" s="145">
        <v>0</v>
      </c>
      <c r="BJ141" s="145">
        <v>0</v>
      </c>
      <c r="BK141" s="145">
        <v>0</v>
      </c>
      <c r="BL141" s="145">
        <v>0</v>
      </c>
      <c r="BM141" s="145">
        <v>0</v>
      </c>
      <c r="BN141" s="145">
        <v>0</v>
      </c>
      <c r="BO141" s="145">
        <v>0</v>
      </c>
    </row>
    <row r="142" spans="1:67" outlineLevel="1" x14ac:dyDescent="0.35">
      <c r="A142" s="147">
        <v>121</v>
      </c>
      <c r="B142" s="237" t="s">
        <v>131</v>
      </c>
      <c r="C142" s="147">
        <v>887</v>
      </c>
      <c r="D142" s="154">
        <v>4809860.560562415</v>
      </c>
      <c r="E142" s="154">
        <v>0</v>
      </c>
      <c r="F142" s="238" t="s">
        <v>452</v>
      </c>
      <c r="G142" s="154">
        <v>0</v>
      </c>
      <c r="H142" s="154">
        <v>0</v>
      </c>
      <c r="I142" s="154">
        <v>0</v>
      </c>
      <c r="J142" s="154">
        <v>0</v>
      </c>
      <c r="K142" s="154">
        <v>0</v>
      </c>
      <c r="L142" s="154">
        <v>0</v>
      </c>
      <c r="M142" s="154">
        <v>0</v>
      </c>
      <c r="N142" s="154">
        <v>0</v>
      </c>
      <c r="O142" s="154">
        <v>4809860.560562415</v>
      </c>
      <c r="P142" s="154">
        <v>4809860.560562415</v>
      </c>
      <c r="Q142" s="154">
        <v>0</v>
      </c>
      <c r="R142" s="154">
        <v>0</v>
      </c>
      <c r="S142" s="154">
        <v>0</v>
      </c>
      <c r="T142" s="154">
        <v>0</v>
      </c>
      <c r="U142" s="154">
        <v>0</v>
      </c>
      <c r="V142" s="154">
        <v>0</v>
      </c>
      <c r="W142" s="154">
        <v>0</v>
      </c>
      <c r="X142" s="154">
        <v>0</v>
      </c>
      <c r="Y142" s="154">
        <v>0</v>
      </c>
      <c r="Z142" s="154">
        <v>0</v>
      </c>
      <c r="AA142" s="154">
        <v>0</v>
      </c>
      <c r="AB142" s="154">
        <v>0</v>
      </c>
      <c r="AC142" s="154">
        <v>0</v>
      </c>
      <c r="AD142" s="154">
        <v>0</v>
      </c>
      <c r="AE142" s="154">
        <v>0</v>
      </c>
      <c r="AF142" s="154">
        <v>0</v>
      </c>
      <c r="AG142" s="154">
        <v>0</v>
      </c>
      <c r="AH142" s="154">
        <v>0</v>
      </c>
      <c r="AI142" s="154">
        <v>0</v>
      </c>
      <c r="AJ142" s="154">
        <v>0</v>
      </c>
      <c r="AK142" s="154">
        <v>0</v>
      </c>
      <c r="AL142" s="154">
        <v>0</v>
      </c>
      <c r="AM142" s="154">
        <v>0</v>
      </c>
      <c r="AN142" s="154">
        <v>0</v>
      </c>
      <c r="AO142" s="154">
        <v>0</v>
      </c>
      <c r="AP142" s="154">
        <v>0</v>
      </c>
      <c r="AQ142" s="154">
        <v>0</v>
      </c>
      <c r="AR142" s="154">
        <v>0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4">
        <v>0</v>
      </c>
      <c r="AY142" s="154">
        <v>0</v>
      </c>
      <c r="AZ142" s="154">
        <v>0</v>
      </c>
      <c r="BA142" s="154">
        <v>0</v>
      </c>
      <c r="BB142" s="154">
        <v>0</v>
      </c>
      <c r="BD142" s="145">
        <v>0</v>
      </c>
      <c r="BE142" s="145">
        <v>0</v>
      </c>
      <c r="BF142" s="145">
        <v>0</v>
      </c>
      <c r="BG142" s="145">
        <v>0</v>
      </c>
      <c r="BH142" s="145">
        <v>0</v>
      </c>
      <c r="BI142" s="145">
        <v>0</v>
      </c>
      <c r="BJ142" s="145">
        <v>0</v>
      </c>
      <c r="BK142" s="145">
        <v>0</v>
      </c>
      <c r="BL142" s="145">
        <v>0</v>
      </c>
      <c r="BM142" s="145">
        <v>0</v>
      </c>
      <c r="BN142" s="145">
        <v>0</v>
      </c>
      <c r="BO142" s="145">
        <v>0</v>
      </c>
    </row>
    <row r="143" spans="1:67" outlineLevel="1" x14ac:dyDescent="0.35">
      <c r="A143" s="147">
        <v>122</v>
      </c>
      <c r="B143" s="237" t="s">
        <v>744</v>
      </c>
      <c r="C143" s="147">
        <v>888</v>
      </c>
      <c r="D143" s="154">
        <v>484351.09259738587</v>
      </c>
      <c r="E143" s="154">
        <v>0</v>
      </c>
      <c r="F143" s="238" t="s">
        <v>731</v>
      </c>
      <c r="G143" s="154">
        <v>0</v>
      </c>
      <c r="H143" s="154">
        <v>0</v>
      </c>
      <c r="I143" s="154">
        <v>0</v>
      </c>
      <c r="J143" s="154">
        <v>0</v>
      </c>
      <c r="K143" s="154">
        <v>0</v>
      </c>
      <c r="L143" s="154">
        <v>0</v>
      </c>
      <c r="M143" s="154">
        <v>0</v>
      </c>
      <c r="N143" s="154">
        <v>0</v>
      </c>
      <c r="O143" s="154">
        <v>484351.09259738587</v>
      </c>
      <c r="P143" s="154">
        <v>484351.09259738587</v>
      </c>
      <c r="Q143" s="154">
        <v>0</v>
      </c>
      <c r="R143" s="154">
        <v>0</v>
      </c>
      <c r="S143" s="154">
        <v>0</v>
      </c>
      <c r="T143" s="154">
        <v>0</v>
      </c>
      <c r="U143" s="154">
        <v>0</v>
      </c>
      <c r="V143" s="154">
        <v>0</v>
      </c>
      <c r="W143" s="154">
        <v>0</v>
      </c>
      <c r="X143" s="154">
        <v>0</v>
      </c>
      <c r="Y143" s="154">
        <v>0</v>
      </c>
      <c r="Z143" s="154">
        <v>0</v>
      </c>
      <c r="AA143" s="154">
        <v>0</v>
      </c>
      <c r="AB143" s="154">
        <v>0</v>
      </c>
      <c r="AC143" s="154">
        <v>0</v>
      </c>
      <c r="AD143" s="154">
        <v>0</v>
      </c>
      <c r="AE143" s="154">
        <v>0</v>
      </c>
      <c r="AF143" s="154">
        <v>0</v>
      </c>
      <c r="AG143" s="154">
        <v>0</v>
      </c>
      <c r="AH143" s="154">
        <v>0</v>
      </c>
      <c r="AI143" s="154">
        <v>0</v>
      </c>
      <c r="AJ143" s="154">
        <v>0</v>
      </c>
      <c r="AK143" s="154">
        <v>0</v>
      </c>
      <c r="AL143" s="154">
        <v>0</v>
      </c>
      <c r="AM143" s="154">
        <v>0</v>
      </c>
      <c r="AN143" s="154">
        <v>0</v>
      </c>
      <c r="AO143" s="154">
        <v>0</v>
      </c>
      <c r="AP143" s="154">
        <v>0</v>
      </c>
      <c r="AQ143" s="154">
        <v>0</v>
      </c>
      <c r="AR143" s="154">
        <v>0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4">
        <v>0</v>
      </c>
      <c r="AY143" s="154">
        <v>0</v>
      </c>
      <c r="AZ143" s="154">
        <v>0</v>
      </c>
      <c r="BA143" s="154">
        <v>0</v>
      </c>
      <c r="BB143" s="154">
        <v>0</v>
      </c>
      <c r="BD143" s="145">
        <v>0</v>
      </c>
      <c r="BE143" s="145">
        <v>0</v>
      </c>
      <c r="BF143" s="145">
        <v>0</v>
      </c>
      <c r="BG143" s="145">
        <v>0</v>
      </c>
      <c r="BH143" s="145">
        <v>0</v>
      </c>
      <c r="BI143" s="145">
        <v>0</v>
      </c>
      <c r="BJ143" s="145">
        <v>0</v>
      </c>
      <c r="BK143" s="145">
        <v>0</v>
      </c>
      <c r="BL143" s="145">
        <v>0</v>
      </c>
      <c r="BM143" s="145">
        <v>0</v>
      </c>
      <c r="BN143" s="145">
        <v>0</v>
      </c>
      <c r="BO143" s="145">
        <v>0</v>
      </c>
    </row>
    <row r="144" spans="1:67" outlineLevel="1" x14ac:dyDescent="0.35">
      <c r="A144" s="147">
        <v>123</v>
      </c>
      <c r="B144" s="237" t="s">
        <v>777</v>
      </c>
      <c r="C144" s="147">
        <v>889</v>
      </c>
      <c r="D144" s="154">
        <v>299913.80627510289</v>
      </c>
      <c r="E144" s="154">
        <v>0</v>
      </c>
      <c r="F144" s="238" t="s">
        <v>731</v>
      </c>
      <c r="G144" s="154">
        <v>0</v>
      </c>
      <c r="H144" s="154">
        <v>0</v>
      </c>
      <c r="I144" s="154">
        <v>0</v>
      </c>
      <c r="J144" s="154">
        <v>0</v>
      </c>
      <c r="K144" s="154">
        <v>0</v>
      </c>
      <c r="L144" s="154">
        <v>0</v>
      </c>
      <c r="M144" s="154">
        <v>0</v>
      </c>
      <c r="N144" s="154">
        <v>0</v>
      </c>
      <c r="O144" s="154">
        <v>299913.80627510289</v>
      </c>
      <c r="P144" s="154">
        <v>299913.80627510289</v>
      </c>
      <c r="Q144" s="154">
        <v>0</v>
      </c>
      <c r="R144" s="154">
        <v>0</v>
      </c>
      <c r="S144" s="154">
        <v>0</v>
      </c>
      <c r="T144" s="154">
        <v>0</v>
      </c>
      <c r="U144" s="154">
        <v>0</v>
      </c>
      <c r="V144" s="154">
        <v>0</v>
      </c>
      <c r="W144" s="154">
        <v>0</v>
      </c>
      <c r="X144" s="154">
        <v>0</v>
      </c>
      <c r="Y144" s="154">
        <v>0</v>
      </c>
      <c r="Z144" s="154">
        <v>0</v>
      </c>
      <c r="AA144" s="154">
        <v>0</v>
      </c>
      <c r="AB144" s="154">
        <v>0</v>
      </c>
      <c r="AC144" s="154">
        <v>0</v>
      </c>
      <c r="AD144" s="154">
        <v>0</v>
      </c>
      <c r="AE144" s="154">
        <v>0</v>
      </c>
      <c r="AF144" s="154">
        <v>0</v>
      </c>
      <c r="AG144" s="154">
        <v>0</v>
      </c>
      <c r="AH144" s="154">
        <v>0</v>
      </c>
      <c r="AI144" s="154">
        <v>0</v>
      </c>
      <c r="AJ144" s="154">
        <v>0</v>
      </c>
      <c r="AK144" s="154">
        <v>0</v>
      </c>
      <c r="AL144" s="154">
        <v>0</v>
      </c>
      <c r="AM144" s="154">
        <v>0</v>
      </c>
      <c r="AN144" s="154">
        <v>0</v>
      </c>
      <c r="AO144" s="154">
        <v>0</v>
      </c>
      <c r="AP144" s="154">
        <v>0</v>
      </c>
      <c r="AQ144" s="154">
        <v>0</v>
      </c>
      <c r="AR144" s="154">
        <v>0</v>
      </c>
      <c r="AS144" s="154">
        <v>0</v>
      </c>
      <c r="AT144" s="154">
        <v>0</v>
      </c>
      <c r="AU144" s="154">
        <v>0</v>
      </c>
      <c r="AV144" s="154">
        <v>0</v>
      </c>
      <c r="AW144" s="154">
        <v>0</v>
      </c>
      <c r="AX144" s="154">
        <v>0</v>
      </c>
      <c r="AY144" s="154">
        <v>0</v>
      </c>
      <c r="AZ144" s="154">
        <v>0</v>
      </c>
      <c r="BA144" s="154">
        <v>0</v>
      </c>
      <c r="BB144" s="154">
        <v>0</v>
      </c>
      <c r="BD144" s="145">
        <v>0</v>
      </c>
      <c r="BE144" s="145">
        <v>0</v>
      </c>
      <c r="BF144" s="145">
        <v>0</v>
      </c>
      <c r="BG144" s="145">
        <v>0</v>
      </c>
      <c r="BH144" s="145">
        <v>0</v>
      </c>
      <c r="BI144" s="145">
        <v>0</v>
      </c>
      <c r="BJ144" s="145">
        <v>0</v>
      </c>
      <c r="BK144" s="145">
        <v>0</v>
      </c>
      <c r="BL144" s="145">
        <v>0</v>
      </c>
      <c r="BM144" s="145">
        <v>0</v>
      </c>
      <c r="BN144" s="145">
        <v>0</v>
      </c>
      <c r="BO144" s="145">
        <v>0</v>
      </c>
    </row>
    <row r="145" spans="1:67" outlineLevel="1" x14ac:dyDescent="0.35">
      <c r="A145" s="147">
        <v>124</v>
      </c>
      <c r="B145" s="237" t="s">
        <v>778</v>
      </c>
      <c r="C145" s="147">
        <v>890</v>
      </c>
      <c r="D145" s="154">
        <v>370680.59663182276</v>
      </c>
      <c r="E145" s="154">
        <v>0</v>
      </c>
      <c r="F145" s="238" t="s">
        <v>728</v>
      </c>
      <c r="G145" s="154">
        <v>0</v>
      </c>
      <c r="H145" s="154">
        <v>0</v>
      </c>
      <c r="I145" s="154">
        <v>0</v>
      </c>
      <c r="J145" s="154">
        <v>0</v>
      </c>
      <c r="K145" s="154">
        <v>0</v>
      </c>
      <c r="L145" s="154">
        <v>0</v>
      </c>
      <c r="M145" s="154">
        <v>0</v>
      </c>
      <c r="N145" s="154">
        <v>0</v>
      </c>
      <c r="O145" s="154">
        <v>370680.59663182276</v>
      </c>
      <c r="P145" s="154">
        <v>0</v>
      </c>
      <c r="Q145" s="154">
        <v>0</v>
      </c>
      <c r="R145" s="154">
        <v>370680.59663182276</v>
      </c>
      <c r="S145" s="154">
        <v>0</v>
      </c>
      <c r="T145" s="154">
        <v>0</v>
      </c>
      <c r="U145" s="154">
        <v>0</v>
      </c>
      <c r="V145" s="154">
        <v>0</v>
      </c>
      <c r="W145" s="154">
        <v>0</v>
      </c>
      <c r="X145" s="154">
        <v>0</v>
      </c>
      <c r="Y145" s="154">
        <v>0</v>
      </c>
      <c r="Z145" s="154">
        <v>0</v>
      </c>
      <c r="AA145" s="154">
        <v>0</v>
      </c>
      <c r="AB145" s="154">
        <v>0</v>
      </c>
      <c r="AC145" s="154">
        <v>0</v>
      </c>
      <c r="AD145" s="154">
        <v>0</v>
      </c>
      <c r="AE145" s="154">
        <v>0</v>
      </c>
      <c r="AF145" s="154">
        <v>0</v>
      </c>
      <c r="AG145" s="154">
        <v>0</v>
      </c>
      <c r="AH145" s="154">
        <v>0</v>
      </c>
      <c r="AI145" s="154">
        <v>0</v>
      </c>
      <c r="AJ145" s="154">
        <v>0</v>
      </c>
      <c r="AK145" s="154">
        <v>0</v>
      </c>
      <c r="AL145" s="154">
        <v>0</v>
      </c>
      <c r="AM145" s="154">
        <v>0</v>
      </c>
      <c r="AN145" s="154">
        <v>0</v>
      </c>
      <c r="AO145" s="154">
        <v>0</v>
      </c>
      <c r="AP145" s="154">
        <v>0</v>
      </c>
      <c r="AQ145" s="154">
        <v>0</v>
      </c>
      <c r="AR145" s="154">
        <v>0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4">
        <v>0</v>
      </c>
      <c r="AY145" s="154">
        <v>0</v>
      </c>
      <c r="AZ145" s="154">
        <v>0</v>
      </c>
      <c r="BA145" s="154">
        <v>0</v>
      </c>
      <c r="BB145" s="154">
        <v>0</v>
      </c>
      <c r="BD145" s="145">
        <v>0</v>
      </c>
      <c r="BE145" s="145">
        <v>0</v>
      </c>
      <c r="BF145" s="145">
        <v>0</v>
      </c>
      <c r="BG145" s="145">
        <v>0</v>
      </c>
      <c r="BH145" s="145">
        <v>0</v>
      </c>
      <c r="BI145" s="145">
        <v>0</v>
      </c>
      <c r="BJ145" s="145">
        <v>0</v>
      </c>
      <c r="BK145" s="145">
        <v>0</v>
      </c>
      <c r="BL145" s="145">
        <v>0</v>
      </c>
      <c r="BM145" s="145">
        <v>0</v>
      </c>
      <c r="BN145" s="145">
        <v>0</v>
      </c>
      <c r="BO145" s="145">
        <v>0</v>
      </c>
    </row>
    <row r="146" spans="1:67" outlineLevel="1" x14ac:dyDescent="0.35">
      <c r="A146" s="147">
        <v>125</v>
      </c>
      <c r="B146" s="237" t="s">
        <v>779</v>
      </c>
      <c r="C146" s="147">
        <v>891</v>
      </c>
      <c r="D146" s="154">
        <v>119309.82967567084</v>
      </c>
      <c r="E146" s="154">
        <v>0</v>
      </c>
      <c r="F146" s="238" t="s">
        <v>731</v>
      </c>
      <c r="G146" s="154">
        <v>0</v>
      </c>
      <c r="H146" s="154">
        <v>0</v>
      </c>
      <c r="I146" s="154">
        <v>0</v>
      </c>
      <c r="J146" s="154">
        <v>0</v>
      </c>
      <c r="K146" s="154">
        <v>0</v>
      </c>
      <c r="L146" s="154">
        <v>0</v>
      </c>
      <c r="M146" s="154">
        <v>0</v>
      </c>
      <c r="N146" s="154">
        <v>0</v>
      </c>
      <c r="O146" s="154">
        <v>119309.82967567084</v>
      </c>
      <c r="P146" s="154">
        <v>119309.82967567084</v>
      </c>
      <c r="Q146" s="154">
        <v>0</v>
      </c>
      <c r="R146" s="154">
        <v>0</v>
      </c>
      <c r="S146" s="154">
        <v>0</v>
      </c>
      <c r="T146" s="154">
        <v>0</v>
      </c>
      <c r="U146" s="154">
        <v>0</v>
      </c>
      <c r="V146" s="154">
        <v>0</v>
      </c>
      <c r="W146" s="154">
        <v>0</v>
      </c>
      <c r="X146" s="154">
        <v>0</v>
      </c>
      <c r="Y146" s="154">
        <v>0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0</v>
      </c>
      <c r="AF146" s="154">
        <v>0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4">
        <v>0</v>
      </c>
      <c r="AM146" s="154">
        <v>0</v>
      </c>
      <c r="AN146" s="154">
        <v>0</v>
      </c>
      <c r="AO146" s="154">
        <v>0</v>
      </c>
      <c r="AP146" s="154">
        <v>0</v>
      </c>
      <c r="AQ146" s="154">
        <v>0</v>
      </c>
      <c r="AR146" s="154">
        <v>0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4">
        <v>0</v>
      </c>
      <c r="AY146" s="154">
        <v>0</v>
      </c>
      <c r="AZ146" s="154">
        <v>0</v>
      </c>
      <c r="BA146" s="154">
        <v>0</v>
      </c>
      <c r="BB146" s="154">
        <v>0</v>
      </c>
      <c r="BD146" s="145">
        <v>0</v>
      </c>
      <c r="BE146" s="145">
        <v>0</v>
      </c>
      <c r="BF146" s="145">
        <v>0</v>
      </c>
      <c r="BG146" s="145">
        <v>0</v>
      </c>
      <c r="BH146" s="145">
        <v>0</v>
      </c>
      <c r="BI146" s="145">
        <v>0</v>
      </c>
      <c r="BJ146" s="145">
        <v>0</v>
      </c>
      <c r="BK146" s="145">
        <v>0</v>
      </c>
      <c r="BL146" s="145">
        <v>0</v>
      </c>
      <c r="BM146" s="145">
        <v>0</v>
      </c>
      <c r="BN146" s="145">
        <v>0</v>
      </c>
      <c r="BO146" s="145">
        <v>0</v>
      </c>
    </row>
    <row r="147" spans="1:67" outlineLevel="1" x14ac:dyDescent="0.35">
      <c r="A147" s="147">
        <v>126</v>
      </c>
      <c r="B147" s="237" t="s">
        <v>148</v>
      </c>
      <c r="C147" s="147">
        <v>892</v>
      </c>
      <c r="D147" s="154">
        <v>1108295.7688120103</v>
      </c>
      <c r="E147" s="154">
        <v>0</v>
      </c>
      <c r="F147" s="238" t="s">
        <v>453</v>
      </c>
      <c r="G147" s="154">
        <v>0</v>
      </c>
      <c r="H147" s="154">
        <v>0</v>
      </c>
      <c r="I147" s="154">
        <v>0</v>
      </c>
      <c r="J147" s="154">
        <v>0</v>
      </c>
      <c r="K147" s="154">
        <v>0</v>
      </c>
      <c r="L147" s="154">
        <v>0</v>
      </c>
      <c r="M147" s="154">
        <v>0</v>
      </c>
      <c r="N147" s="154">
        <v>0</v>
      </c>
      <c r="O147" s="154">
        <v>1108295.7688120103</v>
      </c>
      <c r="P147" s="154">
        <v>0</v>
      </c>
      <c r="Q147" s="154">
        <v>0</v>
      </c>
      <c r="R147" s="154">
        <v>1108295.7688120103</v>
      </c>
      <c r="S147" s="154">
        <v>0</v>
      </c>
      <c r="T147" s="154">
        <v>0</v>
      </c>
      <c r="U147" s="154">
        <v>0</v>
      </c>
      <c r="V147" s="154">
        <v>0</v>
      </c>
      <c r="W147" s="154">
        <v>0</v>
      </c>
      <c r="X147" s="154">
        <v>0</v>
      </c>
      <c r="Y147" s="154">
        <v>0</v>
      </c>
      <c r="Z147" s="154">
        <v>0</v>
      </c>
      <c r="AA147" s="154">
        <v>0</v>
      </c>
      <c r="AB147" s="154">
        <v>0</v>
      </c>
      <c r="AC147" s="154">
        <v>0</v>
      </c>
      <c r="AD147" s="154">
        <v>0</v>
      </c>
      <c r="AE147" s="154">
        <v>0</v>
      </c>
      <c r="AF147" s="154">
        <v>0</v>
      </c>
      <c r="AG147" s="154">
        <v>0</v>
      </c>
      <c r="AH147" s="154">
        <v>0</v>
      </c>
      <c r="AI147" s="154">
        <v>0</v>
      </c>
      <c r="AJ147" s="154">
        <v>0</v>
      </c>
      <c r="AK147" s="154">
        <v>0</v>
      </c>
      <c r="AL147" s="154">
        <v>0</v>
      </c>
      <c r="AM147" s="154">
        <v>0</v>
      </c>
      <c r="AN147" s="154">
        <v>0</v>
      </c>
      <c r="AO147" s="154">
        <v>0</v>
      </c>
      <c r="AP147" s="154">
        <v>0</v>
      </c>
      <c r="AQ147" s="154">
        <v>0</v>
      </c>
      <c r="AR147" s="154">
        <v>0</v>
      </c>
      <c r="AS147" s="154">
        <v>0</v>
      </c>
      <c r="AT147" s="154">
        <v>0</v>
      </c>
      <c r="AU147" s="154">
        <v>0</v>
      </c>
      <c r="AV147" s="154">
        <v>0</v>
      </c>
      <c r="AW147" s="154">
        <v>0</v>
      </c>
      <c r="AX147" s="154">
        <v>0</v>
      </c>
      <c r="AY147" s="154">
        <v>0</v>
      </c>
      <c r="AZ147" s="154">
        <v>0</v>
      </c>
      <c r="BA147" s="154">
        <v>0</v>
      </c>
      <c r="BB147" s="154">
        <v>0</v>
      </c>
      <c r="BD147" s="145">
        <v>0</v>
      </c>
      <c r="BE147" s="145">
        <v>0</v>
      </c>
      <c r="BF147" s="145">
        <v>0</v>
      </c>
      <c r="BG147" s="145">
        <v>0</v>
      </c>
      <c r="BH147" s="145">
        <v>0</v>
      </c>
      <c r="BI147" s="145">
        <v>0</v>
      </c>
      <c r="BJ147" s="145">
        <v>0</v>
      </c>
      <c r="BK147" s="145">
        <v>0</v>
      </c>
      <c r="BL147" s="145">
        <v>0</v>
      </c>
      <c r="BM147" s="145">
        <v>0</v>
      </c>
      <c r="BN147" s="145">
        <v>0</v>
      </c>
      <c r="BO147" s="145">
        <v>0</v>
      </c>
    </row>
    <row r="148" spans="1:67" outlineLevel="1" x14ac:dyDescent="0.35">
      <c r="A148" s="147">
        <v>127</v>
      </c>
      <c r="B148" s="237" t="s">
        <v>149</v>
      </c>
      <c r="C148" s="147">
        <v>893</v>
      </c>
      <c r="D148" s="154">
        <v>1481487.755102359</v>
      </c>
      <c r="E148" s="154">
        <v>0</v>
      </c>
      <c r="F148" s="238" t="s">
        <v>457</v>
      </c>
      <c r="G148" s="154">
        <v>0</v>
      </c>
      <c r="H148" s="154">
        <v>0</v>
      </c>
      <c r="I148" s="154">
        <v>0</v>
      </c>
      <c r="J148" s="154">
        <v>0</v>
      </c>
      <c r="K148" s="154">
        <v>0</v>
      </c>
      <c r="L148" s="154">
        <v>0</v>
      </c>
      <c r="M148" s="154">
        <v>0</v>
      </c>
      <c r="N148" s="154">
        <v>0</v>
      </c>
      <c r="O148" s="154">
        <v>1481487.755102359</v>
      </c>
      <c r="P148" s="154">
        <v>0</v>
      </c>
      <c r="Q148" s="154">
        <v>0</v>
      </c>
      <c r="R148" s="154">
        <v>1481487.755102359</v>
      </c>
      <c r="S148" s="154">
        <v>0</v>
      </c>
      <c r="T148" s="154">
        <v>0</v>
      </c>
      <c r="U148" s="154">
        <v>0</v>
      </c>
      <c r="V148" s="154">
        <v>0</v>
      </c>
      <c r="W148" s="154">
        <v>0</v>
      </c>
      <c r="X148" s="154">
        <v>0</v>
      </c>
      <c r="Y148" s="154">
        <v>0</v>
      </c>
      <c r="Z148" s="154">
        <v>0</v>
      </c>
      <c r="AA148" s="154">
        <v>0</v>
      </c>
      <c r="AB148" s="154">
        <v>0</v>
      </c>
      <c r="AC148" s="154">
        <v>0</v>
      </c>
      <c r="AD148" s="154">
        <v>0</v>
      </c>
      <c r="AE148" s="154">
        <v>0</v>
      </c>
      <c r="AF148" s="154">
        <v>0</v>
      </c>
      <c r="AG148" s="154">
        <v>0</v>
      </c>
      <c r="AH148" s="154">
        <v>0</v>
      </c>
      <c r="AI148" s="154">
        <v>0</v>
      </c>
      <c r="AJ148" s="154">
        <v>0</v>
      </c>
      <c r="AK148" s="154">
        <v>0</v>
      </c>
      <c r="AL148" s="154">
        <v>0</v>
      </c>
      <c r="AM148" s="154">
        <v>0</v>
      </c>
      <c r="AN148" s="154">
        <v>0</v>
      </c>
      <c r="AO148" s="154">
        <v>0</v>
      </c>
      <c r="AP148" s="154">
        <v>0</v>
      </c>
      <c r="AQ148" s="154">
        <v>0</v>
      </c>
      <c r="AR148" s="154">
        <v>0</v>
      </c>
      <c r="AS148" s="154">
        <v>0</v>
      </c>
      <c r="AT148" s="154">
        <v>0</v>
      </c>
      <c r="AU148" s="154">
        <v>0</v>
      </c>
      <c r="AV148" s="154">
        <v>0</v>
      </c>
      <c r="AW148" s="154">
        <v>0</v>
      </c>
      <c r="AX148" s="154">
        <v>0</v>
      </c>
      <c r="AY148" s="154">
        <v>0</v>
      </c>
      <c r="AZ148" s="154">
        <v>0</v>
      </c>
      <c r="BA148" s="154">
        <v>0</v>
      </c>
      <c r="BB148" s="154">
        <v>0</v>
      </c>
      <c r="BD148" s="145">
        <v>0</v>
      </c>
      <c r="BE148" s="145">
        <v>0</v>
      </c>
      <c r="BF148" s="145">
        <v>0</v>
      </c>
      <c r="BG148" s="145">
        <v>0</v>
      </c>
      <c r="BH148" s="145">
        <v>0</v>
      </c>
      <c r="BI148" s="145">
        <v>0</v>
      </c>
      <c r="BJ148" s="145">
        <v>0</v>
      </c>
      <c r="BK148" s="145">
        <v>0</v>
      </c>
      <c r="BL148" s="145">
        <v>0</v>
      </c>
      <c r="BM148" s="145">
        <v>0</v>
      </c>
      <c r="BN148" s="145">
        <v>0</v>
      </c>
      <c r="BO148" s="145">
        <v>0</v>
      </c>
    </row>
    <row r="149" spans="1:67" outlineLevel="1" x14ac:dyDescent="0.35">
      <c r="A149" s="147">
        <v>128</v>
      </c>
      <c r="B149" s="237" t="s">
        <v>780</v>
      </c>
      <c r="C149" s="147">
        <v>894</v>
      </c>
      <c r="D149" s="154">
        <v>1439813.0835209489</v>
      </c>
      <c r="E149" s="154">
        <v>0</v>
      </c>
      <c r="F149" s="238" t="s">
        <v>449</v>
      </c>
      <c r="G149" s="154">
        <v>0</v>
      </c>
      <c r="H149" s="154">
        <v>0</v>
      </c>
      <c r="I149" s="154">
        <v>0</v>
      </c>
      <c r="J149" s="154">
        <v>0</v>
      </c>
      <c r="K149" s="154">
        <v>0</v>
      </c>
      <c r="L149" s="154">
        <v>0</v>
      </c>
      <c r="M149" s="154">
        <v>0</v>
      </c>
      <c r="N149" s="154">
        <v>0</v>
      </c>
      <c r="O149" s="154">
        <v>1439813.0835209489</v>
      </c>
      <c r="P149" s="154">
        <v>935702.91121938557</v>
      </c>
      <c r="Q149" s="154">
        <v>0</v>
      </c>
      <c r="R149" s="154">
        <v>504110.17230156367</v>
      </c>
      <c r="S149" s="154">
        <v>0</v>
      </c>
      <c r="T149" s="154">
        <v>0</v>
      </c>
      <c r="U149" s="154">
        <v>0</v>
      </c>
      <c r="V149" s="154">
        <v>0</v>
      </c>
      <c r="W149" s="154">
        <v>0</v>
      </c>
      <c r="X149" s="154">
        <v>0</v>
      </c>
      <c r="Y149" s="154">
        <v>0</v>
      </c>
      <c r="Z149" s="154">
        <v>0</v>
      </c>
      <c r="AA149" s="154">
        <v>0</v>
      </c>
      <c r="AB149" s="154">
        <v>0</v>
      </c>
      <c r="AC149" s="154">
        <v>0</v>
      </c>
      <c r="AD149" s="154">
        <v>0</v>
      </c>
      <c r="AE149" s="154">
        <v>0</v>
      </c>
      <c r="AF149" s="154">
        <v>0</v>
      </c>
      <c r="AG149" s="154">
        <v>0</v>
      </c>
      <c r="AH149" s="154">
        <v>0</v>
      </c>
      <c r="AI149" s="154">
        <v>0</v>
      </c>
      <c r="AJ149" s="154">
        <v>0</v>
      </c>
      <c r="AK149" s="154">
        <v>0</v>
      </c>
      <c r="AL149" s="154">
        <v>0</v>
      </c>
      <c r="AM149" s="154">
        <v>0</v>
      </c>
      <c r="AN149" s="154">
        <v>0</v>
      </c>
      <c r="AO149" s="154">
        <v>0</v>
      </c>
      <c r="AP149" s="154">
        <v>0</v>
      </c>
      <c r="AQ149" s="154">
        <v>0</v>
      </c>
      <c r="AR149" s="154">
        <v>0</v>
      </c>
      <c r="AS149" s="154">
        <v>0</v>
      </c>
      <c r="AT149" s="154">
        <v>0</v>
      </c>
      <c r="AU149" s="154">
        <v>0</v>
      </c>
      <c r="AV149" s="154">
        <v>0</v>
      </c>
      <c r="AW149" s="154">
        <v>0</v>
      </c>
      <c r="AX149" s="154">
        <v>0</v>
      </c>
      <c r="AY149" s="154">
        <v>0</v>
      </c>
      <c r="AZ149" s="154">
        <v>0</v>
      </c>
      <c r="BA149" s="154">
        <v>0</v>
      </c>
      <c r="BB149" s="154">
        <v>0</v>
      </c>
      <c r="BD149" s="145">
        <v>0</v>
      </c>
      <c r="BE149" s="145">
        <v>0</v>
      </c>
      <c r="BF149" s="145">
        <v>0</v>
      </c>
      <c r="BG149" s="145">
        <v>0</v>
      </c>
      <c r="BH149" s="145">
        <v>0</v>
      </c>
      <c r="BI149" s="145">
        <v>0</v>
      </c>
      <c r="BJ149" s="145">
        <v>0</v>
      </c>
      <c r="BK149" s="145">
        <v>0</v>
      </c>
      <c r="BL149" s="145">
        <v>0</v>
      </c>
      <c r="BM149" s="145">
        <v>0</v>
      </c>
      <c r="BN149" s="145">
        <v>0</v>
      </c>
      <c r="BO149" s="145">
        <v>0</v>
      </c>
    </row>
    <row r="150" spans="1:67" outlineLevel="1" x14ac:dyDescent="0.35">
      <c r="A150" s="147">
        <v>129</v>
      </c>
      <c r="B150" s="145" t="s">
        <v>781</v>
      </c>
      <c r="C150" s="147" t="s">
        <v>568</v>
      </c>
      <c r="D150" s="239">
        <v>11241683.327365141</v>
      </c>
      <c r="E150" s="154">
        <v>0</v>
      </c>
      <c r="G150" s="239">
        <v>0</v>
      </c>
      <c r="H150" s="239">
        <v>0</v>
      </c>
      <c r="I150" s="239">
        <v>0</v>
      </c>
      <c r="J150" s="239">
        <v>0</v>
      </c>
      <c r="K150" s="239">
        <v>0</v>
      </c>
      <c r="L150" s="239">
        <v>0</v>
      </c>
      <c r="M150" s="239">
        <v>0</v>
      </c>
      <c r="N150" s="239">
        <v>0</v>
      </c>
      <c r="O150" s="239">
        <v>11241683.327365141</v>
      </c>
      <c r="P150" s="239">
        <v>7390664.8264870076</v>
      </c>
      <c r="Q150" s="239">
        <v>0</v>
      </c>
      <c r="R150" s="239">
        <v>3851018.5008781338</v>
      </c>
      <c r="S150" s="239">
        <v>0</v>
      </c>
      <c r="T150" s="239">
        <v>0</v>
      </c>
      <c r="U150" s="239">
        <v>0</v>
      </c>
      <c r="V150" s="239">
        <v>0</v>
      </c>
      <c r="W150" s="239">
        <v>0</v>
      </c>
      <c r="X150" s="239">
        <v>0</v>
      </c>
      <c r="Y150" s="239">
        <v>0</v>
      </c>
      <c r="Z150" s="239">
        <v>0</v>
      </c>
      <c r="AA150" s="239">
        <v>0</v>
      </c>
      <c r="AB150" s="239">
        <v>0</v>
      </c>
      <c r="AC150" s="239">
        <v>0</v>
      </c>
      <c r="AD150" s="239">
        <v>0</v>
      </c>
      <c r="AE150" s="239">
        <v>0</v>
      </c>
      <c r="AF150" s="239">
        <v>0</v>
      </c>
      <c r="AG150" s="239">
        <v>0</v>
      </c>
      <c r="AH150" s="239">
        <v>0</v>
      </c>
      <c r="AI150" s="239">
        <v>0</v>
      </c>
      <c r="AJ150" s="239">
        <v>0</v>
      </c>
      <c r="AK150" s="239">
        <v>0</v>
      </c>
      <c r="AL150" s="239">
        <v>0</v>
      </c>
      <c r="AM150" s="239">
        <v>0</v>
      </c>
      <c r="AN150" s="239">
        <v>0</v>
      </c>
      <c r="AO150" s="239">
        <v>0</v>
      </c>
      <c r="AP150" s="239">
        <v>0</v>
      </c>
      <c r="AQ150" s="239">
        <v>0</v>
      </c>
      <c r="AR150" s="239">
        <v>0</v>
      </c>
      <c r="AS150" s="239">
        <v>0</v>
      </c>
      <c r="AT150" s="239">
        <v>0</v>
      </c>
      <c r="AU150" s="239">
        <v>0</v>
      </c>
      <c r="AV150" s="239">
        <v>0</v>
      </c>
      <c r="AW150" s="239">
        <v>0</v>
      </c>
      <c r="AX150" s="239">
        <v>0</v>
      </c>
      <c r="AY150" s="239">
        <v>0</v>
      </c>
      <c r="AZ150" s="239">
        <v>0</v>
      </c>
      <c r="BA150" s="239">
        <v>0</v>
      </c>
      <c r="BB150" s="239">
        <v>0</v>
      </c>
      <c r="BD150" s="145">
        <v>0</v>
      </c>
      <c r="BE150" s="145">
        <v>0</v>
      </c>
      <c r="BF150" s="145">
        <v>0</v>
      </c>
      <c r="BG150" s="145">
        <v>0</v>
      </c>
      <c r="BH150" s="145">
        <v>0</v>
      </c>
      <c r="BI150" s="145">
        <v>0</v>
      </c>
      <c r="BJ150" s="145">
        <v>0</v>
      </c>
      <c r="BK150" s="145">
        <v>0</v>
      </c>
      <c r="BL150" s="145">
        <v>0</v>
      </c>
      <c r="BM150" s="145">
        <v>0</v>
      </c>
      <c r="BN150" s="145">
        <v>0</v>
      </c>
      <c r="BO150" s="145">
        <v>0</v>
      </c>
    </row>
    <row r="151" spans="1:67" outlineLevel="1" x14ac:dyDescent="0.35">
      <c r="A151" s="147" t="s">
        <v>568</v>
      </c>
      <c r="B151" s="145" t="s">
        <v>568</v>
      </c>
      <c r="C151" s="147" t="s">
        <v>568</v>
      </c>
      <c r="D151" s="154"/>
      <c r="E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D151" s="145">
        <v>0</v>
      </c>
      <c r="BE151" s="145">
        <v>0</v>
      </c>
      <c r="BF151" s="145">
        <v>0</v>
      </c>
      <c r="BG151" s="145">
        <v>0</v>
      </c>
      <c r="BH151" s="145">
        <v>0</v>
      </c>
      <c r="BI151" s="145">
        <v>0</v>
      </c>
      <c r="BJ151" s="145">
        <v>0</v>
      </c>
      <c r="BK151" s="145">
        <v>0</v>
      </c>
      <c r="BL151" s="145">
        <v>0</v>
      </c>
      <c r="BM151" s="145">
        <v>0</v>
      </c>
      <c r="BN151" s="145">
        <v>0</v>
      </c>
      <c r="BO151" s="145">
        <v>0</v>
      </c>
    </row>
    <row r="152" spans="1:67" x14ac:dyDescent="0.35">
      <c r="A152" s="147">
        <v>130</v>
      </c>
      <c r="B152" s="158" t="s">
        <v>782</v>
      </c>
      <c r="C152" s="147" t="s">
        <v>568</v>
      </c>
      <c r="D152" s="154">
        <v>25704895.225109346</v>
      </c>
      <c r="E152" s="154">
        <v>0</v>
      </c>
      <c r="F152" s="238"/>
      <c r="G152" s="154">
        <v>572094.80339909776</v>
      </c>
      <c r="H152" s="154">
        <v>197197.23815796894</v>
      </c>
      <c r="I152" s="154">
        <v>374897.56524112879</v>
      </c>
      <c r="J152" s="154">
        <v>0</v>
      </c>
      <c r="K152" s="154">
        <v>0</v>
      </c>
      <c r="L152" s="154">
        <v>0</v>
      </c>
      <c r="M152" s="154">
        <v>0</v>
      </c>
      <c r="N152" s="154">
        <v>0</v>
      </c>
      <c r="O152" s="154">
        <v>25132800.421710253</v>
      </c>
      <c r="P152" s="154">
        <v>16141766.53949271</v>
      </c>
      <c r="Q152" s="154">
        <v>278359.56126361043</v>
      </c>
      <c r="R152" s="154">
        <v>8712674.3209539317</v>
      </c>
      <c r="S152" s="154">
        <v>0</v>
      </c>
      <c r="T152" s="154">
        <v>0</v>
      </c>
      <c r="U152" s="154">
        <v>0</v>
      </c>
      <c r="V152" s="154">
        <v>0</v>
      </c>
      <c r="W152" s="154">
        <v>0</v>
      </c>
      <c r="X152" s="154">
        <v>0</v>
      </c>
      <c r="Y152" s="154">
        <v>0</v>
      </c>
      <c r="Z152" s="154">
        <v>0</v>
      </c>
      <c r="AA152" s="154">
        <v>0</v>
      </c>
      <c r="AB152" s="154">
        <v>0</v>
      </c>
      <c r="AC152" s="154">
        <v>0</v>
      </c>
      <c r="AD152" s="154">
        <v>0</v>
      </c>
      <c r="AE152" s="154">
        <v>0</v>
      </c>
      <c r="AF152" s="154">
        <v>0</v>
      </c>
      <c r="AG152" s="154">
        <v>0</v>
      </c>
      <c r="AH152" s="154">
        <v>0</v>
      </c>
      <c r="AI152" s="154">
        <v>0</v>
      </c>
      <c r="AJ152" s="154">
        <v>0</v>
      </c>
      <c r="AK152" s="154">
        <v>0</v>
      </c>
      <c r="AL152" s="154">
        <v>0</v>
      </c>
      <c r="AM152" s="154">
        <v>0</v>
      </c>
      <c r="AN152" s="154">
        <v>0</v>
      </c>
      <c r="AO152" s="154">
        <v>0</v>
      </c>
      <c r="AP152" s="154">
        <v>0</v>
      </c>
      <c r="AQ152" s="154">
        <v>0</v>
      </c>
      <c r="AR152" s="154">
        <v>0</v>
      </c>
      <c r="AS152" s="154">
        <v>0</v>
      </c>
      <c r="AT152" s="154">
        <v>0</v>
      </c>
      <c r="AU152" s="154">
        <v>0</v>
      </c>
      <c r="AV152" s="154">
        <v>0</v>
      </c>
      <c r="AW152" s="154">
        <v>0</v>
      </c>
      <c r="AX152" s="154">
        <v>0</v>
      </c>
      <c r="AY152" s="154">
        <v>0</v>
      </c>
      <c r="AZ152" s="154">
        <v>0</v>
      </c>
      <c r="BA152" s="154">
        <v>0</v>
      </c>
      <c r="BB152" s="154">
        <v>0</v>
      </c>
      <c r="BD152" s="145">
        <v>0</v>
      </c>
      <c r="BE152" s="145">
        <v>0</v>
      </c>
      <c r="BF152" s="145">
        <v>0</v>
      </c>
      <c r="BG152" s="145">
        <v>0</v>
      </c>
      <c r="BH152" s="145">
        <v>0</v>
      </c>
      <c r="BI152" s="145">
        <v>0</v>
      </c>
      <c r="BJ152" s="145">
        <v>0</v>
      </c>
      <c r="BK152" s="145">
        <v>0</v>
      </c>
      <c r="BL152" s="145">
        <v>0</v>
      </c>
      <c r="BM152" s="145">
        <v>0</v>
      </c>
      <c r="BN152" s="145">
        <v>0</v>
      </c>
      <c r="BO152" s="145">
        <v>0</v>
      </c>
    </row>
    <row r="153" spans="1:67" x14ac:dyDescent="0.35">
      <c r="A153" s="147" t="s">
        <v>568</v>
      </c>
      <c r="B153" s="145" t="s">
        <v>568</v>
      </c>
      <c r="C153" s="147" t="s">
        <v>568</v>
      </c>
      <c r="D153" s="239"/>
      <c r="E153" s="154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D153" s="145">
        <v>0</v>
      </c>
      <c r="BE153" s="145">
        <v>0</v>
      </c>
      <c r="BF153" s="145">
        <v>0</v>
      </c>
      <c r="BG153" s="145">
        <v>0</v>
      </c>
      <c r="BH153" s="145">
        <v>0</v>
      </c>
      <c r="BI153" s="145">
        <v>0</v>
      </c>
      <c r="BJ153" s="145">
        <v>0</v>
      </c>
      <c r="BK153" s="145">
        <v>0</v>
      </c>
      <c r="BL153" s="145">
        <v>0</v>
      </c>
      <c r="BM153" s="145">
        <v>0</v>
      </c>
      <c r="BN153" s="145">
        <v>0</v>
      </c>
      <c r="BO153" s="145">
        <v>0</v>
      </c>
    </row>
    <row r="154" spans="1:67" x14ac:dyDescent="0.35">
      <c r="A154" s="147">
        <v>131</v>
      </c>
      <c r="B154" s="158" t="s">
        <v>783</v>
      </c>
      <c r="C154" s="147" t="s">
        <v>568</v>
      </c>
      <c r="D154" s="154"/>
      <c r="E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D154" s="145">
        <v>0</v>
      </c>
      <c r="BE154" s="145">
        <v>0</v>
      </c>
      <c r="BF154" s="145">
        <v>0</v>
      </c>
      <c r="BG154" s="145">
        <v>0</v>
      </c>
      <c r="BH154" s="145">
        <v>0</v>
      </c>
      <c r="BI154" s="145">
        <v>0</v>
      </c>
      <c r="BJ154" s="145">
        <v>0</v>
      </c>
      <c r="BK154" s="145">
        <v>0</v>
      </c>
      <c r="BL154" s="145">
        <v>0</v>
      </c>
      <c r="BM154" s="145">
        <v>0</v>
      </c>
      <c r="BN154" s="145">
        <v>0</v>
      </c>
      <c r="BO154" s="145">
        <v>0</v>
      </c>
    </row>
    <row r="155" spans="1:67" outlineLevel="1" x14ac:dyDescent="0.35">
      <c r="A155" s="147">
        <v>132</v>
      </c>
      <c r="B155" s="155" t="s">
        <v>784</v>
      </c>
      <c r="C155" s="147" t="s">
        <v>568</v>
      </c>
      <c r="D155" s="154"/>
      <c r="E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D155" s="145">
        <v>0</v>
      </c>
      <c r="BE155" s="145">
        <v>0</v>
      </c>
      <c r="BF155" s="145">
        <v>0</v>
      </c>
      <c r="BG155" s="145">
        <v>0</v>
      </c>
      <c r="BH155" s="145">
        <v>0</v>
      </c>
      <c r="BI155" s="145">
        <v>0</v>
      </c>
      <c r="BJ155" s="145">
        <v>0</v>
      </c>
      <c r="BK155" s="145">
        <v>0</v>
      </c>
      <c r="BL155" s="145">
        <v>0</v>
      </c>
      <c r="BM155" s="145">
        <v>0</v>
      </c>
      <c r="BN155" s="145">
        <v>0</v>
      </c>
      <c r="BO155" s="145">
        <v>0</v>
      </c>
    </row>
    <row r="156" spans="1:67" outlineLevel="1" x14ac:dyDescent="0.35">
      <c r="A156" s="147">
        <v>133</v>
      </c>
      <c r="B156" s="237" t="s">
        <v>154</v>
      </c>
      <c r="C156" s="147">
        <v>901</v>
      </c>
      <c r="D156" s="154">
        <v>118343.7250597073</v>
      </c>
      <c r="E156" s="154">
        <v>0</v>
      </c>
      <c r="F156" s="238" t="s">
        <v>728</v>
      </c>
      <c r="G156" s="154">
        <v>0</v>
      </c>
      <c r="H156" s="154">
        <v>0</v>
      </c>
      <c r="I156" s="154">
        <v>0</v>
      </c>
      <c r="J156" s="154">
        <v>0</v>
      </c>
      <c r="K156" s="154">
        <v>0</v>
      </c>
      <c r="L156" s="154">
        <v>0</v>
      </c>
      <c r="M156" s="154">
        <v>0</v>
      </c>
      <c r="N156" s="154">
        <v>0</v>
      </c>
      <c r="O156" s="154">
        <v>118343.7250597073</v>
      </c>
      <c r="P156" s="154">
        <v>0</v>
      </c>
      <c r="Q156" s="154">
        <v>0</v>
      </c>
      <c r="R156" s="154">
        <v>118343.7250597073</v>
      </c>
      <c r="S156" s="154">
        <v>0</v>
      </c>
      <c r="T156" s="154">
        <v>0</v>
      </c>
      <c r="U156" s="154">
        <v>0</v>
      </c>
      <c r="V156" s="154">
        <v>0</v>
      </c>
      <c r="W156" s="154">
        <v>0</v>
      </c>
      <c r="X156" s="154">
        <v>0</v>
      </c>
      <c r="Y156" s="154">
        <v>0</v>
      </c>
      <c r="Z156" s="154">
        <v>0</v>
      </c>
      <c r="AA156" s="154">
        <v>0</v>
      </c>
      <c r="AB156" s="154">
        <v>0</v>
      </c>
      <c r="AC156" s="154">
        <v>0</v>
      </c>
      <c r="AD156" s="154">
        <v>0</v>
      </c>
      <c r="AE156" s="154">
        <v>0</v>
      </c>
      <c r="AF156" s="154">
        <v>0</v>
      </c>
      <c r="AG156" s="154">
        <v>0</v>
      </c>
      <c r="AH156" s="154">
        <v>0</v>
      </c>
      <c r="AI156" s="154">
        <v>0</v>
      </c>
      <c r="AJ156" s="154">
        <v>0</v>
      </c>
      <c r="AK156" s="154">
        <v>0</v>
      </c>
      <c r="AL156" s="154">
        <v>0</v>
      </c>
      <c r="AM156" s="154">
        <v>0</v>
      </c>
      <c r="AN156" s="154">
        <v>0</v>
      </c>
      <c r="AO156" s="154">
        <v>0</v>
      </c>
      <c r="AP156" s="154">
        <v>0</v>
      </c>
      <c r="AQ156" s="154">
        <v>0</v>
      </c>
      <c r="AR156" s="154">
        <v>0</v>
      </c>
      <c r="AS156" s="154">
        <v>0</v>
      </c>
      <c r="AT156" s="154">
        <v>0</v>
      </c>
      <c r="AU156" s="154">
        <v>0</v>
      </c>
      <c r="AV156" s="154">
        <v>0</v>
      </c>
      <c r="AW156" s="154">
        <v>0</v>
      </c>
      <c r="AX156" s="154">
        <v>0</v>
      </c>
      <c r="AY156" s="154">
        <v>0</v>
      </c>
      <c r="AZ156" s="154">
        <v>0</v>
      </c>
      <c r="BA156" s="154">
        <v>0</v>
      </c>
      <c r="BB156" s="154">
        <v>0</v>
      </c>
      <c r="BD156" s="145">
        <v>0</v>
      </c>
      <c r="BE156" s="145">
        <v>0</v>
      </c>
      <c r="BF156" s="145">
        <v>0</v>
      </c>
      <c r="BG156" s="145">
        <v>0</v>
      </c>
      <c r="BH156" s="145">
        <v>0</v>
      </c>
      <c r="BI156" s="145">
        <v>0</v>
      </c>
      <c r="BJ156" s="145">
        <v>0</v>
      </c>
      <c r="BK156" s="145">
        <v>0</v>
      </c>
      <c r="BL156" s="145">
        <v>0</v>
      </c>
      <c r="BM156" s="145">
        <v>0</v>
      </c>
      <c r="BN156" s="145">
        <v>0</v>
      </c>
      <c r="BO156" s="145">
        <v>0</v>
      </c>
    </row>
    <row r="157" spans="1:67" outlineLevel="1" x14ac:dyDescent="0.35">
      <c r="A157" s="147">
        <v>134</v>
      </c>
      <c r="B157" s="237" t="s">
        <v>155</v>
      </c>
      <c r="C157" s="147">
        <v>902</v>
      </c>
      <c r="D157" s="154">
        <v>536858.31951447832</v>
      </c>
      <c r="E157" s="154">
        <v>0</v>
      </c>
      <c r="F157" s="238" t="s">
        <v>728</v>
      </c>
      <c r="G157" s="154">
        <v>0</v>
      </c>
      <c r="H157" s="154">
        <v>0</v>
      </c>
      <c r="I157" s="154">
        <v>0</v>
      </c>
      <c r="J157" s="154">
        <v>0</v>
      </c>
      <c r="K157" s="154">
        <v>0</v>
      </c>
      <c r="L157" s="154">
        <v>0</v>
      </c>
      <c r="M157" s="154">
        <v>0</v>
      </c>
      <c r="N157" s="154">
        <v>0</v>
      </c>
      <c r="O157" s="154">
        <v>536858.31951447832</v>
      </c>
      <c r="P157" s="154">
        <v>0</v>
      </c>
      <c r="Q157" s="154">
        <v>0</v>
      </c>
      <c r="R157" s="154">
        <v>536858.31951447832</v>
      </c>
      <c r="S157" s="154">
        <v>0</v>
      </c>
      <c r="T157" s="154">
        <v>0</v>
      </c>
      <c r="U157" s="154">
        <v>0</v>
      </c>
      <c r="V157" s="154">
        <v>0</v>
      </c>
      <c r="W157" s="154">
        <v>0</v>
      </c>
      <c r="X157" s="154">
        <v>0</v>
      </c>
      <c r="Y157" s="154">
        <v>0</v>
      </c>
      <c r="Z157" s="154">
        <v>0</v>
      </c>
      <c r="AA157" s="154">
        <v>0</v>
      </c>
      <c r="AB157" s="154">
        <v>0</v>
      </c>
      <c r="AC157" s="154">
        <v>0</v>
      </c>
      <c r="AD157" s="154">
        <v>0</v>
      </c>
      <c r="AE157" s="154">
        <v>0</v>
      </c>
      <c r="AF157" s="154">
        <v>0</v>
      </c>
      <c r="AG157" s="154">
        <v>0</v>
      </c>
      <c r="AH157" s="154">
        <v>0</v>
      </c>
      <c r="AI157" s="154">
        <v>0</v>
      </c>
      <c r="AJ157" s="154">
        <v>0</v>
      </c>
      <c r="AK157" s="154">
        <v>0</v>
      </c>
      <c r="AL157" s="154">
        <v>0</v>
      </c>
      <c r="AM157" s="154">
        <v>0</v>
      </c>
      <c r="AN157" s="154">
        <v>0</v>
      </c>
      <c r="AO157" s="154">
        <v>0</v>
      </c>
      <c r="AP157" s="154">
        <v>0</v>
      </c>
      <c r="AQ157" s="154">
        <v>0</v>
      </c>
      <c r="AR157" s="154">
        <v>0</v>
      </c>
      <c r="AS157" s="154">
        <v>0</v>
      </c>
      <c r="AT157" s="154">
        <v>0</v>
      </c>
      <c r="AU157" s="154">
        <v>0</v>
      </c>
      <c r="AV157" s="154">
        <v>0</v>
      </c>
      <c r="AW157" s="154">
        <v>0</v>
      </c>
      <c r="AX157" s="154">
        <v>0</v>
      </c>
      <c r="AY157" s="154">
        <v>0</v>
      </c>
      <c r="AZ157" s="154">
        <v>0</v>
      </c>
      <c r="BA157" s="154">
        <v>0</v>
      </c>
      <c r="BB157" s="154">
        <v>0</v>
      </c>
      <c r="BD157" s="145">
        <v>0</v>
      </c>
      <c r="BE157" s="145">
        <v>0</v>
      </c>
      <c r="BF157" s="145">
        <v>0</v>
      </c>
      <c r="BG157" s="145">
        <v>0</v>
      </c>
      <c r="BH157" s="145">
        <v>0</v>
      </c>
      <c r="BI157" s="145">
        <v>0</v>
      </c>
      <c r="BJ157" s="145">
        <v>0</v>
      </c>
      <c r="BK157" s="145">
        <v>0</v>
      </c>
      <c r="BL157" s="145">
        <v>0</v>
      </c>
      <c r="BM157" s="145">
        <v>0</v>
      </c>
      <c r="BN157" s="145">
        <v>0</v>
      </c>
      <c r="BO157" s="145">
        <v>0</v>
      </c>
    </row>
    <row r="158" spans="1:67" outlineLevel="1" x14ac:dyDescent="0.35">
      <c r="A158" s="147">
        <v>135</v>
      </c>
      <c r="B158" s="237" t="s">
        <v>156</v>
      </c>
      <c r="C158" s="147">
        <v>903</v>
      </c>
      <c r="D158" s="154">
        <v>4702717.446291944</v>
      </c>
      <c r="E158" s="154">
        <v>0</v>
      </c>
      <c r="F158" s="238" t="s">
        <v>728</v>
      </c>
      <c r="G158" s="154">
        <v>0</v>
      </c>
      <c r="H158" s="154">
        <v>0</v>
      </c>
      <c r="I158" s="154">
        <v>0</v>
      </c>
      <c r="J158" s="154">
        <v>0</v>
      </c>
      <c r="K158" s="154">
        <v>0</v>
      </c>
      <c r="L158" s="154">
        <v>0</v>
      </c>
      <c r="M158" s="154">
        <v>0</v>
      </c>
      <c r="N158" s="154">
        <v>0</v>
      </c>
      <c r="O158" s="154">
        <v>4702717.446291944</v>
      </c>
      <c r="P158" s="154">
        <v>0</v>
      </c>
      <c r="Q158" s="154">
        <v>0</v>
      </c>
      <c r="R158" s="154">
        <v>4702717.446291944</v>
      </c>
      <c r="S158" s="154">
        <v>0</v>
      </c>
      <c r="T158" s="154">
        <v>0</v>
      </c>
      <c r="U158" s="154">
        <v>0</v>
      </c>
      <c r="V158" s="154">
        <v>0</v>
      </c>
      <c r="W158" s="154">
        <v>0</v>
      </c>
      <c r="X158" s="154">
        <v>0</v>
      </c>
      <c r="Y158" s="154">
        <v>0</v>
      </c>
      <c r="Z158" s="154">
        <v>0</v>
      </c>
      <c r="AA158" s="154">
        <v>0</v>
      </c>
      <c r="AB158" s="154">
        <v>0</v>
      </c>
      <c r="AC158" s="154">
        <v>0</v>
      </c>
      <c r="AD158" s="154">
        <v>0</v>
      </c>
      <c r="AE158" s="154">
        <v>0</v>
      </c>
      <c r="AF158" s="154">
        <v>0</v>
      </c>
      <c r="AG158" s="154">
        <v>0</v>
      </c>
      <c r="AH158" s="154">
        <v>0</v>
      </c>
      <c r="AI158" s="154">
        <v>0</v>
      </c>
      <c r="AJ158" s="154">
        <v>0</v>
      </c>
      <c r="AK158" s="154">
        <v>0</v>
      </c>
      <c r="AL158" s="154">
        <v>0</v>
      </c>
      <c r="AM158" s="154">
        <v>0</v>
      </c>
      <c r="AN158" s="154">
        <v>0</v>
      </c>
      <c r="AO158" s="154">
        <v>0</v>
      </c>
      <c r="AP158" s="154">
        <v>0</v>
      </c>
      <c r="AQ158" s="154">
        <v>0</v>
      </c>
      <c r="AR158" s="154">
        <v>0</v>
      </c>
      <c r="AS158" s="154">
        <v>0</v>
      </c>
      <c r="AT158" s="154">
        <v>0</v>
      </c>
      <c r="AU158" s="154">
        <v>0</v>
      </c>
      <c r="AV158" s="154">
        <v>0</v>
      </c>
      <c r="AW158" s="154">
        <v>0</v>
      </c>
      <c r="AX158" s="154">
        <v>0</v>
      </c>
      <c r="AY158" s="154">
        <v>0</v>
      </c>
      <c r="AZ158" s="154">
        <v>0</v>
      </c>
      <c r="BA158" s="154">
        <v>0</v>
      </c>
      <c r="BB158" s="154">
        <v>0</v>
      </c>
      <c r="BD158" s="145">
        <v>0</v>
      </c>
      <c r="BE158" s="145">
        <v>0</v>
      </c>
      <c r="BF158" s="145">
        <v>0</v>
      </c>
      <c r="BG158" s="145">
        <v>0</v>
      </c>
      <c r="BH158" s="145">
        <v>0</v>
      </c>
      <c r="BI158" s="145">
        <v>0</v>
      </c>
      <c r="BJ158" s="145">
        <v>0</v>
      </c>
      <c r="BK158" s="145">
        <v>0</v>
      </c>
      <c r="BL158" s="145">
        <v>0</v>
      </c>
      <c r="BM158" s="145">
        <v>0</v>
      </c>
      <c r="BN158" s="145">
        <v>0</v>
      </c>
      <c r="BO158" s="145">
        <v>0</v>
      </c>
    </row>
    <row r="159" spans="1:67" outlineLevel="1" x14ac:dyDescent="0.35">
      <c r="A159" s="147">
        <v>136</v>
      </c>
      <c r="B159" s="237" t="s">
        <v>157</v>
      </c>
      <c r="C159" s="147">
        <v>904</v>
      </c>
      <c r="D159" s="154">
        <v>1667277.7005784863</v>
      </c>
      <c r="E159" s="154">
        <v>0</v>
      </c>
      <c r="F159" s="238" t="s">
        <v>728</v>
      </c>
      <c r="G159" s="154">
        <v>0</v>
      </c>
      <c r="H159" s="154">
        <v>0</v>
      </c>
      <c r="I159" s="154">
        <v>0</v>
      </c>
      <c r="J159" s="154">
        <v>0</v>
      </c>
      <c r="K159" s="154">
        <v>0</v>
      </c>
      <c r="L159" s="154">
        <v>0</v>
      </c>
      <c r="M159" s="154">
        <v>0</v>
      </c>
      <c r="N159" s="154">
        <v>0</v>
      </c>
      <c r="O159" s="154">
        <v>1667277.7005784863</v>
      </c>
      <c r="P159" s="154">
        <v>0</v>
      </c>
      <c r="Q159" s="154">
        <v>0</v>
      </c>
      <c r="R159" s="154">
        <v>1667277.7005784863</v>
      </c>
      <c r="S159" s="154">
        <v>0</v>
      </c>
      <c r="T159" s="154">
        <v>0</v>
      </c>
      <c r="U159" s="154">
        <v>0</v>
      </c>
      <c r="V159" s="154">
        <v>0</v>
      </c>
      <c r="W159" s="154">
        <v>0</v>
      </c>
      <c r="X159" s="154">
        <v>0</v>
      </c>
      <c r="Y159" s="154">
        <v>0</v>
      </c>
      <c r="Z159" s="154">
        <v>0</v>
      </c>
      <c r="AA159" s="154">
        <v>0</v>
      </c>
      <c r="AB159" s="154">
        <v>0</v>
      </c>
      <c r="AC159" s="154">
        <v>0</v>
      </c>
      <c r="AD159" s="154">
        <v>0</v>
      </c>
      <c r="AE159" s="154">
        <v>0</v>
      </c>
      <c r="AF159" s="154">
        <v>0</v>
      </c>
      <c r="AG159" s="154">
        <v>0</v>
      </c>
      <c r="AH159" s="154">
        <v>0</v>
      </c>
      <c r="AI159" s="154">
        <v>0</v>
      </c>
      <c r="AJ159" s="154">
        <v>0</v>
      </c>
      <c r="AK159" s="154">
        <v>0</v>
      </c>
      <c r="AL159" s="154">
        <v>0</v>
      </c>
      <c r="AM159" s="154">
        <v>0</v>
      </c>
      <c r="AN159" s="154">
        <v>0</v>
      </c>
      <c r="AO159" s="154">
        <v>0</v>
      </c>
      <c r="AP159" s="154">
        <v>0</v>
      </c>
      <c r="AQ159" s="154">
        <v>0</v>
      </c>
      <c r="AR159" s="154">
        <v>0</v>
      </c>
      <c r="AS159" s="154">
        <v>0</v>
      </c>
      <c r="AT159" s="154">
        <v>0</v>
      </c>
      <c r="AU159" s="154">
        <v>0</v>
      </c>
      <c r="AV159" s="154">
        <v>0</v>
      </c>
      <c r="AW159" s="154">
        <v>0</v>
      </c>
      <c r="AX159" s="154">
        <v>0</v>
      </c>
      <c r="AY159" s="154">
        <v>0</v>
      </c>
      <c r="AZ159" s="154">
        <v>0</v>
      </c>
      <c r="BA159" s="154">
        <v>0</v>
      </c>
      <c r="BB159" s="154">
        <v>0</v>
      </c>
      <c r="BD159" s="145">
        <v>0</v>
      </c>
      <c r="BE159" s="145">
        <v>0</v>
      </c>
      <c r="BF159" s="145">
        <v>0</v>
      </c>
      <c r="BG159" s="145">
        <v>0</v>
      </c>
      <c r="BH159" s="145">
        <v>0</v>
      </c>
      <c r="BI159" s="145">
        <v>0</v>
      </c>
      <c r="BJ159" s="145">
        <v>0</v>
      </c>
      <c r="BK159" s="145">
        <v>0</v>
      </c>
      <c r="BL159" s="145">
        <v>0</v>
      </c>
      <c r="BM159" s="145">
        <v>0</v>
      </c>
      <c r="BN159" s="145">
        <v>0</v>
      </c>
      <c r="BO159" s="145">
        <v>0</v>
      </c>
    </row>
    <row r="160" spans="1:67" outlineLevel="1" x14ac:dyDescent="0.35">
      <c r="A160" s="147">
        <v>137</v>
      </c>
      <c r="B160" s="237" t="s">
        <v>158</v>
      </c>
      <c r="C160" s="147">
        <v>905</v>
      </c>
      <c r="D160" s="154">
        <v>428.46888265690859</v>
      </c>
      <c r="E160" s="154">
        <v>0</v>
      </c>
      <c r="F160" s="238" t="s">
        <v>728</v>
      </c>
      <c r="G160" s="154">
        <v>0</v>
      </c>
      <c r="H160" s="154">
        <v>0</v>
      </c>
      <c r="I160" s="154">
        <v>0</v>
      </c>
      <c r="J160" s="154">
        <v>0</v>
      </c>
      <c r="K160" s="154">
        <v>0</v>
      </c>
      <c r="L160" s="154">
        <v>0</v>
      </c>
      <c r="M160" s="154">
        <v>0</v>
      </c>
      <c r="N160" s="154">
        <v>0</v>
      </c>
      <c r="O160" s="154">
        <v>428.46888265690859</v>
      </c>
      <c r="P160" s="154">
        <v>0</v>
      </c>
      <c r="Q160" s="154">
        <v>0</v>
      </c>
      <c r="R160" s="154">
        <v>428.46888265690859</v>
      </c>
      <c r="S160" s="154">
        <v>0</v>
      </c>
      <c r="T160" s="154">
        <v>0</v>
      </c>
      <c r="U160" s="154">
        <v>0</v>
      </c>
      <c r="V160" s="154">
        <v>0</v>
      </c>
      <c r="W160" s="154">
        <v>0</v>
      </c>
      <c r="X160" s="154">
        <v>0</v>
      </c>
      <c r="Y160" s="154">
        <v>0</v>
      </c>
      <c r="Z160" s="154">
        <v>0</v>
      </c>
      <c r="AA160" s="154">
        <v>0</v>
      </c>
      <c r="AB160" s="154">
        <v>0</v>
      </c>
      <c r="AC160" s="154">
        <v>0</v>
      </c>
      <c r="AD160" s="154">
        <v>0</v>
      </c>
      <c r="AE160" s="154">
        <v>0</v>
      </c>
      <c r="AF160" s="154">
        <v>0</v>
      </c>
      <c r="AG160" s="154">
        <v>0</v>
      </c>
      <c r="AH160" s="154">
        <v>0</v>
      </c>
      <c r="AI160" s="154">
        <v>0</v>
      </c>
      <c r="AJ160" s="154">
        <v>0</v>
      </c>
      <c r="AK160" s="154">
        <v>0</v>
      </c>
      <c r="AL160" s="154">
        <v>0</v>
      </c>
      <c r="AM160" s="154">
        <v>0</v>
      </c>
      <c r="AN160" s="154">
        <v>0</v>
      </c>
      <c r="AO160" s="154">
        <v>0</v>
      </c>
      <c r="AP160" s="154">
        <v>0</v>
      </c>
      <c r="AQ160" s="154">
        <v>0</v>
      </c>
      <c r="AR160" s="154">
        <v>0</v>
      </c>
      <c r="AS160" s="154">
        <v>0</v>
      </c>
      <c r="AT160" s="154">
        <v>0</v>
      </c>
      <c r="AU160" s="154">
        <v>0</v>
      </c>
      <c r="AV160" s="154">
        <v>0</v>
      </c>
      <c r="AW160" s="154">
        <v>0</v>
      </c>
      <c r="AX160" s="154">
        <v>0</v>
      </c>
      <c r="AY160" s="154">
        <v>0</v>
      </c>
      <c r="AZ160" s="154">
        <v>0</v>
      </c>
      <c r="BA160" s="154">
        <v>0</v>
      </c>
      <c r="BB160" s="154">
        <v>0</v>
      </c>
      <c r="BD160" s="145">
        <v>0</v>
      </c>
      <c r="BE160" s="145">
        <v>0</v>
      </c>
      <c r="BF160" s="145">
        <v>0</v>
      </c>
      <c r="BG160" s="145">
        <v>0</v>
      </c>
      <c r="BH160" s="145">
        <v>0</v>
      </c>
      <c r="BI160" s="145">
        <v>0</v>
      </c>
      <c r="BJ160" s="145">
        <v>0</v>
      </c>
      <c r="BK160" s="145">
        <v>0</v>
      </c>
      <c r="BL160" s="145">
        <v>0</v>
      </c>
      <c r="BM160" s="145">
        <v>0</v>
      </c>
      <c r="BN160" s="145">
        <v>0</v>
      </c>
      <c r="BO160" s="145">
        <v>0</v>
      </c>
    </row>
    <row r="161" spans="1:67" outlineLevel="1" x14ac:dyDescent="0.35">
      <c r="A161" s="147">
        <v>138</v>
      </c>
      <c r="B161" s="145" t="s">
        <v>785</v>
      </c>
      <c r="C161" s="147" t="s">
        <v>568</v>
      </c>
      <c r="D161" s="239">
        <v>7025625.6603272725</v>
      </c>
      <c r="E161" s="154">
        <v>0</v>
      </c>
      <c r="G161" s="239">
        <v>0</v>
      </c>
      <c r="H161" s="239">
        <v>0</v>
      </c>
      <c r="I161" s="239">
        <v>0</v>
      </c>
      <c r="J161" s="239">
        <v>0</v>
      </c>
      <c r="K161" s="239">
        <v>0</v>
      </c>
      <c r="L161" s="239">
        <v>0</v>
      </c>
      <c r="M161" s="239">
        <v>0</v>
      </c>
      <c r="N161" s="239">
        <v>0</v>
      </c>
      <c r="O161" s="239">
        <v>7025625.6603272725</v>
      </c>
      <c r="P161" s="239">
        <v>0</v>
      </c>
      <c r="Q161" s="239">
        <v>0</v>
      </c>
      <c r="R161" s="239">
        <v>7025625.6603272725</v>
      </c>
      <c r="S161" s="239">
        <v>0</v>
      </c>
      <c r="T161" s="239">
        <v>0</v>
      </c>
      <c r="U161" s="239">
        <v>0</v>
      </c>
      <c r="V161" s="239">
        <v>0</v>
      </c>
      <c r="W161" s="239">
        <v>0</v>
      </c>
      <c r="X161" s="239">
        <v>0</v>
      </c>
      <c r="Y161" s="239">
        <v>0</v>
      </c>
      <c r="Z161" s="239">
        <v>0</v>
      </c>
      <c r="AA161" s="239">
        <v>0</v>
      </c>
      <c r="AB161" s="239">
        <v>0</v>
      </c>
      <c r="AC161" s="239">
        <v>0</v>
      </c>
      <c r="AD161" s="239">
        <v>0</v>
      </c>
      <c r="AE161" s="239">
        <v>0</v>
      </c>
      <c r="AF161" s="239">
        <v>0</v>
      </c>
      <c r="AG161" s="239">
        <v>0</v>
      </c>
      <c r="AH161" s="239">
        <v>0</v>
      </c>
      <c r="AI161" s="239">
        <v>0</v>
      </c>
      <c r="AJ161" s="239">
        <v>0</v>
      </c>
      <c r="AK161" s="239">
        <v>0</v>
      </c>
      <c r="AL161" s="239">
        <v>0</v>
      </c>
      <c r="AM161" s="239">
        <v>0</v>
      </c>
      <c r="AN161" s="239">
        <v>0</v>
      </c>
      <c r="AO161" s="239">
        <v>0</v>
      </c>
      <c r="AP161" s="239">
        <v>0</v>
      </c>
      <c r="AQ161" s="239">
        <v>0</v>
      </c>
      <c r="AR161" s="239">
        <v>0</v>
      </c>
      <c r="AS161" s="239">
        <v>0</v>
      </c>
      <c r="AT161" s="239">
        <v>0</v>
      </c>
      <c r="AU161" s="239">
        <v>0</v>
      </c>
      <c r="AV161" s="239">
        <v>0</v>
      </c>
      <c r="AW161" s="239">
        <v>0</v>
      </c>
      <c r="AX161" s="239">
        <v>0</v>
      </c>
      <c r="AY161" s="239">
        <v>0</v>
      </c>
      <c r="AZ161" s="239">
        <v>0</v>
      </c>
      <c r="BA161" s="239">
        <v>0</v>
      </c>
      <c r="BB161" s="239">
        <v>0</v>
      </c>
      <c r="BD161" s="145">
        <v>0</v>
      </c>
      <c r="BE161" s="145">
        <v>0</v>
      </c>
      <c r="BF161" s="145">
        <v>0</v>
      </c>
      <c r="BG161" s="145">
        <v>0</v>
      </c>
      <c r="BH161" s="145">
        <v>0</v>
      </c>
      <c r="BI161" s="145">
        <v>0</v>
      </c>
      <c r="BJ161" s="145">
        <v>0</v>
      </c>
      <c r="BK161" s="145">
        <v>0</v>
      </c>
      <c r="BL161" s="145">
        <v>0</v>
      </c>
      <c r="BM161" s="145">
        <v>0</v>
      </c>
      <c r="BN161" s="145">
        <v>0</v>
      </c>
      <c r="BO161" s="145">
        <v>0</v>
      </c>
    </row>
    <row r="162" spans="1:67" outlineLevel="1" x14ac:dyDescent="0.35">
      <c r="A162" s="147" t="s">
        <v>568</v>
      </c>
      <c r="B162" s="145" t="s">
        <v>568</v>
      </c>
      <c r="C162" s="147" t="s">
        <v>568</v>
      </c>
      <c r="D162" s="154"/>
      <c r="E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D162" s="145">
        <v>0</v>
      </c>
      <c r="BE162" s="145">
        <v>0</v>
      </c>
      <c r="BF162" s="145">
        <v>0</v>
      </c>
      <c r="BG162" s="145">
        <v>0</v>
      </c>
      <c r="BH162" s="145">
        <v>0</v>
      </c>
      <c r="BI162" s="145">
        <v>0</v>
      </c>
      <c r="BJ162" s="145">
        <v>0</v>
      </c>
      <c r="BK162" s="145">
        <v>0</v>
      </c>
      <c r="BL162" s="145">
        <v>0</v>
      </c>
      <c r="BM162" s="145">
        <v>0</v>
      </c>
      <c r="BN162" s="145">
        <v>0</v>
      </c>
      <c r="BO162" s="145">
        <v>0</v>
      </c>
    </row>
    <row r="163" spans="1:67" outlineLevel="1" x14ac:dyDescent="0.35">
      <c r="A163" s="147">
        <v>139</v>
      </c>
      <c r="B163" s="155" t="s">
        <v>786</v>
      </c>
      <c r="C163" s="147" t="s">
        <v>568</v>
      </c>
      <c r="D163" s="154"/>
      <c r="E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D163" s="145">
        <v>0</v>
      </c>
      <c r="BE163" s="145">
        <v>0</v>
      </c>
      <c r="BF163" s="145">
        <v>0</v>
      </c>
      <c r="BG163" s="145">
        <v>0</v>
      </c>
      <c r="BH163" s="145">
        <v>0</v>
      </c>
      <c r="BI163" s="145">
        <v>0</v>
      </c>
      <c r="BJ163" s="145">
        <v>0</v>
      </c>
      <c r="BK163" s="145">
        <v>0</v>
      </c>
      <c r="BL163" s="145">
        <v>0</v>
      </c>
      <c r="BM163" s="145">
        <v>0</v>
      </c>
      <c r="BN163" s="145">
        <v>0</v>
      </c>
      <c r="BO163" s="145">
        <v>0</v>
      </c>
    </row>
    <row r="164" spans="1:67" outlineLevel="1" x14ac:dyDescent="0.35">
      <c r="A164" s="147">
        <v>140</v>
      </c>
      <c r="B164" s="237" t="s">
        <v>154</v>
      </c>
      <c r="C164" s="147">
        <v>907</v>
      </c>
      <c r="D164" s="154">
        <v>0</v>
      </c>
      <c r="E164" s="154">
        <v>0</v>
      </c>
      <c r="F164" s="238" t="s">
        <v>733</v>
      </c>
      <c r="G164" s="154">
        <v>0</v>
      </c>
      <c r="H164" s="154">
        <v>0</v>
      </c>
      <c r="I164" s="154">
        <v>0</v>
      </c>
      <c r="J164" s="154">
        <v>0</v>
      </c>
      <c r="K164" s="154">
        <v>0</v>
      </c>
      <c r="L164" s="154">
        <v>0</v>
      </c>
      <c r="M164" s="154">
        <v>0</v>
      </c>
      <c r="N164" s="154">
        <v>0</v>
      </c>
      <c r="O164" s="154">
        <v>0</v>
      </c>
      <c r="P164" s="154">
        <v>0</v>
      </c>
      <c r="Q164" s="154">
        <v>0</v>
      </c>
      <c r="R164" s="154">
        <v>0</v>
      </c>
      <c r="S164" s="154">
        <v>0</v>
      </c>
      <c r="T164" s="154">
        <v>0</v>
      </c>
      <c r="U164" s="154">
        <v>0</v>
      </c>
      <c r="V164" s="154">
        <v>0</v>
      </c>
      <c r="W164" s="154">
        <v>0</v>
      </c>
      <c r="X164" s="154">
        <v>0</v>
      </c>
      <c r="Y164" s="154">
        <v>0</v>
      </c>
      <c r="Z164" s="154">
        <v>0</v>
      </c>
      <c r="AA164" s="154">
        <v>0</v>
      </c>
      <c r="AB164" s="154">
        <v>0</v>
      </c>
      <c r="AC164" s="154">
        <v>0</v>
      </c>
      <c r="AD164" s="154">
        <v>0</v>
      </c>
      <c r="AE164" s="154">
        <v>0</v>
      </c>
      <c r="AF164" s="154">
        <v>0</v>
      </c>
      <c r="AG164" s="154">
        <v>0</v>
      </c>
      <c r="AH164" s="154">
        <v>0</v>
      </c>
      <c r="AI164" s="154">
        <v>0</v>
      </c>
      <c r="AJ164" s="154">
        <v>0</v>
      </c>
      <c r="AK164" s="154">
        <v>0</v>
      </c>
      <c r="AL164" s="154">
        <v>0</v>
      </c>
      <c r="AM164" s="154">
        <v>0</v>
      </c>
      <c r="AN164" s="154">
        <v>0</v>
      </c>
      <c r="AO164" s="154">
        <v>0</v>
      </c>
      <c r="AP164" s="154">
        <v>0</v>
      </c>
      <c r="AQ164" s="154">
        <v>0</v>
      </c>
      <c r="AR164" s="154">
        <v>0</v>
      </c>
      <c r="AS164" s="154">
        <v>0</v>
      </c>
      <c r="AT164" s="154">
        <v>0</v>
      </c>
      <c r="AU164" s="154">
        <v>0</v>
      </c>
      <c r="AV164" s="154">
        <v>0</v>
      </c>
      <c r="AW164" s="154">
        <v>0</v>
      </c>
      <c r="AX164" s="154">
        <v>0</v>
      </c>
      <c r="AY164" s="154">
        <v>0</v>
      </c>
      <c r="AZ164" s="154">
        <v>0</v>
      </c>
      <c r="BA164" s="154">
        <v>0</v>
      </c>
      <c r="BB164" s="154">
        <v>0</v>
      </c>
      <c r="BD164" s="145">
        <v>0</v>
      </c>
      <c r="BE164" s="145">
        <v>0</v>
      </c>
      <c r="BF164" s="145">
        <v>0</v>
      </c>
      <c r="BG164" s="145">
        <v>0</v>
      </c>
      <c r="BH164" s="145">
        <v>0</v>
      </c>
      <c r="BI164" s="145">
        <v>0</v>
      </c>
      <c r="BJ164" s="145">
        <v>0</v>
      </c>
      <c r="BK164" s="145">
        <v>0</v>
      </c>
      <c r="BL164" s="145">
        <v>0</v>
      </c>
      <c r="BM164" s="145">
        <v>0</v>
      </c>
      <c r="BN164" s="145">
        <v>0</v>
      </c>
      <c r="BO164" s="145">
        <v>0</v>
      </c>
    </row>
    <row r="165" spans="1:67" outlineLevel="1" x14ac:dyDescent="0.35">
      <c r="A165" s="147">
        <v>141</v>
      </c>
      <c r="B165" s="237" t="s">
        <v>161</v>
      </c>
      <c r="C165" s="147">
        <v>908</v>
      </c>
      <c r="D165" s="154">
        <v>-135846.84442824777</v>
      </c>
      <c r="E165" s="154">
        <v>0</v>
      </c>
      <c r="F165" s="238" t="s">
        <v>728</v>
      </c>
      <c r="G165" s="154">
        <v>0</v>
      </c>
      <c r="H165" s="154">
        <v>0</v>
      </c>
      <c r="I165" s="154">
        <v>0</v>
      </c>
      <c r="J165" s="154">
        <v>0</v>
      </c>
      <c r="K165" s="154">
        <v>0</v>
      </c>
      <c r="L165" s="154">
        <v>0</v>
      </c>
      <c r="M165" s="154">
        <v>0</v>
      </c>
      <c r="N165" s="154">
        <v>0</v>
      </c>
      <c r="O165" s="154">
        <v>-135846.84442824777</v>
      </c>
      <c r="P165" s="154">
        <v>0</v>
      </c>
      <c r="Q165" s="154">
        <v>0</v>
      </c>
      <c r="R165" s="154">
        <v>-135846.84442824777</v>
      </c>
      <c r="S165" s="154">
        <v>0</v>
      </c>
      <c r="T165" s="154">
        <v>0</v>
      </c>
      <c r="U165" s="154">
        <v>0</v>
      </c>
      <c r="V165" s="154">
        <v>0</v>
      </c>
      <c r="W165" s="154">
        <v>0</v>
      </c>
      <c r="X165" s="154">
        <v>0</v>
      </c>
      <c r="Y165" s="154">
        <v>0</v>
      </c>
      <c r="Z165" s="154">
        <v>0</v>
      </c>
      <c r="AA165" s="154">
        <v>0</v>
      </c>
      <c r="AB165" s="154">
        <v>0</v>
      </c>
      <c r="AC165" s="154">
        <v>0</v>
      </c>
      <c r="AD165" s="154">
        <v>0</v>
      </c>
      <c r="AE165" s="154">
        <v>0</v>
      </c>
      <c r="AF165" s="154">
        <v>0</v>
      </c>
      <c r="AG165" s="154">
        <v>0</v>
      </c>
      <c r="AH165" s="154">
        <v>0</v>
      </c>
      <c r="AI165" s="154">
        <v>0</v>
      </c>
      <c r="AJ165" s="154">
        <v>0</v>
      </c>
      <c r="AK165" s="154">
        <v>0</v>
      </c>
      <c r="AL165" s="154">
        <v>0</v>
      </c>
      <c r="AM165" s="154">
        <v>0</v>
      </c>
      <c r="AN165" s="154">
        <v>0</v>
      </c>
      <c r="AO165" s="154">
        <v>0</v>
      </c>
      <c r="AP165" s="154">
        <v>0</v>
      </c>
      <c r="AQ165" s="154">
        <v>0</v>
      </c>
      <c r="AR165" s="154">
        <v>0</v>
      </c>
      <c r="AS165" s="154">
        <v>0</v>
      </c>
      <c r="AT165" s="154">
        <v>0</v>
      </c>
      <c r="AU165" s="154">
        <v>0</v>
      </c>
      <c r="AV165" s="154">
        <v>0</v>
      </c>
      <c r="AW165" s="154">
        <v>0</v>
      </c>
      <c r="AX165" s="154">
        <v>0</v>
      </c>
      <c r="AY165" s="154">
        <v>0</v>
      </c>
      <c r="AZ165" s="154">
        <v>0</v>
      </c>
      <c r="BA165" s="154">
        <v>0</v>
      </c>
      <c r="BB165" s="154">
        <v>0</v>
      </c>
      <c r="BD165" s="145">
        <v>0</v>
      </c>
      <c r="BE165" s="145">
        <v>0</v>
      </c>
      <c r="BF165" s="145">
        <v>0</v>
      </c>
      <c r="BG165" s="145">
        <v>0</v>
      </c>
      <c r="BH165" s="145">
        <v>0</v>
      </c>
      <c r="BI165" s="145">
        <v>0</v>
      </c>
      <c r="BJ165" s="145">
        <v>0</v>
      </c>
      <c r="BK165" s="145">
        <v>0</v>
      </c>
      <c r="BL165" s="145">
        <v>0</v>
      </c>
      <c r="BM165" s="145">
        <v>0</v>
      </c>
      <c r="BN165" s="145">
        <v>0</v>
      </c>
      <c r="BO165" s="145">
        <v>0</v>
      </c>
    </row>
    <row r="166" spans="1:67" outlineLevel="1" x14ac:dyDescent="0.35">
      <c r="A166" s="147">
        <v>142</v>
      </c>
      <c r="B166" s="237" t="s">
        <v>162</v>
      </c>
      <c r="C166" s="147">
        <v>909</v>
      </c>
      <c r="D166" s="154">
        <v>67654.104613691074</v>
      </c>
      <c r="E166" s="154">
        <v>0</v>
      </c>
      <c r="F166" s="238" t="s">
        <v>728</v>
      </c>
      <c r="G166" s="154">
        <v>0</v>
      </c>
      <c r="H166" s="154">
        <v>0</v>
      </c>
      <c r="I166" s="154">
        <v>0</v>
      </c>
      <c r="J166" s="154">
        <v>0</v>
      </c>
      <c r="K166" s="154">
        <v>0</v>
      </c>
      <c r="L166" s="154">
        <v>0</v>
      </c>
      <c r="M166" s="154">
        <v>0</v>
      </c>
      <c r="N166" s="154">
        <v>0</v>
      </c>
      <c r="O166" s="154">
        <v>67654.104613691074</v>
      </c>
      <c r="P166" s="154">
        <v>0</v>
      </c>
      <c r="Q166" s="154">
        <v>0</v>
      </c>
      <c r="R166" s="154">
        <v>67654.104613691074</v>
      </c>
      <c r="S166" s="154">
        <v>0</v>
      </c>
      <c r="T166" s="154">
        <v>0</v>
      </c>
      <c r="U166" s="154">
        <v>0</v>
      </c>
      <c r="V166" s="154">
        <v>0</v>
      </c>
      <c r="W166" s="154">
        <v>0</v>
      </c>
      <c r="X166" s="154">
        <v>0</v>
      </c>
      <c r="Y166" s="154">
        <v>0</v>
      </c>
      <c r="Z166" s="154">
        <v>0</v>
      </c>
      <c r="AA166" s="154">
        <v>0</v>
      </c>
      <c r="AB166" s="154">
        <v>0</v>
      </c>
      <c r="AC166" s="154">
        <v>0</v>
      </c>
      <c r="AD166" s="154">
        <v>0</v>
      </c>
      <c r="AE166" s="154">
        <v>0</v>
      </c>
      <c r="AF166" s="154">
        <v>0</v>
      </c>
      <c r="AG166" s="154">
        <v>0</v>
      </c>
      <c r="AH166" s="154">
        <v>0</v>
      </c>
      <c r="AI166" s="154">
        <v>0</v>
      </c>
      <c r="AJ166" s="154">
        <v>0</v>
      </c>
      <c r="AK166" s="154">
        <v>0</v>
      </c>
      <c r="AL166" s="154">
        <v>0</v>
      </c>
      <c r="AM166" s="154">
        <v>0</v>
      </c>
      <c r="AN166" s="154">
        <v>0</v>
      </c>
      <c r="AO166" s="154">
        <v>0</v>
      </c>
      <c r="AP166" s="154">
        <v>0</v>
      </c>
      <c r="AQ166" s="154">
        <v>0</v>
      </c>
      <c r="AR166" s="154">
        <v>0</v>
      </c>
      <c r="AS166" s="154">
        <v>0</v>
      </c>
      <c r="AT166" s="154">
        <v>0</v>
      </c>
      <c r="AU166" s="154">
        <v>0</v>
      </c>
      <c r="AV166" s="154">
        <v>0</v>
      </c>
      <c r="AW166" s="154">
        <v>0</v>
      </c>
      <c r="AX166" s="154">
        <v>0</v>
      </c>
      <c r="AY166" s="154">
        <v>0</v>
      </c>
      <c r="AZ166" s="154">
        <v>0</v>
      </c>
      <c r="BA166" s="154">
        <v>0</v>
      </c>
      <c r="BB166" s="154">
        <v>0</v>
      </c>
      <c r="BD166" s="145">
        <v>0</v>
      </c>
      <c r="BE166" s="145">
        <v>0</v>
      </c>
      <c r="BF166" s="145">
        <v>0</v>
      </c>
      <c r="BG166" s="145">
        <v>0</v>
      </c>
      <c r="BH166" s="145">
        <v>0</v>
      </c>
      <c r="BI166" s="145">
        <v>0</v>
      </c>
      <c r="BJ166" s="145">
        <v>0</v>
      </c>
      <c r="BK166" s="145">
        <v>0</v>
      </c>
      <c r="BL166" s="145">
        <v>0</v>
      </c>
      <c r="BM166" s="145">
        <v>0</v>
      </c>
      <c r="BN166" s="145">
        <v>0</v>
      </c>
      <c r="BO166" s="145">
        <v>0</v>
      </c>
    </row>
    <row r="167" spans="1:67" outlineLevel="1" x14ac:dyDescent="0.35">
      <c r="A167" s="147">
        <v>143</v>
      </c>
      <c r="B167" s="237" t="s">
        <v>163</v>
      </c>
      <c r="C167" s="147">
        <v>910</v>
      </c>
      <c r="D167" s="154">
        <v>156889.91411408054</v>
      </c>
      <c r="E167" s="154">
        <v>0</v>
      </c>
      <c r="F167" s="238" t="s">
        <v>728</v>
      </c>
      <c r="G167" s="154">
        <v>0</v>
      </c>
      <c r="H167" s="154">
        <v>0</v>
      </c>
      <c r="I167" s="154">
        <v>0</v>
      </c>
      <c r="J167" s="154">
        <v>0</v>
      </c>
      <c r="K167" s="154">
        <v>0</v>
      </c>
      <c r="L167" s="154">
        <v>0</v>
      </c>
      <c r="M167" s="154">
        <v>0</v>
      </c>
      <c r="N167" s="154">
        <v>0</v>
      </c>
      <c r="O167" s="154">
        <v>156889.91411408054</v>
      </c>
      <c r="P167" s="154">
        <v>0</v>
      </c>
      <c r="Q167" s="154">
        <v>0</v>
      </c>
      <c r="R167" s="154">
        <v>156889.91411408054</v>
      </c>
      <c r="S167" s="154">
        <v>0</v>
      </c>
      <c r="T167" s="154">
        <v>0</v>
      </c>
      <c r="U167" s="154">
        <v>0</v>
      </c>
      <c r="V167" s="154">
        <v>0</v>
      </c>
      <c r="W167" s="154">
        <v>0</v>
      </c>
      <c r="X167" s="154">
        <v>0</v>
      </c>
      <c r="Y167" s="154">
        <v>0</v>
      </c>
      <c r="Z167" s="154">
        <v>0</v>
      </c>
      <c r="AA167" s="154">
        <v>0</v>
      </c>
      <c r="AB167" s="154">
        <v>0</v>
      </c>
      <c r="AC167" s="154">
        <v>0</v>
      </c>
      <c r="AD167" s="154">
        <v>0</v>
      </c>
      <c r="AE167" s="154">
        <v>0</v>
      </c>
      <c r="AF167" s="154">
        <v>0</v>
      </c>
      <c r="AG167" s="154">
        <v>0</v>
      </c>
      <c r="AH167" s="154">
        <v>0</v>
      </c>
      <c r="AI167" s="154">
        <v>0</v>
      </c>
      <c r="AJ167" s="154">
        <v>0</v>
      </c>
      <c r="AK167" s="154">
        <v>0</v>
      </c>
      <c r="AL167" s="154">
        <v>0</v>
      </c>
      <c r="AM167" s="154">
        <v>0</v>
      </c>
      <c r="AN167" s="154">
        <v>0</v>
      </c>
      <c r="AO167" s="154">
        <v>0</v>
      </c>
      <c r="AP167" s="154">
        <v>0</v>
      </c>
      <c r="AQ167" s="154">
        <v>0</v>
      </c>
      <c r="AR167" s="154">
        <v>0</v>
      </c>
      <c r="AS167" s="154">
        <v>0</v>
      </c>
      <c r="AT167" s="154">
        <v>0</v>
      </c>
      <c r="AU167" s="154">
        <v>0</v>
      </c>
      <c r="AV167" s="154">
        <v>0</v>
      </c>
      <c r="AW167" s="154">
        <v>0</v>
      </c>
      <c r="AX167" s="154">
        <v>0</v>
      </c>
      <c r="AY167" s="154">
        <v>0</v>
      </c>
      <c r="AZ167" s="154">
        <v>0</v>
      </c>
      <c r="BA167" s="154">
        <v>0</v>
      </c>
      <c r="BB167" s="154">
        <v>0</v>
      </c>
      <c r="BD167" s="145">
        <v>0</v>
      </c>
      <c r="BE167" s="145">
        <v>0</v>
      </c>
      <c r="BF167" s="145">
        <v>0</v>
      </c>
      <c r="BG167" s="145">
        <v>0</v>
      </c>
      <c r="BH167" s="145">
        <v>0</v>
      </c>
      <c r="BI167" s="145">
        <v>0</v>
      </c>
      <c r="BJ167" s="145">
        <v>0</v>
      </c>
      <c r="BK167" s="145">
        <v>0</v>
      </c>
      <c r="BL167" s="145">
        <v>0</v>
      </c>
      <c r="BM167" s="145">
        <v>0</v>
      </c>
      <c r="BN167" s="145">
        <v>0</v>
      </c>
      <c r="BO167" s="145">
        <v>0</v>
      </c>
    </row>
    <row r="168" spans="1:67" outlineLevel="1" x14ac:dyDescent="0.35">
      <c r="A168" s="147">
        <v>144</v>
      </c>
      <c r="B168" s="145" t="s">
        <v>787</v>
      </c>
      <c r="C168" s="147" t="s">
        <v>568</v>
      </c>
      <c r="D168" s="239">
        <v>88697.174299523846</v>
      </c>
      <c r="E168" s="154">
        <v>0</v>
      </c>
      <c r="G168" s="239">
        <v>0</v>
      </c>
      <c r="H168" s="239">
        <v>0</v>
      </c>
      <c r="I168" s="239">
        <v>0</v>
      </c>
      <c r="J168" s="239">
        <v>0</v>
      </c>
      <c r="K168" s="239">
        <v>0</v>
      </c>
      <c r="L168" s="239">
        <v>0</v>
      </c>
      <c r="M168" s="239">
        <v>0</v>
      </c>
      <c r="N168" s="239">
        <v>0</v>
      </c>
      <c r="O168" s="239">
        <v>88697.174299523846</v>
      </c>
      <c r="P168" s="239">
        <v>0</v>
      </c>
      <c r="Q168" s="239">
        <v>0</v>
      </c>
      <c r="R168" s="239">
        <v>88697.174299523846</v>
      </c>
      <c r="S168" s="239">
        <v>0</v>
      </c>
      <c r="T168" s="239">
        <v>0</v>
      </c>
      <c r="U168" s="239">
        <v>0</v>
      </c>
      <c r="V168" s="239">
        <v>0</v>
      </c>
      <c r="W168" s="239">
        <v>0</v>
      </c>
      <c r="X168" s="239">
        <v>0</v>
      </c>
      <c r="Y168" s="239">
        <v>0</v>
      </c>
      <c r="Z168" s="239">
        <v>0</v>
      </c>
      <c r="AA168" s="239">
        <v>0</v>
      </c>
      <c r="AB168" s="239">
        <v>0</v>
      </c>
      <c r="AC168" s="239">
        <v>0</v>
      </c>
      <c r="AD168" s="239">
        <v>0</v>
      </c>
      <c r="AE168" s="239">
        <v>0</v>
      </c>
      <c r="AF168" s="239">
        <v>0</v>
      </c>
      <c r="AG168" s="239">
        <v>0</v>
      </c>
      <c r="AH168" s="239">
        <v>0</v>
      </c>
      <c r="AI168" s="239">
        <v>0</v>
      </c>
      <c r="AJ168" s="239">
        <v>0</v>
      </c>
      <c r="AK168" s="239">
        <v>0</v>
      </c>
      <c r="AL168" s="239">
        <v>0</v>
      </c>
      <c r="AM168" s="239">
        <v>0</v>
      </c>
      <c r="AN168" s="239">
        <v>0</v>
      </c>
      <c r="AO168" s="239">
        <v>0</v>
      </c>
      <c r="AP168" s="239">
        <v>0</v>
      </c>
      <c r="AQ168" s="239">
        <v>0</v>
      </c>
      <c r="AR168" s="239">
        <v>0</v>
      </c>
      <c r="AS168" s="239">
        <v>0</v>
      </c>
      <c r="AT168" s="239">
        <v>0</v>
      </c>
      <c r="AU168" s="239">
        <v>0</v>
      </c>
      <c r="AV168" s="239">
        <v>0</v>
      </c>
      <c r="AW168" s="239">
        <v>0</v>
      </c>
      <c r="AX168" s="239">
        <v>0</v>
      </c>
      <c r="AY168" s="239">
        <v>0</v>
      </c>
      <c r="AZ168" s="239">
        <v>0</v>
      </c>
      <c r="BA168" s="239">
        <v>0</v>
      </c>
      <c r="BB168" s="239">
        <v>0</v>
      </c>
      <c r="BD168" s="145">
        <v>0</v>
      </c>
      <c r="BE168" s="145">
        <v>0</v>
      </c>
      <c r="BF168" s="145">
        <v>0</v>
      </c>
      <c r="BG168" s="145">
        <v>0</v>
      </c>
      <c r="BH168" s="145">
        <v>0</v>
      </c>
      <c r="BI168" s="145">
        <v>0</v>
      </c>
      <c r="BJ168" s="145">
        <v>0</v>
      </c>
      <c r="BK168" s="145">
        <v>0</v>
      </c>
      <c r="BL168" s="145">
        <v>0</v>
      </c>
      <c r="BM168" s="145">
        <v>0</v>
      </c>
      <c r="BN168" s="145">
        <v>0</v>
      </c>
      <c r="BO168" s="145">
        <v>0</v>
      </c>
    </row>
    <row r="169" spans="1:67" outlineLevel="1" x14ac:dyDescent="0.35">
      <c r="A169" s="147" t="s">
        <v>568</v>
      </c>
      <c r="B169" s="155" t="s">
        <v>568</v>
      </c>
      <c r="C169" s="147" t="s">
        <v>568</v>
      </c>
      <c r="D169" s="154"/>
      <c r="E169" s="154"/>
      <c r="F169" s="238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D169" s="145">
        <v>0</v>
      </c>
      <c r="BE169" s="145">
        <v>0</v>
      </c>
      <c r="BF169" s="145">
        <v>0</v>
      </c>
      <c r="BG169" s="145">
        <v>0</v>
      </c>
      <c r="BH169" s="145">
        <v>0</v>
      </c>
      <c r="BI169" s="145">
        <v>0</v>
      </c>
      <c r="BJ169" s="145">
        <v>0</v>
      </c>
      <c r="BK169" s="145">
        <v>0</v>
      </c>
      <c r="BL169" s="145">
        <v>0</v>
      </c>
      <c r="BM169" s="145">
        <v>0</v>
      </c>
      <c r="BN169" s="145">
        <v>0</v>
      </c>
      <c r="BO169" s="145">
        <v>0</v>
      </c>
    </row>
    <row r="170" spans="1:67" outlineLevel="1" x14ac:dyDescent="0.35">
      <c r="A170" s="147">
        <v>145</v>
      </c>
      <c r="B170" s="155" t="s">
        <v>788</v>
      </c>
      <c r="C170" s="147" t="s">
        <v>568</v>
      </c>
      <c r="D170" s="154"/>
      <c r="E170" s="154"/>
      <c r="F170" s="238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D170" s="145">
        <v>0</v>
      </c>
      <c r="BE170" s="145">
        <v>0</v>
      </c>
      <c r="BF170" s="145">
        <v>0</v>
      </c>
      <c r="BG170" s="145">
        <v>0</v>
      </c>
      <c r="BH170" s="145">
        <v>0</v>
      </c>
      <c r="BI170" s="145">
        <v>0</v>
      </c>
      <c r="BJ170" s="145">
        <v>0</v>
      </c>
      <c r="BK170" s="145">
        <v>0</v>
      </c>
      <c r="BL170" s="145">
        <v>0</v>
      </c>
      <c r="BM170" s="145">
        <v>0</v>
      </c>
      <c r="BN170" s="145">
        <v>0</v>
      </c>
      <c r="BO170" s="145">
        <v>0</v>
      </c>
    </row>
    <row r="171" spans="1:67" outlineLevel="1" x14ac:dyDescent="0.35">
      <c r="A171" s="147">
        <v>146</v>
      </c>
      <c r="B171" s="237" t="s">
        <v>789</v>
      </c>
      <c r="C171" s="147">
        <v>911</v>
      </c>
      <c r="D171" s="154">
        <v>0</v>
      </c>
      <c r="E171" s="154">
        <v>0</v>
      </c>
      <c r="F171" s="238" t="s">
        <v>733</v>
      </c>
      <c r="G171" s="154">
        <v>0</v>
      </c>
      <c r="H171" s="154">
        <v>0</v>
      </c>
      <c r="I171" s="154">
        <v>0</v>
      </c>
      <c r="J171" s="154">
        <v>0</v>
      </c>
      <c r="K171" s="154">
        <v>0</v>
      </c>
      <c r="L171" s="154">
        <v>0</v>
      </c>
      <c r="M171" s="154">
        <v>0</v>
      </c>
      <c r="N171" s="154">
        <v>0</v>
      </c>
      <c r="O171" s="154">
        <v>0</v>
      </c>
      <c r="P171" s="154">
        <v>0</v>
      </c>
      <c r="Q171" s="154">
        <v>0</v>
      </c>
      <c r="R171" s="154">
        <v>0</v>
      </c>
      <c r="S171" s="154">
        <v>0</v>
      </c>
      <c r="T171" s="154">
        <v>0</v>
      </c>
      <c r="U171" s="154">
        <v>0</v>
      </c>
      <c r="V171" s="154">
        <v>0</v>
      </c>
      <c r="W171" s="154">
        <v>0</v>
      </c>
      <c r="X171" s="154">
        <v>0</v>
      </c>
      <c r="Y171" s="154">
        <v>0</v>
      </c>
      <c r="Z171" s="154">
        <v>0</v>
      </c>
      <c r="AA171" s="154">
        <v>0</v>
      </c>
      <c r="AB171" s="154">
        <v>0</v>
      </c>
      <c r="AC171" s="154">
        <v>0</v>
      </c>
      <c r="AD171" s="154">
        <v>0</v>
      </c>
      <c r="AE171" s="154">
        <v>0</v>
      </c>
      <c r="AF171" s="154">
        <v>0</v>
      </c>
      <c r="AG171" s="154">
        <v>0</v>
      </c>
      <c r="AH171" s="154">
        <v>0</v>
      </c>
      <c r="AI171" s="154">
        <v>0</v>
      </c>
      <c r="AJ171" s="154">
        <v>0</v>
      </c>
      <c r="AK171" s="154">
        <v>0</v>
      </c>
      <c r="AL171" s="154">
        <v>0</v>
      </c>
      <c r="AM171" s="154">
        <v>0</v>
      </c>
      <c r="AN171" s="154">
        <v>0</v>
      </c>
      <c r="AO171" s="154">
        <v>0</v>
      </c>
      <c r="AP171" s="154">
        <v>0</v>
      </c>
      <c r="AQ171" s="154">
        <v>0</v>
      </c>
      <c r="AR171" s="154">
        <v>0</v>
      </c>
      <c r="AS171" s="154">
        <v>0</v>
      </c>
      <c r="AT171" s="154">
        <v>0</v>
      </c>
      <c r="AU171" s="154">
        <v>0</v>
      </c>
      <c r="AV171" s="154">
        <v>0</v>
      </c>
      <c r="AW171" s="154">
        <v>0</v>
      </c>
      <c r="AX171" s="154">
        <v>0</v>
      </c>
      <c r="AY171" s="154">
        <v>0</v>
      </c>
      <c r="AZ171" s="154">
        <v>0</v>
      </c>
      <c r="BA171" s="154">
        <v>0</v>
      </c>
      <c r="BB171" s="154">
        <v>0</v>
      </c>
      <c r="BD171" s="145">
        <v>0</v>
      </c>
      <c r="BE171" s="145">
        <v>0</v>
      </c>
      <c r="BF171" s="145">
        <v>0</v>
      </c>
      <c r="BG171" s="145">
        <v>0</v>
      </c>
      <c r="BH171" s="145">
        <v>0</v>
      </c>
      <c r="BI171" s="145">
        <v>0</v>
      </c>
      <c r="BJ171" s="145">
        <v>0</v>
      </c>
      <c r="BK171" s="145">
        <v>0</v>
      </c>
      <c r="BL171" s="145">
        <v>0</v>
      </c>
      <c r="BM171" s="145">
        <v>0</v>
      </c>
      <c r="BN171" s="145">
        <v>0</v>
      </c>
      <c r="BO171" s="145">
        <v>0</v>
      </c>
    </row>
    <row r="172" spans="1:67" outlineLevel="1" x14ac:dyDescent="0.35">
      <c r="A172" s="147">
        <v>147</v>
      </c>
      <c r="B172" s="237" t="s">
        <v>790</v>
      </c>
      <c r="C172" s="147">
        <v>912</v>
      </c>
      <c r="D172" s="154">
        <v>18653.453822037322</v>
      </c>
      <c r="E172" s="154">
        <v>0</v>
      </c>
      <c r="F172" s="238" t="s">
        <v>728</v>
      </c>
      <c r="G172" s="154">
        <v>0</v>
      </c>
      <c r="H172" s="154">
        <v>0</v>
      </c>
      <c r="I172" s="154">
        <v>0</v>
      </c>
      <c r="J172" s="154">
        <v>0</v>
      </c>
      <c r="K172" s="154">
        <v>0</v>
      </c>
      <c r="L172" s="154">
        <v>0</v>
      </c>
      <c r="M172" s="154">
        <v>0</v>
      </c>
      <c r="N172" s="154">
        <v>0</v>
      </c>
      <c r="O172" s="154">
        <v>18653.453822037322</v>
      </c>
      <c r="P172" s="154">
        <v>0</v>
      </c>
      <c r="Q172" s="154">
        <v>0</v>
      </c>
      <c r="R172" s="154">
        <v>18653.453822037322</v>
      </c>
      <c r="S172" s="154">
        <v>0</v>
      </c>
      <c r="T172" s="154">
        <v>0</v>
      </c>
      <c r="U172" s="154">
        <v>0</v>
      </c>
      <c r="V172" s="154">
        <v>0</v>
      </c>
      <c r="W172" s="154">
        <v>0</v>
      </c>
      <c r="X172" s="154">
        <v>0</v>
      </c>
      <c r="Y172" s="154">
        <v>0</v>
      </c>
      <c r="Z172" s="154">
        <v>0</v>
      </c>
      <c r="AA172" s="154">
        <v>0</v>
      </c>
      <c r="AB172" s="154">
        <v>0</v>
      </c>
      <c r="AC172" s="154">
        <v>0</v>
      </c>
      <c r="AD172" s="154">
        <v>0</v>
      </c>
      <c r="AE172" s="154">
        <v>0</v>
      </c>
      <c r="AF172" s="154">
        <v>0</v>
      </c>
      <c r="AG172" s="154">
        <v>0</v>
      </c>
      <c r="AH172" s="154">
        <v>0</v>
      </c>
      <c r="AI172" s="154">
        <v>0</v>
      </c>
      <c r="AJ172" s="154">
        <v>0</v>
      </c>
      <c r="AK172" s="154">
        <v>0</v>
      </c>
      <c r="AL172" s="154">
        <v>0</v>
      </c>
      <c r="AM172" s="154">
        <v>0</v>
      </c>
      <c r="AN172" s="154">
        <v>0</v>
      </c>
      <c r="AO172" s="154">
        <v>0</v>
      </c>
      <c r="AP172" s="154">
        <v>0</v>
      </c>
      <c r="AQ172" s="154">
        <v>0</v>
      </c>
      <c r="AR172" s="154">
        <v>0</v>
      </c>
      <c r="AS172" s="154">
        <v>0</v>
      </c>
      <c r="AT172" s="154">
        <v>0</v>
      </c>
      <c r="AU172" s="154">
        <v>0</v>
      </c>
      <c r="AV172" s="154">
        <v>0</v>
      </c>
      <c r="AW172" s="154">
        <v>0</v>
      </c>
      <c r="AX172" s="154">
        <v>0</v>
      </c>
      <c r="AY172" s="154">
        <v>0</v>
      </c>
      <c r="AZ172" s="154">
        <v>0</v>
      </c>
      <c r="BA172" s="154">
        <v>0</v>
      </c>
      <c r="BB172" s="154">
        <v>0</v>
      </c>
      <c r="BD172" s="145">
        <v>0</v>
      </c>
      <c r="BE172" s="145">
        <v>0</v>
      </c>
      <c r="BF172" s="145">
        <v>0</v>
      </c>
      <c r="BG172" s="145">
        <v>0</v>
      </c>
      <c r="BH172" s="145">
        <v>0</v>
      </c>
      <c r="BI172" s="145">
        <v>0</v>
      </c>
      <c r="BJ172" s="145">
        <v>0</v>
      </c>
      <c r="BK172" s="145">
        <v>0</v>
      </c>
      <c r="BL172" s="145">
        <v>0</v>
      </c>
      <c r="BM172" s="145">
        <v>0</v>
      </c>
      <c r="BN172" s="145">
        <v>0</v>
      </c>
      <c r="BO172" s="145">
        <v>0</v>
      </c>
    </row>
    <row r="173" spans="1:67" outlineLevel="1" x14ac:dyDescent="0.35">
      <c r="A173" s="147">
        <v>148</v>
      </c>
      <c r="B173" s="237" t="s">
        <v>791</v>
      </c>
      <c r="C173" s="147">
        <v>913</v>
      </c>
      <c r="D173" s="154">
        <v>0</v>
      </c>
      <c r="E173" s="154">
        <v>0</v>
      </c>
      <c r="F173" s="238" t="s">
        <v>733</v>
      </c>
      <c r="G173" s="154">
        <v>0</v>
      </c>
      <c r="H173" s="154">
        <v>0</v>
      </c>
      <c r="I173" s="154">
        <v>0</v>
      </c>
      <c r="J173" s="154">
        <v>0</v>
      </c>
      <c r="K173" s="154">
        <v>0</v>
      </c>
      <c r="L173" s="154">
        <v>0</v>
      </c>
      <c r="M173" s="154">
        <v>0</v>
      </c>
      <c r="N173" s="154">
        <v>0</v>
      </c>
      <c r="O173" s="154">
        <v>0</v>
      </c>
      <c r="P173" s="154">
        <v>0</v>
      </c>
      <c r="Q173" s="154">
        <v>0</v>
      </c>
      <c r="R173" s="154">
        <v>0</v>
      </c>
      <c r="S173" s="154">
        <v>0</v>
      </c>
      <c r="T173" s="154">
        <v>0</v>
      </c>
      <c r="U173" s="154">
        <v>0</v>
      </c>
      <c r="V173" s="154">
        <v>0</v>
      </c>
      <c r="W173" s="154">
        <v>0</v>
      </c>
      <c r="X173" s="154">
        <v>0</v>
      </c>
      <c r="Y173" s="154">
        <v>0</v>
      </c>
      <c r="Z173" s="154">
        <v>0</v>
      </c>
      <c r="AA173" s="154">
        <v>0</v>
      </c>
      <c r="AB173" s="154">
        <v>0</v>
      </c>
      <c r="AC173" s="154">
        <v>0</v>
      </c>
      <c r="AD173" s="154">
        <v>0</v>
      </c>
      <c r="AE173" s="154">
        <v>0</v>
      </c>
      <c r="AF173" s="154">
        <v>0</v>
      </c>
      <c r="AG173" s="154">
        <v>0</v>
      </c>
      <c r="AH173" s="154">
        <v>0</v>
      </c>
      <c r="AI173" s="154">
        <v>0</v>
      </c>
      <c r="AJ173" s="154">
        <v>0</v>
      </c>
      <c r="AK173" s="154">
        <v>0</v>
      </c>
      <c r="AL173" s="154">
        <v>0</v>
      </c>
      <c r="AM173" s="154">
        <v>0</v>
      </c>
      <c r="AN173" s="154">
        <v>0</v>
      </c>
      <c r="AO173" s="154">
        <v>0</v>
      </c>
      <c r="AP173" s="154">
        <v>0</v>
      </c>
      <c r="AQ173" s="154">
        <v>0</v>
      </c>
      <c r="AR173" s="154">
        <v>0</v>
      </c>
      <c r="AS173" s="154">
        <v>0</v>
      </c>
      <c r="AT173" s="154">
        <v>0</v>
      </c>
      <c r="AU173" s="154">
        <v>0</v>
      </c>
      <c r="AV173" s="154">
        <v>0</v>
      </c>
      <c r="AW173" s="154">
        <v>0</v>
      </c>
      <c r="AX173" s="154">
        <v>0</v>
      </c>
      <c r="AY173" s="154">
        <v>0</v>
      </c>
      <c r="AZ173" s="154">
        <v>0</v>
      </c>
      <c r="BA173" s="154">
        <v>0</v>
      </c>
      <c r="BB173" s="154">
        <v>0</v>
      </c>
      <c r="BD173" s="145">
        <v>0</v>
      </c>
      <c r="BE173" s="145">
        <v>0</v>
      </c>
      <c r="BF173" s="145">
        <v>0</v>
      </c>
      <c r="BG173" s="145">
        <v>0</v>
      </c>
      <c r="BH173" s="145">
        <v>0</v>
      </c>
      <c r="BI173" s="145">
        <v>0</v>
      </c>
      <c r="BJ173" s="145">
        <v>0</v>
      </c>
      <c r="BK173" s="145">
        <v>0</v>
      </c>
      <c r="BL173" s="145">
        <v>0</v>
      </c>
      <c r="BM173" s="145">
        <v>0</v>
      </c>
      <c r="BN173" s="145">
        <v>0</v>
      </c>
      <c r="BO173" s="145">
        <v>0</v>
      </c>
    </row>
    <row r="174" spans="1:67" outlineLevel="1" x14ac:dyDescent="0.35">
      <c r="A174" s="147">
        <v>149</v>
      </c>
      <c r="B174" s="237" t="s">
        <v>792</v>
      </c>
      <c r="C174" s="147">
        <v>916</v>
      </c>
      <c r="D174" s="154">
        <v>0</v>
      </c>
      <c r="E174" s="154">
        <v>0</v>
      </c>
      <c r="F174" s="238" t="s">
        <v>733</v>
      </c>
      <c r="G174" s="154">
        <v>0</v>
      </c>
      <c r="H174" s="154">
        <v>0</v>
      </c>
      <c r="I174" s="154">
        <v>0</v>
      </c>
      <c r="J174" s="154">
        <v>0</v>
      </c>
      <c r="K174" s="154">
        <v>0</v>
      </c>
      <c r="L174" s="154">
        <v>0</v>
      </c>
      <c r="M174" s="154">
        <v>0</v>
      </c>
      <c r="N174" s="154">
        <v>0</v>
      </c>
      <c r="O174" s="154">
        <v>0</v>
      </c>
      <c r="P174" s="154">
        <v>0</v>
      </c>
      <c r="Q174" s="154">
        <v>0</v>
      </c>
      <c r="R174" s="154">
        <v>0</v>
      </c>
      <c r="S174" s="154">
        <v>0</v>
      </c>
      <c r="T174" s="154">
        <v>0</v>
      </c>
      <c r="U174" s="154">
        <v>0</v>
      </c>
      <c r="V174" s="154">
        <v>0</v>
      </c>
      <c r="W174" s="154">
        <v>0</v>
      </c>
      <c r="X174" s="154">
        <v>0</v>
      </c>
      <c r="Y174" s="154">
        <v>0</v>
      </c>
      <c r="Z174" s="154">
        <v>0</v>
      </c>
      <c r="AA174" s="154">
        <v>0</v>
      </c>
      <c r="AB174" s="154">
        <v>0</v>
      </c>
      <c r="AC174" s="154">
        <v>0</v>
      </c>
      <c r="AD174" s="154">
        <v>0</v>
      </c>
      <c r="AE174" s="154">
        <v>0</v>
      </c>
      <c r="AF174" s="154">
        <v>0</v>
      </c>
      <c r="AG174" s="154">
        <v>0</v>
      </c>
      <c r="AH174" s="154">
        <v>0</v>
      </c>
      <c r="AI174" s="154">
        <v>0</v>
      </c>
      <c r="AJ174" s="154">
        <v>0</v>
      </c>
      <c r="AK174" s="154">
        <v>0</v>
      </c>
      <c r="AL174" s="154">
        <v>0</v>
      </c>
      <c r="AM174" s="154">
        <v>0</v>
      </c>
      <c r="AN174" s="154">
        <v>0</v>
      </c>
      <c r="AO174" s="154">
        <v>0</v>
      </c>
      <c r="AP174" s="154">
        <v>0</v>
      </c>
      <c r="AQ174" s="154">
        <v>0</v>
      </c>
      <c r="AR174" s="154">
        <v>0</v>
      </c>
      <c r="AS174" s="154">
        <v>0</v>
      </c>
      <c r="AT174" s="154">
        <v>0</v>
      </c>
      <c r="AU174" s="154">
        <v>0</v>
      </c>
      <c r="AV174" s="154">
        <v>0</v>
      </c>
      <c r="AW174" s="154">
        <v>0</v>
      </c>
      <c r="AX174" s="154">
        <v>0</v>
      </c>
      <c r="AY174" s="154">
        <v>0</v>
      </c>
      <c r="AZ174" s="154">
        <v>0</v>
      </c>
      <c r="BA174" s="154">
        <v>0</v>
      </c>
      <c r="BB174" s="154">
        <v>0</v>
      </c>
      <c r="BD174" s="145">
        <v>0</v>
      </c>
      <c r="BE174" s="145">
        <v>0</v>
      </c>
      <c r="BF174" s="145">
        <v>0</v>
      </c>
      <c r="BG174" s="145">
        <v>0</v>
      </c>
      <c r="BH174" s="145">
        <v>0</v>
      </c>
      <c r="BI174" s="145">
        <v>0</v>
      </c>
      <c r="BJ174" s="145">
        <v>0</v>
      </c>
      <c r="BK174" s="145">
        <v>0</v>
      </c>
      <c r="BL174" s="145">
        <v>0</v>
      </c>
      <c r="BM174" s="145">
        <v>0</v>
      </c>
      <c r="BN174" s="145">
        <v>0</v>
      </c>
      <c r="BO174" s="145">
        <v>0</v>
      </c>
    </row>
    <row r="175" spans="1:67" outlineLevel="1" x14ac:dyDescent="0.35">
      <c r="A175" s="147">
        <v>150</v>
      </c>
      <c r="B175" s="145" t="s">
        <v>793</v>
      </c>
      <c r="C175" s="147" t="s">
        <v>568</v>
      </c>
      <c r="D175" s="239">
        <v>18653.453822037322</v>
      </c>
      <c r="E175" s="154">
        <v>0</v>
      </c>
      <c r="G175" s="239">
        <v>0</v>
      </c>
      <c r="H175" s="239">
        <v>0</v>
      </c>
      <c r="I175" s="239">
        <v>0</v>
      </c>
      <c r="J175" s="239">
        <v>0</v>
      </c>
      <c r="K175" s="239">
        <v>0</v>
      </c>
      <c r="L175" s="239">
        <v>0</v>
      </c>
      <c r="M175" s="239">
        <v>0</v>
      </c>
      <c r="N175" s="239">
        <v>0</v>
      </c>
      <c r="O175" s="239">
        <v>18653.453822037322</v>
      </c>
      <c r="P175" s="239">
        <v>0</v>
      </c>
      <c r="Q175" s="239">
        <v>0</v>
      </c>
      <c r="R175" s="239">
        <v>18653.453822037322</v>
      </c>
      <c r="S175" s="239">
        <v>0</v>
      </c>
      <c r="T175" s="239">
        <v>0</v>
      </c>
      <c r="U175" s="239">
        <v>0</v>
      </c>
      <c r="V175" s="239">
        <v>0</v>
      </c>
      <c r="W175" s="239">
        <v>0</v>
      </c>
      <c r="X175" s="239">
        <v>0</v>
      </c>
      <c r="Y175" s="239">
        <v>0</v>
      </c>
      <c r="Z175" s="239">
        <v>0</v>
      </c>
      <c r="AA175" s="239">
        <v>0</v>
      </c>
      <c r="AB175" s="239">
        <v>0</v>
      </c>
      <c r="AC175" s="239">
        <v>0</v>
      </c>
      <c r="AD175" s="239">
        <v>0</v>
      </c>
      <c r="AE175" s="239">
        <v>0</v>
      </c>
      <c r="AF175" s="239">
        <v>0</v>
      </c>
      <c r="AG175" s="239">
        <v>0</v>
      </c>
      <c r="AH175" s="239">
        <v>0</v>
      </c>
      <c r="AI175" s="239">
        <v>0</v>
      </c>
      <c r="AJ175" s="239">
        <v>0</v>
      </c>
      <c r="AK175" s="239">
        <v>0</v>
      </c>
      <c r="AL175" s="239">
        <v>0</v>
      </c>
      <c r="AM175" s="239">
        <v>0</v>
      </c>
      <c r="AN175" s="239">
        <v>0</v>
      </c>
      <c r="AO175" s="239">
        <v>0</v>
      </c>
      <c r="AP175" s="239">
        <v>0</v>
      </c>
      <c r="AQ175" s="239">
        <v>0</v>
      </c>
      <c r="AR175" s="239">
        <v>0</v>
      </c>
      <c r="AS175" s="239">
        <v>0</v>
      </c>
      <c r="AT175" s="239">
        <v>0</v>
      </c>
      <c r="AU175" s="239">
        <v>0</v>
      </c>
      <c r="AV175" s="239">
        <v>0</v>
      </c>
      <c r="AW175" s="239">
        <v>0</v>
      </c>
      <c r="AX175" s="239">
        <v>0</v>
      </c>
      <c r="AY175" s="239">
        <v>0</v>
      </c>
      <c r="AZ175" s="239">
        <v>0</v>
      </c>
      <c r="BA175" s="239">
        <v>0</v>
      </c>
      <c r="BB175" s="239">
        <v>0</v>
      </c>
      <c r="BD175" s="145">
        <v>0</v>
      </c>
      <c r="BE175" s="145">
        <v>0</v>
      </c>
      <c r="BF175" s="145">
        <v>0</v>
      </c>
      <c r="BG175" s="145">
        <v>0</v>
      </c>
      <c r="BH175" s="145">
        <v>0</v>
      </c>
      <c r="BI175" s="145">
        <v>0</v>
      </c>
      <c r="BJ175" s="145">
        <v>0</v>
      </c>
      <c r="BK175" s="145">
        <v>0</v>
      </c>
      <c r="BL175" s="145">
        <v>0</v>
      </c>
      <c r="BM175" s="145">
        <v>0</v>
      </c>
      <c r="BN175" s="145">
        <v>0</v>
      </c>
      <c r="BO175" s="145">
        <v>0</v>
      </c>
    </row>
    <row r="176" spans="1:67" outlineLevel="1" x14ac:dyDescent="0.35">
      <c r="A176" s="147" t="s">
        <v>568</v>
      </c>
      <c r="B176" s="145" t="s">
        <v>568</v>
      </c>
      <c r="C176" s="147" t="s">
        <v>568</v>
      </c>
      <c r="D176" s="154"/>
      <c r="E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D176" s="145">
        <v>0</v>
      </c>
      <c r="BE176" s="145">
        <v>0</v>
      </c>
      <c r="BF176" s="145">
        <v>0</v>
      </c>
      <c r="BG176" s="145">
        <v>0</v>
      </c>
      <c r="BH176" s="145">
        <v>0</v>
      </c>
      <c r="BI176" s="145">
        <v>0</v>
      </c>
      <c r="BJ176" s="145">
        <v>0</v>
      </c>
      <c r="BK176" s="145">
        <v>0</v>
      </c>
      <c r="BL176" s="145">
        <v>0</v>
      </c>
      <c r="BM176" s="145">
        <v>0</v>
      </c>
      <c r="BN176" s="145">
        <v>0</v>
      </c>
      <c r="BO176" s="145">
        <v>0</v>
      </c>
    </row>
    <row r="177" spans="1:67" x14ac:dyDescent="0.35">
      <c r="A177" s="147">
        <v>151</v>
      </c>
      <c r="B177" s="158" t="s">
        <v>794</v>
      </c>
      <c r="C177" s="147" t="s">
        <v>568</v>
      </c>
      <c r="D177" s="154">
        <v>7132976.2884488329</v>
      </c>
      <c r="E177" s="154">
        <v>0</v>
      </c>
      <c r="F177" s="238"/>
      <c r="G177" s="154">
        <v>0</v>
      </c>
      <c r="H177" s="154">
        <v>0</v>
      </c>
      <c r="I177" s="154">
        <v>0</v>
      </c>
      <c r="J177" s="154">
        <v>0</v>
      </c>
      <c r="K177" s="154">
        <v>0</v>
      </c>
      <c r="L177" s="154">
        <v>0</v>
      </c>
      <c r="M177" s="154">
        <v>0</v>
      </c>
      <c r="N177" s="154">
        <v>0</v>
      </c>
      <c r="O177" s="154">
        <v>7132976.2884488329</v>
      </c>
      <c r="P177" s="154">
        <v>0</v>
      </c>
      <c r="Q177" s="154">
        <v>0</v>
      </c>
      <c r="R177" s="154">
        <v>7132976.2884488329</v>
      </c>
      <c r="S177" s="154">
        <v>0</v>
      </c>
      <c r="T177" s="154">
        <v>0</v>
      </c>
      <c r="U177" s="154">
        <v>0</v>
      </c>
      <c r="V177" s="154">
        <v>0</v>
      </c>
      <c r="W177" s="154">
        <v>0</v>
      </c>
      <c r="X177" s="154">
        <v>0</v>
      </c>
      <c r="Y177" s="154">
        <v>0</v>
      </c>
      <c r="Z177" s="154">
        <v>0</v>
      </c>
      <c r="AA177" s="154">
        <v>0</v>
      </c>
      <c r="AB177" s="154">
        <v>0</v>
      </c>
      <c r="AC177" s="154">
        <v>0</v>
      </c>
      <c r="AD177" s="154">
        <v>0</v>
      </c>
      <c r="AE177" s="154">
        <v>0</v>
      </c>
      <c r="AF177" s="154">
        <v>0</v>
      </c>
      <c r="AG177" s="154">
        <v>0</v>
      </c>
      <c r="AH177" s="154">
        <v>0</v>
      </c>
      <c r="AI177" s="154">
        <v>0</v>
      </c>
      <c r="AJ177" s="154">
        <v>0</v>
      </c>
      <c r="AK177" s="154">
        <v>0</v>
      </c>
      <c r="AL177" s="154">
        <v>0</v>
      </c>
      <c r="AM177" s="154">
        <v>0</v>
      </c>
      <c r="AN177" s="154">
        <v>0</v>
      </c>
      <c r="AO177" s="154">
        <v>0</v>
      </c>
      <c r="AP177" s="154">
        <v>0</v>
      </c>
      <c r="AQ177" s="154">
        <v>0</v>
      </c>
      <c r="AR177" s="154">
        <v>0</v>
      </c>
      <c r="AS177" s="154">
        <v>0</v>
      </c>
      <c r="AT177" s="154">
        <v>0</v>
      </c>
      <c r="AU177" s="154">
        <v>0</v>
      </c>
      <c r="AV177" s="154">
        <v>0</v>
      </c>
      <c r="AW177" s="154">
        <v>0</v>
      </c>
      <c r="AX177" s="154">
        <v>0</v>
      </c>
      <c r="AY177" s="154">
        <v>0</v>
      </c>
      <c r="AZ177" s="154">
        <v>0</v>
      </c>
      <c r="BA177" s="154">
        <v>0</v>
      </c>
      <c r="BB177" s="154">
        <v>0</v>
      </c>
      <c r="BD177" s="145">
        <v>0</v>
      </c>
      <c r="BE177" s="145">
        <v>0</v>
      </c>
      <c r="BF177" s="145">
        <v>0</v>
      </c>
      <c r="BG177" s="145">
        <v>0</v>
      </c>
      <c r="BH177" s="145">
        <v>0</v>
      </c>
      <c r="BI177" s="145">
        <v>0</v>
      </c>
      <c r="BJ177" s="145">
        <v>0</v>
      </c>
      <c r="BK177" s="145">
        <v>0</v>
      </c>
      <c r="BL177" s="145">
        <v>0</v>
      </c>
      <c r="BM177" s="145">
        <v>0</v>
      </c>
      <c r="BN177" s="145">
        <v>0</v>
      </c>
      <c r="BO177" s="145">
        <v>0</v>
      </c>
    </row>
    <row r="178" spans="1:67" x14ac:dyDescent="0.35">
      <c r="A178" s="147" t="s">
        <v>568</v>
      </c>
      <c r="B178" s="158" t="s">
        <v>568</v>
      </c>
      <c r="C178" s="147" t="s">
        <v>568</v>
      </c>
      <c r="D178" s="239"/>
      <c r="E178" s="154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D178" s="145">
        <v>0</v>
      </c>
      <c r="BE178" s="145">
        <v>0</v>
      </c>
      <c r="BF178" s="145">
        <v>0</v>
      </c>
      <c r="BG178" s="145">
        <v>0</v>
      </c>
      <c r="BH178" s="145">
        <v>0</v>
      </c>
      <c r="BI178" s="145">
        <v>0</v>
      </c>
      <c r="BJ178" s="145">
        <v>0</v>
      </c>
      <c r="BK178" s="145">
        <v>0</v>
      </c>
      <c r="BL178" s="145">
        <v>0</v>
      </c>
      <c r="BM178" s="145">
        <v>0</v>
      </c>
      <c r="BN178" s="145">
        <v>0</v>
      </c>
      <c r="BO178" s="145">
        <v>0</v>
      </c>
    </row>
    <row r="179" spans="1:67" x14ac:dyDescent="0.35">
      <c r="A179" s="147">
        <v>152</v>
      </c>
      <c r="B179" s="158" t="s">
        <v>795</v>
      </c>
      <c r="C179" s="147" t="s">
        <v>568</v>
      </c>
      <c r="D179" s="154"/>
      <c r="E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D179" s="145">
        <v>0</v>
      </c>
      <c r="BE179" s="145">
        <v>0</v>
      </c>
      <c r="BF179" s="145">
        <v>0</v>
      </c>
      <c r="BG179" s="145">
        <v>0</v>
      </c>
      <c r="BH179" s="145">
        <v>0</v>
      </c>
      <c r="BI179" s="145">
        <v>0</v>
      </c>
      <c r="BJ179" s="145">
        <v>0</v>
      </c>
      <c r="BK179" s="145">
        <v>0</v>
      </c>
      <c r="BL179" s="145">
        <v>0</v>
      </c>
      <c r="BM179" s="145">
        <v>0</v>
      </c>
      <c r="BN179" s="145">
        <v>0</v>
      </c>
      <c r="BO179" s="145">
        <v>0</v>
      </c>
    </row>
    <row r="180" spans="1:67" outlineLevel="1" x14ac:dyDescent="0.35">
      <c r="A180" s="147">
        <v>153</v>
      </c>
      <c r="B180" s="237" t="s">
        <v>166</v>
      </c>
      <c r="C180" s="147">
        <v>920</v>
      </c>
      <c r="D180" s="154">
        <v>8059627.1752979998</v>
      </c>
      <c r="E180" s="154">
        <v>0</v>
      </c>
      <c r="F180" s="238" t="s">
        <v>458</v>
      </c>
      <c r="G180" s="154">
        <v>127688.48942673553</v>
      </c>
      <c r="H180" s="154">
        <v>44013.365109959981</v>
      </c>
      <c r="I180" s="154">
        <v>83675.124316775546</v>
      </c>
      <c r="J180" s="154">
        <v>0</v>
      </c>
      <c r="K180" s="154">
        <v>0</v>
      </c>
      <c r="L180" s="154">
        <v>0</v>
      </c>
      <c r="M180" s="154">
        <v>0</v>
      </c>
      <c r="N180" s="154">
        <v>0</v>
      </c>
      <c r="O180" s="154">
        <v>7931938.685871264</v>
      </c>
      <c r="P180" s="154">
        <v>3557596.4137803572</v>
      </c>
      <c r="Q180" s="154">
        <v>113601.29979274032</v>
      </c>
      <c r="R180" s="154">
        <v>4260740.9722981686</v>
      </c>
      <c r="S180" s="154">
        <v>0</v>
      </c>
      <c r="T180" s="154">
        <v>0</v>
      </c>
      <c r="U180" s="154">
        <v>0</v>
      </c>
      <c r="V180" s="154">
        <v>0</v>
      </c>
      <c r="W180" s="154">
        <v>0</v>
      </c>
      <c r="X180" s="154">
        <v>0</v>
      </c>
      <c r="Y180" s="154">
        <v>0</v>
      </c>
      <c r="Z180" s="154">
        <v>0</v>
      </c>
      <c r="AA180" s="154">
        <v>0</v>
      </c>
      <c r="AB180" s="154">
        <v>0</v>
      </c>
      <c r="AC180" s="154">
        <v>0</v>
      </c>
      <c r="AD180" s="154">
        <v>0</v>
      </c>
      <c r="AE180" s="154">
        <v>0</v>
      </c>
      <c r="AF180" s="154">
        <v>0</v>
      </c>
      <c r="AG180" s="154">
        <v>0</v>
      </c>
      <c r="AH180" s="154">
        <v>0</v>
      </c>
      <c r="AI180" s="154">
        <v>0</v>
      </c>
      <c r="AJ180" s="154">
        <v>0</v>
      </c>
      <c r="AK180" s="154">
        <v>0</v>
      </c>
      <c r="AL180" s="154">
        <v>0</v>
      </c>
      <c r="AM180" s="154">
        <v>0</v>
      </c>
      <c r="AN180" s="154">
        <v>0</v>
      </c>
      <c r="AO180" s="154">
        <v>0</v>
      </c>
      <c r="AP180" s="154">
        <v>0</v>
      </c>
      <c r="AQ180" s="154">
        <v>0</v>
      </c>
      <c r="AR180" s="154">
        <v>0</v>
      </c>
      <c r="AS180" s="154">
        <v>0</v>
      </c>
      <c r="AT180" s="154">
        <v>0</v>
      </c>
      <c r="AU180" s="154">
        <v>0</v>
      </c>
      <c r="AV180" s="154">
        <v>0</v>
      </c>
      <c r="AW180" s="154">
        <v>0</v>
      </c>
      <c r="AX180" s="154">
        <v>0</v>
      </c>
      <c r="AY180" s="154">
        <v>0</v>
      </c>
      <c r="AZ180" s="154">
        <v>0</v>
      </c>
      <c r="BA180" s="154">
        <v>0</v>
      </c>
      <c r="BB180" s="154">
        <v>0</v>
      </c>
      <c r="BD180" s="145">
        <v>0</v>
      </c>
      <c r="BE180" s="145">
        <v>0</v>
      </c>
      <c r="BF180" s="145">
        <v>0</v>
      </c>
      <c r="BG180" s="145">
        <v>0</v>
      </c>
      <c r="BH180" s="145">
        <v>0</v>
      </c>
      <c r="BI180" s="145">
        <v>0</v>
      </c>
      <c r="BJ180" s="145">
        <v>0</v>
      </c>
      <c r="BK180" s="145">
        <v>0</v>
      </c>
      <c r="BL180" s="145">
        <v>0</v>
      </c>
      <c r="BM180" s="145">
        <v>0</v>
      </c>
      <c r="BN180" s="145">
        <v>0</v>
      </c>
      <c r="BO180" s="145">
        <v>0</v>
      </c>
    </row>
    <row r="181" spans="1:67" outlineLevel="1" x14ac:dyDescent="0.35">
      <c r="A181" s="147">
        <v>154</v>
      </c>
      <c r="B181" s="237" t="s">
        <v>167</v>
      </c>
      <c r="C181" s="147">
        <v>921</v>
      </c>
      <c r="D181" s="154">
        <v>4668761.6986242644</v>
      </c>
      <c r="E181" s="154">
        <v>0</v>
      </c>
      <c r="F181" s="238" t="s">
        <v>458</v>
      </c>
      <c r="G181" s="154">
        <v>73967.085055480871</v>
      </c>
      <c r="H181" s="154">
        <v>25495.957664486996</v>
      </c>
      <c r="I181" s="154">
        <v>48471.127390993875</v>
      </c>
      <c r="J181" s="154">
        <v>0</v>
      </c>
      <c r="K181" s="154">
        <v>0</v>
      </c>
      <c r="L181" s="154">
        <v>0</v>
      </c>
      <c r="M181" s="154">
        <v>0</v>
      </c>
      <c r="N181" s="154">
        <v>0</v>
      </c>
      <c r="O181" s="154">
        <v>4594794.6135687837</v>
      </c>
      <c r="P181" s="154">
        <v>2060836.0057556438</v>
      </c>
      <c r="Q181" s="154">
        <v>65806.691283665758</v>
      </c>
      <c r="R181" s="154">
        <v>2468151.9165294752</v>
      </c>
      <c r="S181" s="154">
        <v>0</v>
      </c>
      <c r="T181" s="154">
        <v>0</v>
      </c>
      <c r="U181" s="154">
        <v>0</v>
      </c>
      <c r="V181" s="154">
        <v>0</v>
      </c>
      <c r="W181" s="154">
        <v>0</v>
      </c>
      <c r="X181" s="154">
        <v>0</v>
      </c>
      <c r="Y181" s="154">
        <v>0</v>
      </c>
      <c r="Z181" s="154">
        <v>0</v>
      </c>
      <c r="AA181" s="154">
        <v>0</v>
      </c>
      <c r="AB181" s="154">
        <v>0</v>
      </c>
      <c r="AC181" s="154">
        <v>0</v>
      </c>
      <c r="AD181" s="154">
        <v>0</v>
      </c>
      <c r="AE181" s="154">
        <v>0</v>
      </c>
      <c r="AF181" s="154">
        <v>0</v>
      </c>
      <c r="AG181" s="154">
        <v>0</v>
      </c>
      <c r="AH181" s="154">
        <v>0</v>
      </c>
      <c r="AI181" s="154">
        <v>0</v>
      </c>
      <c r="AJ181" s="154">
        <v>0</v>
      </c>
      <c r="AK181" s="154">
        <v>0</v>
      </c>
      <c r="AL181" s="154">
        <v>0</v>
      </c>
      <c r="AM181" s="154">
        <v>0</v>
      </c>
      <c r="AN181" s="154">
        <v>0</v>
      </c>
      <c r="AO181" s="154">
        <v>0</v>
      </c>
      <c r="AP181" s="154">
        <v>0</v>
      </c>
      <c r="AQ181" s="154">
        <v>0</v>
      </c>
      <c r="AR181" s="154">
        <v>0</v>
      </c>
      <c r="AS181" s="154">
        <v>0</v>
      </c>
      <c r="AT181" s="154">
        <v>0</v>
      </c>
      <c r="AU181" s="154">
        <v>0</v>
      </c>
      <c r="AV181" s="154">
        <v>0</v>
      </c>
      <c r="AW181" s="154">
        <v>0</v>
      </c>
      <c r="AX181" s="154">
        <v>0</v>
      </c>
      <c r="AY181" s="154">
        <v>0</v>
      </c>
      <c r="AZ181" s="154">
        <v>0</v>
      </c>
      <c r="BA181" s="154">
        <v>0</v>
      </c>
      <c r="BB181" s="154">
        <v>0</v>
      </c>
      <c r="BD181" s="145">
        <v>0</v>
      </c>
      <c r="BE181" s="145">
        <v>0</v>
      </c>
      <c r="BF181" s="145">
        <v>0</v>
      </c>
      <c r="BG181" s="145">
        <v>0</v>
      </c>
      <c r="BH181" s="145">
        <v>0</v>
      </c>
      <c r="BI181" s="145">
        <v>0</v>
      </c>
      <c r="BJ181" s="145">
        <v>0</v>
      </c>
      <c r="BK181" s="145">
        <v>0</v>
      </c>
      <c r="BL181" s="145">
        <v>0</v>
      </c>
      <c r="BM181" s="145">
        <v>0</v>
      </c>
      <c r="BN181" s="145">
        <v>0</v>
      </c>
      <c r="BO181" s="145">
        <v>0</v>
      </c>
    </row>
    <row r="182" spans="1:67" outlineLevel="1" x14ac:dyDescent="0.35">
      <c r="A182" s="147">
        <v>155</v>
      </c>
      <c r="B182" s="237" t="s">
        <v>169</v>
      </c>
      <c r="C182" s="147">
        <v>923</v>
      </c>
      <c r="D182" s="154">
        <v>2572187.4299999997</v>
      </c>
      <c r="E182" s="154">
        <v>0</v>
      </c>
      <c r="F182" s="238" t="s">
        <v>458</v>
      </c>
      <c r="G182" s="154">
        <v>40751.106759103059</v>
      </c>
      <c r="H182" s="154">
        <v>14046.632930468491</v>
      </c>
      <c r="I182" s="154">
        <v>26704.473828634567</v>
      </c>
      <c r="J182" s="154">
        <v>0</v>
      </c>
      <c r="K182" s="154">
        <v>0</v>
      </c>
      <c r="L182" s="154">
        <v>0</v>
      </c>
      <c r="M182" s="154">
        <v>0</v>
      </c>
      <c r="N182" s="154">
        <v>0</v>
      </c>
      <c r="O182" s="154">
        <v>2531436.3232408967</v>
      </c>
      <c r="P182" s="154">
        <v>1135388.0989166931</v>
      </c>
      <c r="Q182" s="154">
        <v>36255.254617003317</v>
      </c>
      <c r="R182" s="154">
        <v>1359792.969707201</v>
      </c>
      <c r="S182" s="154">
        <v>0</v>
      </c>
      <c r="T182" s="154">
        <v>0</v>
      </c>
      <c r="U182" s="154">
        <v>0</v>
      </c>
      <c r="V182" s="154">
        <v>0</v>
      </c>
      <c r="W182" s="154">
        <v>0</v>
      </c>
      <c r="X182" s="154">
        <v>0</v>
      </c>
      <c r="Y182" s="154">
        <v>0</v>
      </c>
      <c r="Z182" s="154">
        <v>0</v>
      </c>
      <c r="AA182" s="154">
        <v>0</v>
      </c>
      <c r="AB182" s="154">
        <v>0</v>
      </c>
      <c r="AC182" s="154">
        <v>0</v>
      </c>
      <c r="AD182" s="154">
        <v>0</v>
      </c>
      <c r="AE182" s="154">
        <v>0</v>
      </c>
      <c r="AF182" s="154">
        <v>0</v>
      </c>
      <c r="AG182" s="154">
        <v>0</v>
      </c>
      <c r="AH182" s="154">
        <v>0</v>
      </c>
      <c r="AI182" s="154">
        <v>0</v>
      </c>
      <c r="AJ182" s="154">
        <v>0</v>
      </c>
      <c r="AK182" s="154">
        <v>0</v>
      </c>
      <c r="AL182" s="154">
        <v>0</v>
      </c>
      <c r="AM182" s="154">
        <v>0</v>
      </c>
      <c r="AN182" s="154">
        <v>0</v>
      </c>
      <c r="AO182" s="154">
        <v>0</v>
      </c>
      <c r="AP182" s="154">
        <v>0</v>
      </c>
      <c r="AQ182" s="154">
        <v>0</v>
      </c>
      <c r="AR182" s="154">
        <v>0</v>
      </c>
      <c r="AS182" s="154">
        <v>0</v>
      </c>
      <c r="AT182" s="154">
        <v>0</v>
      </c>
      <c r="AU182" s="154">
        <v>0</v>
      </c>
      <c r="AV182" s="154">
        <v>0</v>
      </c>
      <c r="AW182" s="154">
        <v>0</v>
      </c>
      <c r="AX182" s="154">
        <v>0</v>
      </c>
      <c r="AY182" s="154">
        <v>0</v>
      </c>
      <c r="AZ182" s="154">
        <v>0</v>
      </c>
      <c r="BA182" s="154">
        <v>0</v>
      </c>
      <c r="BB182" s="154">
        <v>0</v>
      </c>
      <c r="BD182" s="145">
        <v>0</v>
      </c>
      <c r="BE182" s="145">
        <v>0</v>
      </c>
      <c r="BF182" s="145">
        <v>0</v>
      </c>
      <c r="BG182" s="145">
        <v>0</v>
      </c>
      <c r="BH182" s="145">
        <v>0</v>
      </c>
      <c r="BI182" s="145">
        <v>0</v>
      </c>
      <c r="BJ182" s="145">
        <v>0</v>
      </c>
      <c r="BK182" s="145">
        <v>0</v>
      </c>
      <c r="BL182" s="145">
        <v>0</v>
      </c>
      <c r="BM182" s="145">
        <v>0</v>
      </c>
      <c r="BN182" s="145">
        <v>0</v>
      </c>
      <c r="BO182" s="145">
        <v>0</v>
      </c>
    </row>
    <row r="183" spans="1:67" outlineLevel="1" x14ac:dyDescent="0.35">
      <c r="A183" s="147">
        <v>176</v>
      </c>
      <c r="B183" s="237" t="s">
        <v>170</v>
      </c>
      <c r="C183" s="147">
        <v>924</v>
      </c>
      <c r="D183" s="154">
        <v>98811.381068780931</v>
      </c>
      <c r="E183" s="154">
        <v>0</v>
      </c>
      <c r="F183" s="238" t="s">
        <v>446</v>
      </c>
      <c r="G183" s="154">
        <v>0</v>
      </c>
      <c r="H183" s="154">
        <v>0</v>
      </c>
      <c r="I183" s="154">
        <v>0</v>
      </c>
      <c r="J183" s="154">
        <v>0</v>
      </c>
      <c r="K183" s="154">
        <v>1829.4386512064975</v>
      </c>
      <c r="L183" s="154">
        <v>1829.4386512064975</v>
      </c>
      <c r="M183" s="154">
        <v>0</v>
      </c>
      <c r="N183" s="154">
        <v>0</v>
      </c>
      <c r="O183" s="154">
        <v>96981.942417574435</v>
      </c>
      <c r="P183" s="154">
        <v>63026.435093868124</v>
      </c>
      <c r="Q183" s="154">
        <v>0</v>
      </c>
      <c r="R183" s="154">
        <v>33955.507323706333</v>
      </c>
      <c r="S183" s="154">
        <v>0</v>
      </c>
      <c r="T183" s="154">
        <v>0</v>
      </c>
      <c r="U183" s="154">
        <v>0</v>
      </c>
      <c r="V183" s="154">
        <v>0</v>
      </c>
      <c r="W183" s="154">
        <v>0</v>
      </c>
      <c r="X183" s="154">
        <v>0</v>
      </c>
      <c r="Y183" s="154">
        <v>0</v>
      </c>
      <c r="Z183" s="154">
        <v>0</v>
      </c>
      <c r="AA183" s="154">
        <v>0</v>
      </c>
      <c r="AB183" s="154">
        <v>0</v>
      </c>
      <c r="AC183" s="154">
        <v>0</v>
      </c>
      <c r="AD183" s="154">
        <v>0</v>
      </c>
      <c r="AE183" s="154">
        <v>0</v>
      </c>
      <c r="AF183" s="154">
        <v>0</v>
      </c>
      <c r="AG183" s="154">
        <v>0</v>
      </c>
      <c r="AH183" s="154">
        <v>0</v>
      </c>
      <c r="AI183" s="154">
        <v>0</v>
      </c>
      <c r="AJ183" s="154">
        <v>0</v>
      </c>
      <c r="AK183" s="154">
        <v>0</v>
      </c>
      <c r="AL183" s="154">
        <v>0</v>
      </c>
      <c r="AM183" s="154">
        <v>0</v>
      </c>
      <c r="AN183" s="154">
        <v>0</v>
      </c>
      <c r="AO183" s="154">
        <v>0</v>
      </c>
      <c r="AP183" s="154">
        <v>0</v>
      </c>
      <c r="AQ183" s="154">
        <v>0</v>
      </c>
      <c r="AR183" s="154">
        <v>0</v>
      </c>
      <c r="AS183" s="154">
        <v>0</v>
      </c>
      <c r="AT183" s="154">
        <v>0</v>
      </c>
      <c r="AU183" s="154">
        <v>0</v>
      </c>
      <c r="AV183" s="154">
        <v>0</v>
      </c>
      <c r="AW183" s="154">
        <v>0</v>
      </c>
      <c r="AX183" s="154">
        <v>0</v>
      </c>
      <c r="AY183" s="154">
        <v>0</v>
      </c>
      <c r="AZ183" s="154">
        <v>0</v>
      </c>
      <c r="BA183" s="154">
        <v>0</v>
      </c>
      <c r="BB183" s="154">
        <v>0</v>
      </c>
      <c r="BD183" s="145">
        <v>0</v>
      </c>
      <c r="BE183" s="145">
        <v>0</v>
      </c>
      <c r="BF183" s="145">
        <v>0</v>
      </c>
      <c r="BG183" s="145">
        <v>0</v>
      </c>
      <c r="BH183" s="145">
        <v>0</v>
      </c>
      <c r="BI183" s="145">
        <v>0</v>
      </c>
      <c r="BJ183" s="145">
        <v>0</v>
      </c>
      <c r="BK183" s="145">
        <v>0</v>
      </c>
      <c r="BL183" s="145">
        <v>0</v>
      </c>
      <c r="BM183" s="145">
        <v>0</v>
      </c>
      <c r="BN183" s="145">
        <v>0</v>
      </c>
      <c r="BO183" s="145">
        <v>0</v>
      </c>
    </row>
    <row r="184" spans="1:67" outlineLevel="1" x14ac:dyDescent="0.35">
      <c r="A184" s="147">
        <v>157</v>
      </c>
      <c r="B184" s="237" t="s">
        <v>171</v>
      </c>
      <c r="C184" s="147">
        <v>925</v>
      </c>
      <c r="D184" s="154">
        <v>2025774.3866783481</v>
      </c>
      <c r="E184" s="154">
        <v>0</v>
      </c>
      <c r="F184" s="238" t="s">
        <v>458</v>
      </c>
      <c r="G184" s="154">
        <v>32094.297382281311</v>
      </c>
      <c r="H184" s="154">
        <v>11062.688852972002</v>
      </c>
      <c r="I184" s="154">
        <v>21031.608529309309</v>
      </c>
      <c r="J184" s="154">
        <v>0</v>
      </c>
      <c r="K184" s="154">
        <v>0</v>
      </c>
      <c r="L184" s="154">
        <v>0</v>
      </c>
      <c r="M184" s="154">
        <v>0</v>
      </c>
      <c r="N184" s="154">
        <v>0</v>
      </c>
      <c r="O184" s="154">
        <v>1993680.0892960667</v>
      </c>
      <c r="P184" s="154">
        <v>894196.16272864665</v>
      </c>
      <c r="Q184" s="154">
        <v>28553.504822013398</v>
      </c>
      <c r="R184" s="154">
        <v>1070930.4217454072</v>
      </c>
      <c r="S184" s="154">
        <v>0</v>
      </c>
      <c r="T184" s="154">
        <v>0</v>
      </c>
      <c r="U184" s="154">
        <v>0</v>
      </c>
      <c r="V184" s="154">
        <v>0</v>
      </c>
      <c r="W184" s="154">
        <v>0</v>
      </c>
      <c r="X184" s="154">
        <v>0</v>
      </c>
      <c r="Y184" s="154">
        <v>0</v>
      </c>
      <c r="Z184" s="154">
        <v>0</v>
      </c>
      <c r="AA184" s="154">
        <v>0</v>
      </c>
      <c r="AB184" s="154">
        <v>0</v>
      </c>
      <c r="AC184" s="154">
        <v>0</v>
      </c>
      <c r="AD184" s="154">
        <v>0</v>
      </c>
      <c r="AE184" s="154">
        <v>0</v>
      </c>
      <c r="AF184" s="154">
        <v>0</v>
      </c>
      <c r="AG184" s="154">
        <v>0</v>
      </c>
      <c r="AH184" s="154">
        <v>0</v>
      </c>
      <c r="AI184" s="154">
        <v>0</v>
      </c>
      <c r="AJ184" s="154">
        <v>0</v>
      </c>
      <c r="AK184" s="154">
        <v>0</v>
      </c>
      <c r="AL184" s="154">
        <v>0</v>
      </c>
      <c r="AM184" s="154">
        <v>0</v>
      </c>
      <c r="AN184" s="154">
        <v>0</v>
      </c>
      <c r="AO184" s="154">
        <v>0</v>
      </c>
      <c r="AP184" s="154">
        <v>0</v>
      </c>
      <c r="AQ184" s="154">
        <v>0</v>
      </c>
      <c r="AR184" s="154">
        <v>0</v>
      </c>
      <c r="AS184" s="154">
        <v>0</v>
      </c>
      <c r="AT184" s="154">
        <v>0</v>
      </c>
      <c r="AU184" s="154">
        <v>0</v>
      </c>
      <c r="AV184" s="154">
        <v>0</v>
      </c>
      <c r="AW184" s="154">
        <v>0</v>
      </c>
      <c r="AX184" s="154">
        <v>0</v>
      </c>
      <c r="AY184" s="154">
        <v>0</v>
      </c>
      <c r="AZ184" s="154">
        <v>0</v>
      </c>
      <c r="BA184" s="154">
        <v>0</v>
      </c>
      <c r="BB184" s="154">
        <v>0</v>
      </c>
      <c r="BD184" s="145">
        <v>0</v>
      </c>
      <c r="BE184" s="145">
        <v>0</v>
      </c>
      <c r="BF184" s="145">
        <v>0</v>
      </c>
      <c r="BG184" s="145">
        <v>0</v>
      </c>
      <c r="BH184" s="145">
        <v>0</v>
      </c>
      <c r="BI184" s="145">
        <v>0</v>
      </c>
      <c r="BJ184" s="145">
        <v>0</v>
      </c>
      <c r="BK184" s="145">
        <v>0</v>
      </c>
      <c r="BL184" s="145">
        <v>0</v>
      </c>
      <c r="BM184" s="145">
        <v>0</v>
      </c>
      <c r="BN184" s="145">
        <v>0</v>
      </c>
      <c r="BO184" s="145">
        <v>0</v>
      </c>
    </row>
    <row r="185" spans="1:67" outlineLevel="1" x14ac:dyDescent="0.35">
      <c r="A185" s="147">
        <v>158</v>
      </c>
      <c r="B185" s="237" t="s">
        <v>172</v>
      </c>
      <c r="C185" s="147">
        <v>926</v>
      </c>
      <c r="D185" s="154">
        <v>7244500.599128237</v>
      </c>
      <c r="E185" s="154">
        <v>0</v>
      </c>
      <c r="F185" s="238" t="s">
        <v>458</v>
      </c>
      <c r="G185" s="154">
        <v>114774.45768073786</v>
      </c>
      <c r="H185" s="154">
        <v>39561.985061296029</v>
      </c>
      <c r="I185" s="154">
        <v>75212.472619441833</v>
      </c>
      <c r="J185" s="154">
        <v>0</v>
      </c>
      <c r="K185" s="154">
        <v>0</v>
      </c>
      <c r="L185" s="154">
        <v>0</v>
      </c>
      <c r="M185" s="154">
        <v>0</v>
      </c>
      <c r="N185" s="154">
        <v>0</v>
      </c>
      <c r="O185" s="154">
        <v>7129726.1414474985</v>
      </c>
      <c r="P185" s="154">
        <v>3197791.7576733716</v>
      </c>
      <c r="Q185" s="154">
        <v>102112.00425407075</v>
      </c>
      <c r="R185" s="154">
        <v>3829822.3795200577</v>
      </c>
      <c r="S185" s="154">
        <v>0</v>
      </c>
      <c r="T185" s="154">
        <v>0</v>
      </c>
      <c r="U185" s="154">
        <v>0</v>
      </c>
      <c r="V185" s="154">
        <v>0</v>
      </c>
      <c r="W185" s="154">
        <v>0</v>
      </c>
      <c r="X185" s="154">
        <v>0</v>
      </c>
      <c r="Y185" s="154">
        <v>0</v>
      </c>
      <c r="Z185" s="154">
        <v>0</v>
      </c>
      <c r="AA185" s="154">
        <v>0</v>
      </c>
      <c r="AB185" s="154">
        <v>0</v>
      </c>
      <c r="AC185" s="154">
        <v>0</v>
      </c>
      <c r="AD185" s="154">
        <v>0</v>
      </c>
      <c r="AE185" s="154">
        <v>0</v>
      </c>
      <c r="AF185" s="154">
        <v>0</v>
      </c>
      <c r="AG185" s="154">
        <v>0</v>
      </c>
      <c r="AH185" s="154">
        <v>0</v>
      </c>
      <c r="AI185" s="154">
        <v>0</v>
      </c>
      <c r="AJ185" s="154">
        <v>0</v>
      </c>
      <c r="AK185" s="154">
        <v>0</v>
      </c>
      <c r="AL185" s="154">
        <v>0</v>
      </c>
      <c r="AM185" s="154">
        <v>0</v>
      </c>
      <c r="AN185" s="154">
        <v>0</v>
      </c>
      <c r="AO185" s="154">
        <v>0</v>
      </c>
      <c r="AP185" s="154">
        <v>0</v>
      </c>
      <c r="AQ185" s="154">
        <v>0</v>
      </c>
      <c r="AR185" s="154">
        <v>0</v>
      </c>
      <c r="AS185" s="154">
        <v>0</v>
      </c>
      <c r="AT185" s="154">
        <v>0</v>
      </c>
      <c r="AU185" s="154">
        <v>0</v>
      </c>
      <c r="AV185" s="154">
        <v>0</v>
      </c>
      <c r="AW185" s="154">
        <v>0</v>
      </c>
      <c r="AX185" s="154">
        <v>0</v>
      </c>
      <c r="AY185" s="154">
        <v>0</v>
      </c>
      <c r="AZ185" s="154">
        <v>0</v>
      </c>
      <c r="BA185" s="154">
        <v>0</v>
      </c>
      <c r="BB185" s="154">
        <v>0</v>
      </c>
      <c r="BD185" s="145">
        <v>0</v>
      </c>
      <c r="BE185" s="145">
        <v>0</v>
      </c>
      <c r="BF185" s="145">
        <v>0</v>
      </c>
      <c r="BG185" s="145">
        <v>0</v>
      </c>
      <c r="BH185" s="145">
        <v>0</v>
      </c>
      <c r="BI185" s="145">
        <v>0</v>
      </c>
      <c r="BJ185" s="145">
        <v>0</v>
      </c>
      <c r="BK185" s="145">
        <v>0</v>
      </c>
      <c r="BL185" s="145">
        <v>0</v>
      </c>
      <c r="BM185" s="145">
        <v>0</v>
      </c>
      <c r="BN185" s="145">
        <v>0</v>
      </c>
      <c r="BO185" s="145">
        <v>0</v>
      </c>
    </row>
    <row r="186" spans="1:67" outlineLevel="1" x14ac:dyDescent="0.35">
      <c r="A186" s="147">
        <v>159</v>
      </c>
      <c r="B186" s="237" t="s">
        <v>174</v>
      </c>
      <c r="C186" s="147">
        <v>928</v>
      </c>
      <c r="D186" s="154">
        <v>0</v>
      </c>
      <c r="E186" s="154">
        <v>0</v>
      </c>
      <c r="F186" s="238" t="s">
        <v>733</v>
      </c>
      <c r="G186" s="154">
        <v>0</v>
      </c>
      <c r="H186" s="154">
        <v>0</v>
      </c>
      <c r="I186" s="154">
        <v>0</v>
      </c>
      <c r="J186" s="154">
        <v>0</v>
      </c>
      <c r="K186" s="154">
        <v>0</v>
      </c>
      <c r="L186" s="154">
        <v>0</v>
      </c>
      <c r="M186" s="154">
        <v>0</v>
      </c>
      <c r="N186" s="154">
        <v>0</v>
      </c>
      <c r="O186" s="154">
        <v>0</v>
      </c>
      <c r="P186" s="154">
        <v>0</v>
      </c>
      <c r="Q186" s="154">
        <v>0</v>
      </c>
      <c r="R186" s="154">
        <v>0</v>
      </c>
      <c r="S186" s="154">
        <v>0</v>
      </c>
      <c r="T186" s="154">
        <v>0</v>
      </c>
      <c r="U186" s="154">
        <v>0</v>
      </c>
      <c r="V186" s="154">
        <v>0</v>
      </c>
      <c r="W186" s="154">
        <v>0</v>
      </c>
      <c r="X186" s="154">
        <v>0</v>
      </c>
      <c r="Y186" s="154">
        <v>0</v>
      </c>
      <c r="Z186" s="154">
        <v>0</v>
      </c>
      <c r="AA186" s="154">
        <v>0</v>
      </c>
      <c r="AB186" s="154">
        <v>0</v>
      </c>
      <c r="AC186" s="154">
        <v>0</v>
      </c>
      <c r="AD186" s="154">
        <v>0</v>
      </c>
      <c r="AE186" s="154">
        <v>0</v>
      </c>
      <c r="AF186" s="154">
        <v>0</v>
      </c>
      <c r="AG186" s="154">
        <v>0</v>
      </c>
      <c r="AH186" s="154">
        <v>0</v>
      </c>
      <c r="AI186" s="154">
        <v>0</v>
      </c>
      <c r="AJ186" s="154">
        <v>0</v>
      </c>
      <c r="AK186" s="154">
        <v>0</v>
      </c>
      <c r="AL186" s="154">
        <v>0</v>
      </c>
      <c r="AM186" s="154">
        <v>0</v>
      </c>
      <c r="AN186" s="154">
        <v>0</v>
      </c>
      <c r="AO186" s="154">
        <v>0</v>
      </c>
      <c r="AP186" s="154">
        <v>0</v>
      </c>
      <c r="AQ186" s="154">
        <v>0</v>
      </c>
      <c r="AR186" s="154">
        <v>0</v>
      </c>
      <c r="AS186" s="154">
        <v>0</v>
      </c>
      <c r="AT186" s="154">
        <v>0</v>
      </c>
      <c r="AU186" s="154">
        <v>0</v>
      </c>
      <c r="AV186" s="154">
        <v>0</v>
      </c>
      <c r="AW186" s="154">
        <v>0</v>
      </c>
      <c r="AX186" s="154">
        <v>0</v>
      </c>
      <c r="AY186" s="154">
        <v>0</v>
      </c>
      <c r="AZ186" s="154">
        <v>0</v>
      </c>
      <c r="BA186" s="154">
        <v>0</v>
      </c>
      <c r="BB186" s="154">
        <v>0</v>
      </c>
      <c r="BD186" s="145">
        <v>0</v>
      </c>
      <c r="BE186" s="145">
        <v>0</v>
      </c>
      <c r="BF186" s="145">
        <v>0</v>
      </c>
      <c r="BG186" s="145">
        <v>0</v>
      </c>
      <c r="BH186" s="145">
        <v>0</v>
      </c>
      <c r="BI186" s="145">
        <v>0</v>
      </c>
      <c r="BJ186" s="145">
        <v>0</v>
      </c>
      <c r="BK186" s="145">
        <v>0</v>
      </c>
      <c r="BL186" s="145">
        <v>0</v>
      </c>
      <c r="BM186" s="145">
        <v>0</v>
      </c>
      <c r="BN186" s="145">
        <v>0</v>
      </c>
      <c r="BO186" s="145">
        <v>0</v>
      </c>
    </row>
    <row r="187" spans="1:67" outlineLevel="1" x14ac:dyDescent="0.35">
      <c r="A187" s="147">
        <v>160</v>
      </c>
      <c r="B187" s="237" t="s">
        <v>796</v>
      </c>
      <c r="C187" s="147">
        <v>930.1</v>
      </c>
      <c r="D187" s="154">
        <v>0</v>
      </c>
      <c r="E187" s="154">
        <v>0</v>
      </c>
      <c r="F187" s="238" t="s">
        <v>733</v>
      </c>
      <c r="G187" s="154">
        <v>0</v>
      </c>
      <c r="H187" s="154">
        <v>0</v>
      </c>
      <c r="I187" s="154">
        <v>0</v>
      </c>
      <c r="J187" s="154">
        <v>0</v>
      </c>
      <c r="K187" s="154">
        <v>0</v>
      </c>
      <c r="L187" s="154">
        <v>0</v>
      </c>
      <c r="M187" s="154">
        <v>0</v>
      </c>
      <c r="N187" s="154">
        <v>0</v>
      </c>
      <c r="O187" s="154">
        <v>0</v>
      </c>
      <c r="P187" s="154">
        <v>0</v>
      </c>
      <c r="Q187" s="154">
        <v>0</v>
      </c>
      <c r="R187" s="154">
        <v>0</v>
      </c>
      <c r="S187" s="154">
        <v>0</v>
      </c>
      <c r="T187" s="154">
        <v>0</v>
      </c>
      <c r="U187" s="154">
        <v>0</v>
      </c>
      <c r="V187" s="154">
        <v>0</v>
      </c>
      <c r="W187" s="154">
        <v>0</v>
      </c>
      <c r="X187" s="154">
        <v>0</v>
      </c>
      <c r="Y187" s="154">
        <v>0</v>
      </c>
      <c r="Z187" s="154">
        <v>0</v>
      </c>
      <c r="AA187" s="154">
        <v>0</v>
      </c>
      <c r="AB187" s="154">
        <v>0</v>
      </c>
      <c r="AC187" s="154">
        <v>0</v>
      </c>
      <c r="AD187" s="154">
        <v>0</v>
      </c>
      <c r="AE187" s="154">
        <v>0</v>
      </c>
      <c r="AF187" s="154">
        <v>0</v>
      </c>
      <c r="AG187" s="154">
        <v>0</v>
      </c>
      <c r="AH187" s="154">
        <v>0</v>
      </c>
      <c r="AI187" s="154">
        <v>0</v>
      </c>
      <c r="AJ187" s="154">
        <v>0</v>
      </c>
      <c r="AK187" s="154">
        <v>0</v>
      </c>
      <c r="AL187" s="154">
        <v>0</v>
      </c>
      <c r="AM187" s="154">
        <v>0</v>
      </c>
      <c r="AN187" s="154">
        <v>0</v>
      </c>
      <c r="AO187" s="154">
        <v>0</v>
      </c>
      <c r="AP187" s="154">
        <v>0</v>
      </c>
      <c r="AQ187" s="154">
        <v>0</v>
      </c>
      <c r="AR187" s="154">
        <v>0</v>
      </c>
      <c r="AS187" s="154">
        <v>0</v>
      </c>
      <c r="AT187" s="154">
        <v>0</v>
      </c>
      <c r="AU187" s="154">
        <v>0</v>
      </c>
      <c r="AV187" s="154">
        <v>0</v>
      </c>
      <c r="AW187" s="154">
        <v>0</v>
      </c>
      <c r="AX187" s="154">
        <v>0</v>
      </c>
      <c r="AY187" s="154">
        <v>0</v>
      </c>
      <c r="AZ187" s="154">
        <v>0</v>
      </c>
      <c r="BA187" s="154">
        <v>0</v>
      </c>
      <c r="BB187" s="154">
        <v>0</v>
      </c>
      <c r="BD187" s="145">
        <v>0</v>
      </c>
      <c r="BE187" s="145">
        <v>0</v>
      </c>
      <c r="BF187" s="145">
        <v>0</v>
      </c>
      <c r="BG187" s="145">
        <v>0</v>
      </c>
      <c r="BH187" s="145">
        <v>0</v>
      </c>
      <c r="BI187" s="145">
        <v>0</v>
      </c>
      <c r="BJ187" s="145">
        <v>0</v>
      </c>
      <c r="BK187" s="145">
        <v>0</v>
      </c>
      <c r="BL187" s="145">
        <v>0</v>
      </c>
      <c r="BM187" s="145">
        <v>0</v>
      </c>
      <c r="BN187" s="145">
        <v>0</v>
      </c>
      <c r="BO187" s="145">
        <v>0</v>
      </c>
    </row>
    <row r="188" spans="1:67" outlineLevel="1" x14ac:dyDescent="0.35">
      <c r="A188" s="147">
        <v>161</v>
      </c>
      <c r="B188" s="237" t="s">
        <v>176</v>
      </c>
      <c r="C188" s="147">
        <v>930.2</v>
      </c>
      <c r="D188" s="154">
        <v>357750.82198671432</v>
      </c>
      <c r="E188" s="154">
        <v>0</v>
      </c>
      <c r="F188" s="238" t="s">
        <v>454</v>
      </c>
      <c r="G188" s="154">
        <v>6232.662981394863</v>
      </c>
      <c r="H188" s="154">
        <v>2148.3570887167721</v>
      </c>
      <c r="I188" s="154">
        <v>4084.3058926780909</v>
      </c>
      <c r="J188" s="154">
        <v>0</v>
      </c>
      <c r="K188" s="154">
        <v>0</v>
      </c>
      <c r="L188" s="154">
        <v>0</v>
      </c>
      <c r="M188" s="154">
        <v>0</v>
      </c>
      <c r="N188" s="154">
        <v>0</v>
      </c>
      <c r="O188" s="154">
        <v>351518.15900531947</v>
      </c>
      <c r="P188" s="154">
        <v>175855.80251256152</v>
      </c>
      <c r="Q188" s="154">
        <v>3032.5766336226015</v>
      </c>
      <c r="R188" s="154">
        <v>172629.77985913533</v>
      </c>
      <c r="S188" s="154">
        <v>0</v>
      </c>
      <c r="T188" s="154">
        <v>0</v>
      </c>
      <c r="U188" s="154">
        <v>0</v>
      </c>
      <c r="V188" s="154">
        <v>0</v>
      </c>
      <c r="W188" s="154">
        <v>0</v>
      </c>
      <c r="X188" s="154">
        <v>0</v>
      </c>
      <c r="Y188" s="154">
        <v>0</v>
      </c>
      <c r="Z188" s="154">
        <v>0</v>
      </c>
      <c r="AA188" s="154">
        <v>0</v>
      </c>
      <c r="AB188" s="154">
        <v>0</v>
      </c>
      <c r="AC188" s="154">
        <v>0</v>
      </c>
      <c r="AD188" s="154">
        <v>0</v>
      </c>
      <c r="AE188" s="154">
        <v>0</v>
      </c>
      <c r="AF188" s="154">
        <v>0</v>
      </c>
      <c r="AG188" s="154">
        <v>0</v>
      </c>
      <c r="AH188" s="154">
        <v>0</v>
      </c>
      <c r="AI188" s="154">
        <v>0</v>
      </c>
      <c r="AJ188" s="154">
        <v>0</v>
      </c>
      <c r="AK188" s="154">
        <v>0</v>
      </c>
      <c r="AL188" s="154">
        <v>0</v>
      </c>
      <c r="AM188" s="154">
        <v>0</v>
      </c>
      <c r="AN188" s="154">
        <v>0</v>
      </c>
      <c r="AO188" s="154">
        <v>0</v>
      </c>
      <c r="AP188" s="154">
        <v>0</v>
      </c>
      <c r="AQ188" s="154">
        <v>0</v>
      </c>
      <c r="AR188" s="154">
        <v>0</v>
      </c>
      <c r="AS188" s="154">
        <v>0</v>
      </c>
      <c r="AT188" s="154">
        <v>0</v>
      </c>
      <c r="AU188" s="154">
        <v>0</v>
      </c>
      <c r="AV188" s="154">
        <v>0</v>
      </c>
      <c r="AW188" s="154">
        <v>0</v>
      </c>
      <c r="AX188" s="154">
        <v>0</v>
      </c>
      <c r="AY188" s="154">
        <v>0</v>
      </c>
      <c r="AZ188" s="154">
        <v>0</v>
      </c>
      <c r="BA188" s="154">
        <v>0</v>
      </c>
      <c r="BB188" s="154">
        <v>0</v>
      </c>
      <c r="BD188" s="145">
        <v>0</v>
      </c>
      <c r="BE188" s="145">
        <v>0</v>
      </c>
      <c r="BF188" s="145">
        <v>0</v>
      </c>
      <c r="BG188" s="145">
        <v>0</v>
      </c>
      <c r="BH188" s="145">
        <v>0</v>
      </c>
      <c r="BI188" s="145">
        <v>0</v>
      </c>
      <c r="BJ188" s="145">
        <v>0</v>
      </c>
      <c r="BK188" s="145">
        <v>0</v>
      </c>
      <c r="BL188" s="145">
        <v>0</v>
      </c>
      <c r="BM188" s="145">
        <v>0</v>
      </c>
      <c r="BN188" s="145">
        <v>0</v>
      </c>
      <c r="BO188" s="145">
        <v>0</v>
      </c>
    </row>
    <row r="189" spans="1:67" outlineLevel="1" x14ac:dyDescent="0.35">
      <c r="A189" s="147">
        <v>162</v>
      </c>
      <c r="B189" s="237" t="s">
        <v>66</v>
      </c>
      <c r="C189" s="147">
        <v>931</v>
      </c>
      <c r="D189" s="154">
        <v>1635932.5485733117</v>
      </c>
      <c r="E189" s="154">
        <v>0</v>
      </c>
      <c r="F189" s="238" t="s">
        <v>446</v>
      </c>
      <c r="G189" s="154">
        <v>0</v>
      </c>
      <c r="H189" s="154">
        <v>0</v>
      </c>
      <c r="I189" s="154">
        <v>0</v>
      </c>
      <c r="J189" s="154">
        <v>0</v>
      </c>
      <c r="K189" s="154">
        <v>30288.395959606143</v>
      </c>
      <c r="L189" s="154">
        <v>30288.395959606143</v>
      </c>
      <c r="M189" s="154">
        <v>0</v>
      </c>
      <c r="N189" s="154">
        <v>0</v>
      </c>
      <c r="O189" s="154">
        <v>1605644.1526137055</v>
      </c>
      <c r="P189" s="154">
        <v>1043472.882125097</v>
      </c>
      <c r="Q189" s="154">
        <v>0</v>
      </c>
      <c r="R189" s="154">
        <v>562171.27048860886</v>
      </c>
      <c r="S189" s="154">
        <v>0</v>
      </c>
      <c r="T189" s="154">
        <v>0</v>
      </c>
      <c r="U189" s="154">
        <v>0</v>
      </c>
      <c r="V189" s="154">
        <v>0</v>
      </c>
      <c r="W189" s="154">
        <v>0</v>
      </c>
      <c r="X189" s="154">
        <v>0</v>
      </c>
      <c r="Y189" s="154">
        <v>0</v>
      </c>
      <c r="Z189" s="154">
        <v>0</v>
      </c>
      <c r="AA189" s="154">
        <v>0</v>
      </c>
      <c r="AB189" s="154">
        <v>0</v>
      </c>
      <c r="AC189" s="154">
        <v>0</v>
      </c>
      <c r="AD189" s="154">
        <v>0</v>
      </c>
      <c r="AE189" s="154">
        <v>0</v>
      </c>
      <c r="AF189" s="154">
        <v>0</v>
      </c>
      <c r="AG189" s="154">
        <v>0</v>
      </c>
      <c r="AH189" s="154">
        <v>0</v>
      </c>
      <c r="AI189" s="154">
        <v>0</v>
      </c>
      <c r="AJ189" s="154">
        <v>0</v>
      </c>
      <c r="AK189" s="154">
        <v>0</v>
      </c>
      <c r="AL189" s="154">
        <v>0</v>
      </c>
      <c r="AM189" s="154">
        <v>0</v>
      </c>
      <c r="AN189" s="154">
        <v>0</v>
      </c>
      <c r="AO189" s="154">
        <v>0</v>
      </c>
      <c r="AP189" s="154">
        <v>0</v>
      </c>
      <c r="AQ189" s="154">
        <v>0</v>
      </c>
      <c r="AR189" s="154">
        <v>0</v>
      </c>
      <c r="AS189" s="154">
        <v>0</v>
      </c>
      <c r="AT189" s="154">
        <v>0</v>
      </c>
      <c r="AU189" s="154">
        <v>0</v>
      </c>
      <c r="AV189" s="154">
        <v>0</v>
      </c>
      <c r="AW189" s="154">
        <v>0</v>
      </c>
      <c r="AX189" s="154">
        <v>0</v>
      </c>
      <c r="AY189" s="154">
        <v>0</v>
      </c>
      <c r="AZ189" s="154">
        <v>0</v>
      </c>
      <c r="BA189" s="154">
        <v>0</v>
      </c>
      <c r="BB189" s="154">
        <v>0</v>
      </c>
      <c r="BD189" s="145">
        <v>0</v>
      </c>
      <c r="BE189" s="145">
        <v>0</v>
      </c>
      <c r="BF189" s="145">
        <v>0</v>
      </c>
      <c r="BG189" s="145">
        <v>0</v>
      </c>
      <c r="BH189" s="145">
        <v>0</v>
      </c>
      <c r="BI189" s="145">
        <v>0</v>
      </c>
      <c r="BJ189" s="145">
        <v>0</v>
      </c>
      <c r="BK189" s="145">
        <v>0</v>
      </c>
      <c r="BL189" s="145">
        <v>0</v>
      </c>
      <c r="BM189" s="145">
        <v>0</v>
      </c>
      <c r="BN189" s="145">
        <v>0</v>
      </c>
      <c r="BO189" s="145">
        <v>0</v>
      </c>
    </row>
    <row r="190" spans="1:67" outlineLevel="1" x14ac:dyDescent="0.35">
      <c r="A190" s="147">
        <v>163</v>
      </c>
      <c r="B190" s="237" t="s">
        <v>177</v>
      </c>
      <c r="C190" s="147">
        <v>935</v>
      </c>
      <c r="D190" s="154">
        <v>93160.525446050189</v>
      </c>
      <c r="E190" s="154">
        <v>0</v>
      </c>
      <c r="F190" s="238" t="s">
        <v>446</v>
      </c>
      <c r="G190" s="154">
        <v>0</v>
      </c>
      <c r="H190" s="154">
        <v>0</v>
      </c>
      <c r="I190" s="154">
        <v>0</v>
      </c>
      <c r="J190" s="154">
        <v>0</v>
      </c>
      <c r="K190" s="154">
        <v>1724.8161514823498</v>
      </c>
      <c r="L190" s="154">
        <v>1724.8161514823498</v>
      </c>
      <c r="M190" s="154">
        <v>0</v>
      </c>
      <c r="N190" s="154">
        <v>0</v>
      </c>
      <c r="O190" s="154">
        <v>91435.709294567845</v>
      </c>
      <c r="P190" s="154">
        <v>59422.059957334546</v>
      </c>
      <c r="Q190" s="154">
        <v>0</v>
      </c>
      <c r="R190" s="154">
        <v>32013.649337233317</v>
      </c>
      <c r="S190" s="154">
        <v>0</v>
      </c>
      <c r="T190" s="154">
        <v>0</v>
      </c>
      <c r="U190" s="154">
        <v>0</v>
      </c>
      <c r="V190" s="154">
        <v>0</v>
      </c>
      <c r="W190" s="154">
        <v>0</v>
      </c>
      <c r="X190" s="154">
        <v>0</v>
      </c>
      <c r="Y190" s="154">
        <v>0</v>
      </c>
      <c r="Z190" s="154">
        <v>0</v>
      </c>
      <c r="AA190" s="154">
        <v>0</v>
      </c>
      <c r="AB190" s="154">
        <v>0</v>
      </c>
      <c r="AC190" s="154">
        <v>0</v>
      </c>
      <c r="AD190" s="154">
        <v>0</v>
      </c>
      <c r="AE190" s="154">
        <v>0</v>
      </c>
      <c r="AF190" s="154">
        <v>0</v>
      </c>
      <c r="AG190" s="154">
        <v>0</v>
      </c>
      <c r="AH190" s="154">
        <v>0</v>
      </c>
      <c r="AI190" s="154">
        <v>0</v>
      </c>
      <c r="AJ190" s="154">
        <v>0</v>
      </c>
      <c r="AK190" s="154">
        <v>0</v>
      </c>
      <c r="AL190" s="154">
        <v>0</v>
      </c>
      <c r="AM190" s="154">
        <v>0</v>
      </c>
      <c r="AN190" s="154">
        <v>0</v>
      </c>
      <c r="AO190" s="154">
        <v>0</v>
      </c>
      <c r="AP190" s="154">
        <v>0</v>
      </c>
      <c r="AQ190" s="154">
        <v>0</v>
      </c>
      <c r="AR190" s="154">
        <v>0</v>
      </c>
      <c r="AS190" s="154">
        <v>0</v>
      </c>
      <c r="AT190" s="154">
        <v>0</v>
      </c>
      <c r="AU190" s="154">
        <v>0</v>
      </c>
      <c r="AV190" s="154">
        <v>0</v>
      </c>
      <c r="AW190" s="154">
        <v>0</v>
      </c>
      <c r="AX190" s="154">
        <v>0</v>
      </c>
      <c r="AY190" s="154">
        <v>0</v>
      </c>
      <c r="AZ190" s="154">
        <v>0</v>
      </c>
      <c r="BA190" s="154">
        <v>0</v>
      </c>
      <c r="BB190" s="154">
        <v>0</v>
      </c>
      <c r="BD190" s="145">
        <v>0</v>
      </c>
      <c r="BE190" s="145">
        <v>0</v>
      </c>
      <c r="BF190" s="145">
        <v>0</v>
      </c>
      <c r="BG190" s="145">
        <v>0</v>
      </c>
      <c r="BH190" s="145">
        <v>0</v>
      </c>
      <c r="BI190" s="145">
        <v>0</v>
      </c>
      <c r="BJ190" s="145">
        <v>0</v>
      </c>
      <c r="BK190" s="145">
        <v>0</v>
      </c>
      <c r="BL190" s="145">
        <v>0</v>
      </c>
      <c r="BM190" s="145">
        <v>0</v>
      </c>
      <c r="BN190" s="145">
        <v>0</v>
      </c>
      <c r="BO190" s="145">
        <v>0</v>
      </c>
    </row>
    <row r="191" spans="1:67" x14ac:dyDescent="0.35">
      <c r="A191" s="147">
        <v>164</v>
      </c>
      <c r="B191" s="145" t="s">
        <v>797</v>
      </c>
      <c r="C191" s="147" t="s">
        <v>568</v>
      </c>
      <c r="D191" s="239">
        <v>26756506.566803705</v>
      </c>
      <c r="E191" s="154">
        <v>0</v>
      </c>
      <c r="G191" s="239">
        <v>395508.09928573348</v>
      </c>
      <c r="H191" s="239">
        <v>136328.98670790024</v>
      </c>
      <c r="I191" s="239">
        <v>259179.11257783321</v>
      </c>
      <c r="J191" s="239">
        <v>0</v>
      </c>
      <c r="K191" s="239">
        <v>33842.650762294994</v>
      </c>
      <c r="L191" s="239">
        <v>33842.650762294994</v>
      </c>
      <c r="M191" s="239">
        <v>0</v>
      </c>
      <c r="N191" s="239">
        <v>0</v>
      </c>
      <c r="O191" s="239">
        <v>26327155.816755679</v>
      </c>
      <c r="P191" s="239">
        <v>12187585.618543575</v>
      </c>
      <c r="Q191" s="239">
        <v>349361.33140311617</v>
      </c>
      <c r="R191" s="239">
        <v>13790208.866808996</v>
      </c>
      <c r="S191" s="239">
        <v>0</v>
      </c>
      <c r="T191" s="239">
        <v>0</v>
      </c>
      <c r="U191" s="239">
        <v>0</v>
      </c>
      <c r="V191" s="239">
        <v>0</v>
      </c>
      <c r="W191" s="239">
        <v>0</v>
      </c>
      <c r="X191" s="239">
        <v>0</v>
      </c>
      <c r="Y191" s="239">
        <v>0</v>
      </c>
      <c r="Z191" s="239">
        <v>0</v>
      </c>
      <c r="AA191" s="239">
        <v>0</v>
      </c>
      <c r="AB191" s="239">
        <v>0</v>
      </c>
      <c r="AC191" s="239">
        <v>0</v>
      </c>
      <c r="AD191" s="239">
        <v>0</v>
      </c>
      <c r="AE191" s="239">
        <v>0</v>
      </c>
      <c r="AF191" s="239">
        <v>0</v>
      </c>
      <c r="AG191" s="239">
        <v>0</v>
      </c>
      <c r="AH191" s="239">
        <v>0</v>
      </c>
      <c r="AI191" s="239">
        <v>0</v>
      </c>
      <c r="AJ191" s="239">
        <v>0</v>
      </c>
      <c r="AK191" s="239">
        <v>0</v>
      </c>
      <c r="AL191" s="239">
        <v>0</v>
      </c>
      <c r="AM191" s="239">
        <v>0</v>
      </c>
      <c r="AN191" s="239">
        <v>0</v>
      </c>
      <c r="AO191" s="239">
        <v>0</v>
      </c>
      <c r="AP191" s="239">
        <v>0</v>
      </c>
      <c r="AQ191" s="239">
        <v>0</v>
      </c>
      <c r="AR191" s="239">
        <v>0</v>
      </c>
      <c r="AS191" s="239">
        <v>0</v>
      </c>
      <c r="AT191" s="239">
        <v>0</v>
      </c>
      <c r="AU191" s="239">
        <v>0</v>
      </c>
      <c r="AV191" s="239">
        <v>0</v>
      </c>
      <c r="AW191" s="239">
        <v>0</v>
      </c>
      <c r="AX191" s="239">
        <v>0</v>
      </c>
      <c r="AY191" s="239">
        <v>0</v>
      </c>
      <c r="AZ191" s="239">
        <v>0</v>
      </c>
      <c r="BA191" s="239">
        <v>0</v>
      </c>
      <c r="BB191" s="239">
        <v>0</v>
      </c>
      <c r="BD191" s="145">
        <v>0</v>
      </c>
      <c r="BE191" s="145">
        <v>0</v>
      </c>
      <c r="BF191" s="145">
        <v>0</v>
      </c>
      <c r="BG191" s="145">
        <v>0</v>
      </c>
      <c r="BH191" s="145">
        <v>0</v>
      </c>
      <c r="BI191" s="145">
        <v>0</v>
      </c>
      <c r="BJ191" s="145">
        <v>0</v>
      </c>
      <c r="BK191" s="145">
        <v>0</v>
      </c>
      <c r="BL191" s="145">
        <v>0</v>
      </c>
      <c r="BM191" s="145">
        <v>0</v>
      </c>
      <c r="BN191" s="145">
        <v>0</v>
      </c>
      <c r="BO191" s="145">
        <v>0</v>
      </c>
    </row>
    <row r="192" spans="1:67" x14ac:dyDescent="0.35">
      <c r="A192" s="147" t="s">
        <v>568</v>
      </c>
      <c r="B192" s="153" t="s">
        <v>568</v>
      </c>
      <c r="C192" s="147" t="s">
        <v>568</v>
      </c>
      <c r="D192" s="154"/>
      <c r="E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D192" s="145">
        <v>0</v>
      </c>
      <c r="BE192" s="145">
        <v>0</v>
      </c>
      <c r="BF192" s="145">
        <v>0</v>
      </c>
      <c r="BG192" s="145">
        <v>0</v>
      </c>
      <c r="BH192" s="145">
        <v>0</v>
      </c>
      <c r="BI192" s="145">
        <v>0</v>
      </c>
      <c r="BJ192" s="145">
        <v>0</v>
      </c>
      <c r="BK192" s="145">
        <v>0</v>
      </c>
      <c r="BL192" s="145">
        <v>0</v>
      </c>
      <c r="BM192" s="145">
        <v>0</v>
      </c>
      <c r="BN192" s="145">
        <v>0</v>
      </c>
      <c r="BO192" s="145">
        <v>0</v>
      </c>
    </row>
    <row r="193" spans="1:67" ht="15" thickBot="1" x14ac:dyDescent="0.4">
      <c r="A193" s="147">
        <v>165</v>
      </c>
      <c r="B193" s="158" t="s">
        <v>798</v>
      </c>
      <c r="C193" s="147" t="s">
        <v>568</v>
      </c>
      <c r="D193" s="240">
        <v>59594378.080361895</v>
      </c>
      <c r="E193" s="154">
        <v>0</v>
      </c>
      <c r="G193" s="240">
        <v>967602.90268483118</v>
      </c>
      <c r="H193" s="240">
        <v>333526.22486586921</v>
      </c>
      <c r="I193" s="240">
        <v>634076.67781896191</v>
      </c>
      <c r="J193" s="240">
        <v>0</v>
      </c>
      <c r="K193" s="240">
        <v>33842.650762294994</v>
      </c>
      <c r="L193" s="240">
        <v>33842.650762294994</v>
      </c>
      <c r="M193" s="240">
        <v>0</v>
      </c>
      <c r="N193" s="240">
        <v>0</v>
      </c>
      <c r="O193" s="240">
        <v>58592932.526914768</v>
      </c>
      <c r="P193" s="240">
        <v>28329352.15803628</v>
      </c>
      <c r="Q193" s="240">
        <v>627720.89266672661</v>
      </c>
      <c r="R193" s="240">
        <v>29635859.476211764</v>
      </c>
      <c r="S193" s="240">
        <v>0</v>
      </c>
      <c r="T193" s="240">
        <v>0</v>
      </c>
      <c r="U193" s="240">
        <v>0</v>
      </c>
      <c r="V193" s="240">
        <v>0</v>
      </c>
      <c r="W193" s="240">
        <v>0</v>
      </c>
      <c r="X193" s="240">
        <v>0</v>
      </c>
      <c r="Y193" s="240">
        <v>0</v>
      </c>
      <c r="Z193" s="240">
        <v>0</v>
      </c>
      <c r="AA193" s="240">
        <v>0</v>
      </c>
      <c r="AB193" s="240">
        <v>0</v>
      </c>
      <c r="AC193" s="240">
        <v>0</v>
      </c>
      <c r="AD193" s="240">
        <v>0</v>
      </c>
      <c r="AE193" s="240">
        <v>0</v>
      </c>
      <c r="AF193" s="240">
        <v>0</v>
      </c>
      <c r="AG193" s="240">
        <v>0</v>
      </c>
      <c r="AH193" s="240">
        <v>0</v>
      </c>
      <c r="AI193" s="240">
        <v>0</v>
      </c>
      <c r="AJ193" s="240">
        <v>0</v>
      </c>
      <c r="AK193" s="240">
        <v>0</v>
      </c>
      <c r="AL193" s="240">
        <v>0</v>
      </c>
      <c r="AM193" s="240">
        <v>0</v>
      </c>
      <c r="AN193" s="240">
        <v>0</v>
      </c>
      <c r="AO193" s="240">
        <v>0</v>
      </c>
      <c r="AP193" s="240">
        <v>0</v>
      </c>
      <c r="AQ193" s="240">
        <v>0</v>
      </c>
      <c r="AR193" s="240">
        <v>0</v>
      </c>
      <c r="AS193" s="240">
        <v>0</v>
      </c>
      <c r="AT193" s="240">
        <v>0</v>
      </c>
      <c r="AU193" s="240">
        <v>0</v>
      </c>
      <c r="AV193" s="240">
        <v>0</v>
      </c>
      <c r="AW193" s="240">
        <v>0</v>
      </c>
      <c r="AX193" s="240">
        <v>0</v>
      </c>
      <c r="AY193" s="240">
        <v>0</v>
      </c>
      <c r="AZ193" s="240">
        <v>0</v>
      </c>
      <c r="BA193" s="240">
        <v>0</v>
      </c>
      <c r="BB193" s="240">
        <v>0</v>
      </c>
      <c r="BD193" s="145">
        <v>0</v>
      </c>
      <c r="BE193" s="145">
        <v>0</v>
      </c>
      <c r="BF193" s="145">
        <v>0</v>
      </c>
      <c r="BG193" s="145">
        <v>0</v>
      </c>
      <c r="BH193" s="145">
        <v>0</v>
      </c>
      <c r="BI193" s="145">
        <v>0</v>
      </c>
      <c r="BJ193" s="145">
        <v>0</v>
      </c>
      <c r="BK193" s="145">
        <v>0</v>
      </c>
      <c r="BL193" s="145">
        <v>0</v>
      </c>
      <c r="BM193" s="145">
        <v>0</v>
      </c>
      <c r="BN193" s="145">
        <v>0</v>
      </c>
      <c r="BO193" s="145">
        <v>0</v>
      </c>
    </row>
    <row r="194" spans="1:67" ht="15" thickTop="1" x14ac:dyDescent="0.35">
      <c r="A194" s="147" t="s">
        <v>568</v>
      </c>
      <c r="B194" s="145" t="s">
        <v>568</v>
      </c>
      <c r="C194" s="147" t="s">
        <v>568</v>
      </c>
      <c r="D194" s="154"/>
      <c r="E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D194" s="145">
        <v>0</v>
      </c>
      <c r="BE194" s="145">
        <v>0</v>
      </c>
      <c r="BF194" s="145">
        <v>0</v>
      </c>
      <c r="BG194" s="145">
        <v>0</v>
      </c>
      <c r="BH194" s="145">
        <v>0</v>
      </c>
      <c r="BI194" s="145">
        <v>0</v>
      </c>
      <c r="BJ194" s="145">
        <v>0</v>
      </c>
      <c r="BK194" s="145">
        <v>0</v>
      </c>
      <c r="BL194" s="145">
        <v>0</v>
      </c>
      <c r="BM194" s="145">
        <v>0</v>
      </c>
      <c r="BN194" s="145">
        <v>0</v>
      </c>
      <c r="BO194" s="145">
        <v>0</v>
      </c>
    </row>
    <row r="195" spans="1:67" x14ac:dyDescent="0.35">
      <c r="A195" s="147">
        <v>166</v>
      </c>
      <c r="B195" s="158" t="s">
        <v>799</v>
      </c>
      <c r="C195" s="147" t="s">
        <v>568</v>
      </c>
      <c r="D195" s="154"/>
      <c r="E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D195" s="145">
        <v>0</v>
      </c>
      <c r="BE195" s="145">
        <v>0</v>
      </c>
      <c r="BF195" s="145">
        <v>0</v>
      </c>
      <c r="BG195" s="145">
        <v>0</v>
      </c>
      <c r="BH195" s="145">
        <v>0</v>
      </c>
      <c r="BI195" s="145">
        <v>0</v>
      </c>
      <c r="BJ195" s="145">
        <v>0</v>
      </c>
      <c r="BK195" s="145">
        <v>0</v>
      </c>
      <c r="BL195" s="145">
        <v>0</v>
      </c>
      <c r="BM195" s="145">
        <v>0</v>
      </c>
      <c r="BN195" s="145">
        <v>0</v>
      </c>
      <c r="BO195" s="145">
        <v>0</v>
      </c>
    </row>
    <row r="196" spans="1:67" x14ac:dyDescent="0.35">
      <c r="A196" s="147">
        <v>167</v>
      </c>
      <c r="B196" s="158" t="s">
        <v>561</v>
      </c>
      <c r="C196" s="147" t="s">
        <v>568</v>
      </c>
      <c r="D196" s="154"/>
      <c r="E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D196" s="145">
        <v>0</v>
      </c>
      <c r="BE196" s="145">
        <v>0</v>
      </c>
      <c r="BF196" s="145">
        <v>0</v>
      </c>
      <c r="BG196" s="145">
        <v>0</v>
      </c>
      <c r="BH196" s="145">
        <v>0</v>
      </c>
      <c r="BI196" s="145">
        <v>0</v>
      </c>
      <c r="BJ196" s="145">
        <v>0</v>
      </c>
      <c r="BK196" s="145">
        <v>0</v>
      </c>
      <c r="BL196" s="145">
        <v>0</v>
      </c>
      <c r="BM196" s="145">
        <v>0</v>
      </c>
      <c r="BN196" s="145">
        <v>0</v>
      </c>
      <c r="BO196" s="145">
        <v>0</v>
      </c>
    </row>
    <row r="197" spans="1:67" outlineLevel="1" x14ac:dyDescent="0.35">
      <c r="A197" s="147">
        <v>168</v>
      </c>
      <c r="B197" s="155" t="s">
        <v>359</v>
      </c>
      <c r="C197" s="147" t="s">
        <v>568</v>
      </c>
      <c r="E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</row>
    <row r="198" spans="1:67" outlineLevel="1" x14ac:dyDescent="0.35">
      <c r="A198" s="147">
        <v>169</v>
      </c>
      <c r="B198" s="237" t="s">
        <v>221</v>
      </c>
      <c r="C198" s="147">
        <v>301</v>
      </c>
      <c r="D198" s="154">
        <v>0</v>
      </c>
      <c r="E198" s="154">
        <v>0</v>
      </c>
      <c r="F198" s="238" t="s">
        <v>733</v>
      </c>
      <c r="G198" s="154">
        <v>0</v>
      </c>
      <c r="H198" s="154">
        <v>0</v>
      </c>
      <c r="I198" s="154">
        <v>0</v>
      </c>
      <c r="J198" s="154">
        <v>0</v>
      </c>
      <c r="K198" s="154">
        <v>0</v>
      </c>
      <c r="L198" s="154">
        <v>0</v>
      </c>
      <c r="M198" s="154">
        <v>0</v>
      </c>
      <c r="N198" s="154">
        <v>0</v>
      </c>
      <c r="O198" s="154">
        <v>0</v>
      </c>
      <c r="P198" s="154">
        <v>0</v>
      </c>
      <c r="Q198" s="154">
        <v>0</v>
      </c>
      <c r="R198" s="154">
        <v>0</v>
      </c>
      <c r="S198" s="154">
        <v>0</v>
      </c>
      <c r="T198" s="154">
        <v>0</v>
      </c>
      <c r="U198" s="154">
        <v>0</v>
      </c>
      <c r="V198" s="154">
        <v>0</v>
      </c>
      <c r="W198" s="154">
        <v>0</v>
      </c>
      <c r="X198" s="154">
        <v>0</v>
      </c>
      <c r="Y198" s="154">
        <v>0</v>
      </c>
      <c r="Z198" s="154">
        <v>0</v>
      </c>
      <c r="AA198" s="154">
        <v>0</v>
      </c>
      <c r="AB198" s="154">
        <v>0</v>
      </c>
      <c r="AC198" s="154">
        <v>0</v>
      </c>
      <c r="AD198" s="154">
        <v>0</v>
      </c>
      <c r="AE198" s="154">
        <v>0</v>
      </c>
      <c r="AF198" s="154">
        <v>0</v>
      </c>
      <c r="AG198" s="154">
        <v>0</v>
      </c>
      <c r="AH198" s="154">
        <v>0</v>
      </c>
      <c r="AI198" s="154">
        <v>0</v>
      </c>
      <c r="AJ198" s="154">
        <v>0</v>
      </c>
      <c r="AK198" s="154">
        <v>0</v>
      </c>
      <c r="AL198" s="154">
        <v>0</v>
      </c>
      <c r="AM198" s="154">
        <v>0</v>
      </c>
      <c r="AN198" s="154">
        <v>0</v>
      </c>
      <c r="AO198" s="154">
        <v>0</v>
      </c>
      <c r="AP198" s="154">
        <v>0</v>
      </c>
      <c r="AQ198" s="154">
        <v>0</v>
      </c>
      <c r="AR198" s="154">
        <v>0</v>
      </c>
      <c r="AS198" s="154">
        <v>0</v>
      </c>
      <c r="AT198" s="154">
        <v>0</v>
      </c>
      <c r="AU198" s="154">
        <v>0</v>
      </c>
      <c r="AV198" s="154">
        <v>0</v>
      </c>
      <c r="AW198" s="154">
        <v>0</v>
      </c>
      <c r="AX198" s="154">
        <v>0</v>
      </c>
      <c r="AY198" s="154">
        <v>0</v>
      </c>
      <c r="AZ198" s="154">
        <v>0</v>
      </c>
      <c r="BA198" s="154">
        <v>0</v>
      </c>
      <c r="BB198" s="154">
        <v>0</v>
      </c>
      <c r="BD198" s="145">
        <v>0</v>
      </c>
      <c r="BE198" s="145">
        <v>0</v>
      </c>
      <c r="BF198" s="145">
        <v>0</v>
      </c>
      <c r="BG198" s="145">
        <v>0</v>
      </c>
      <c r="BH198" s="145">
        <v>0</v>
      </c>
      <c r="BI198" s="145">
        <v>0</v>
      </c>
      <c r="BJ198" s="145">
        <v>0</v>
      </c>
      <c r="BK198" s="145">
        <v>0</v>
      </c>
      <c r="BL198" s="145">
        <v>0</v>
      </c>
      <c r="BM198" s="145">
        <v>0</v>
      </c>
      <c r="BN198" s="145">
        <v>0</v>
      </c>
      <c r="BO198" s="145">
        <v>0</v>
      </c>
    </row>
    <row r="199" spans="1:67" outlineLevel="1" x14ac:dyDescent="0.35">
      <c r="A199" s="147">
        <v>170</v>
      </c>
      <c r="B199" s="237" t="s">
        <v>723</v>
      </c>
      <c r="C199" s="147">
        <v>302</v>
      </c>
      <c r="D199" s="154">
        <v>0</v>
      </c>
      <c r="E199" s="154">
        <v>0</v>
      </c>
      <c r="F199" s="238" t="s">
        <v>733</v>
      </c>
      <c r="G199" s="154">
        <v>0</v>
      </c>
      <c r="H199" s="154">
        <v>0</v>
      </c>
      <c r="I199" s="154">
        <v>0</v>
      </c>
      <c r="J199" s="154">
        <v>0</v>
      </c>
      <c r="K199" s="154">
        <v>0</v>
      </c>
      <c r="L199" s="154">
        <v>0</v>
      </c>
      <c r="M199" s="154">
        <v>0</v>
      </c>
      <c r="N199" s="154">
        <v>0</v>
      </c>
      <c r="O199" s="154">
        <v>0</v>
      </c>
      <c r="P199" s="154">
        <v>0</v>
      </c>
      <c r="Q199" s="154">
        <v>0</v>
      </c>
      <c r="R199" s="154">
        <v>0</v>
      </c>
      <c r="S199" s="154">
        <v>0</v>
      </c>
      <c r="T199" s="154">
        <v>0</v>
      </c>
      <c r="U199" s="154">
        <v>0</v>
      </c>
      <c r="V199" s="154">
        <v>0</v>
      </c>
      <c r="W199" s="154">
        <v>0</v>
      </c>
      <c r="X199" s="154">
        <v>0</v>
      </c>
      <c r="Y199" s="154">
        <v>0</v>
      </c>
      <c r="Z199" s="154">
        <v>0</v>
      </c>
      <c r="AA199" s="154">
        <v>0</v>
      </c>
      <c r="AB199" s="154">
        <v>0</v>
      </c>
      <c r="AC199" s="154">
        <v>0</v>
      </c>
      <c r="AD199" s="154">
        <v>0</v>
      </c>
      <c r="AE199" s="154">
        <v>0</v>
      </c>
      <c r="AF199" s="154">
        <v>0</v>
      </c>
      <c r="AG199" s="154">
        <v>0</v>
      </c>
      <c r="AH199" s="154">
        <v>0</v>
      </c>
      <c r="AI199" s="154">
        <v>0</v>
      </c>
      <c r="AJ199" s="154">
        <v>0</v>
      </c>
      <c r="AK199" s="154">
        <v>0</v>
      </c>
      <c r="AL199" s="154">
        <v>0</v>
      </c>
      <c r="AM199" s="154">
        <v>0</v>
      </c>
      <c r="AN199" s="154">
        <v>0</v>
      </c>
      <c r="AO199" s="154">
        <v>0</v>
      </c>
      <c r="AP199" s="154">
        <v>0</v>
      </c>
      <c r="AQ199" s="154">
        <v>0</v>
      </c>
      <c r="AR199" s="154">
        <v>0</v>
      </c>
      <c r="AS199" s="154">
        <v>0</v>
      </c>
      <c r="AT199" s="154">
        <v>0</v>
      </c>
      <c r="AU199" s="154">
        <v>0</v>
      </c>
      <c r="AV199" s="154">
        <v>0</v>
      </c>
      <c r="AW199" s="154">
        <v>0</v>
      </c>
      <c r="AX199" s="154">
        <v>0</v>
      </c>
      <c r="AY199" s="154">
        <v>0</v>
      </c>
      <c r="AZ199" s="154">
        <v>0</v>
      </c>
      <c r="BA199" s="154">
        <v>0</v>
      </c>
      <c r="BB199" s="154">
        <v>0</v>
      </c>
      <c r="BD199" s="145">
        <v>0</v>
      </c>
      <c r="BE199" s="145">
        <v>0</v>
      </c>
      <c r="BF199" s="145">
        <v>0</v>
      </c>
      <c r="BG199" s="145">
        <v>0</v>
      </c>
      <c r="BH199" s="145">
        <v>0</v>
      </c>
      <c r="BI199" s="145">
        <v>0</v>
      </c>
      <c r="BJ199" s="145">
        <v>0</v>
      </c>
      <c r="BK199" s="145">
        <v>0</v>
      </c>
      <c r="BL199" s="145">
        <v>0</v>
      </c>
      <c r="BM199" s="145">
        <v>0</v>
      </c>
      <c r="BN199" s="145">
        <v>0</v>
      </c>
      <c r="BO199" s="145">
        <v>0</v>
      </c>
    </row>
    <row r="200" spans="1:67" outlineLevel="1" x14ac:dyDescent="0.35">
      <c r="A200" s="147">
        <v>171</v>
      </c>
      <c r="B200" s="237" t="s">
        <v>763</v>
      </c>
      <c r="C200" s="147">
        <v>303</v>
      </c>
      <c r="D200" s="154">
        <v>3451568.5200000005</v>
      </c>
      <c r="E200" s="154">
        <v>0</v>
      </c>
      <c r="F200" s="238" t="s">
        <v>448</v>
      </c>
      <c r="G200" s="154">
        <v>0</v>
      </c>
      <c r="H200" s="154">
        <v>0</v>
      </c>
      <c r="I200" s="154">
        <v>0</v>
      </c>
      <c r="J200" s="154">
        <v>0</v>
      </c>
      <c r="K200" s="154">
        <v>125946.5465833372</v>
      </c>
      <c r="L200" s="154">
        <v>41127.395323510995</v>
      </c>
      <c r="M200" s="154">
        <v>84819.151259826191</v>
      </c>
      <c r="N200" s="154">
        <v>0</v>
      </c>
      <c r="O200" s="154">
        <v>3325621.9734166632</v>
      </c>
      <c r="P200" s="154">
        <v>1416889.8805257271</v>
      </c>
      <c r="Q200" s="154">
        <v>0</v>
      </c>
      <c r="R200" s="154">
        <v>1908732.0928909366</v>
      </c>
      <c r="S200" s="154">
        <v>0</v>
      </c>
      <c r="T200" s="154">
        <v>0</v>
      </c>
      <c r="U200" s="154">
        <v>0</v>
      </c>
      <c r="V200" s="154">
        <v>0</v>
      </c>
      <c r="W200" s="154">
        <v>0</v>
      </c>
      <c r="X200" s="154">
        <v>0</v>
      </c>
      <c r="Y200" s="154">
        <v>0</v>
      </c>
      <c r="Z200" s="154">
        <v>0</v>
      </c>
      <c r="AA200" s="154">
        <v>0</v>
      </c>
      <c r="AB200" s="154">
        <v>0</v>
      </c>
      <c r="AC200" s="154">
        <v>0</v>
      </c>
      <c r="AD200" s="154">
        <v>0</v>
      </c>
      <c r="AE200" s="154">
        <v>0</v>
      </c>
      <c r="AF200" s="154">
        <v>0</v>
      </c>
      <c r="AG200" s="154">
        <v>0</v>
      </c>
      <c r="AH200" s="154">
        <v>0</v>
      </c>
      <c r="AI200" s="154">
        <v>0</v>
      </c>
      <c r="AJ200" s="154">
        <v>0</v>
      </c>
      <c r="AK200" s="154">
        <v>0</v>
      </c>
      <c r="AL200" s="154">
        <v>0</v>
      </c>
      <c r="AM200" s="154">
        <v>0</v>
      </c>
      <c r="AN200" s="154">
        <v>0</v>
      </c>
      <c r="AO200" s="154">
        <v>0</v>
      </c>
      <c r="AP200" s="154">
        <v>0</v>
      </c>
      <c r="AQ200" s="154">
        <v>0</v>
      </c>
      <c r="AR200" s="154">
        <v>0</v>
      </c>
      <c r="AS200" s="154">
        <v>0</v>
      </c>
      <c r="AT200" s="154">
        <v>0</v>
      </c>
      <c r="AU200" s="154">
        <v>0</v>
      </c>
      <c r="AV200" s="154">
        <v>0</v>
      </c>
      <c r="AW200" s="154">
        <v>0</v>
      </c>
      <c r="AX200" s="154">
        <v>0</v>
      </c>
      <c r="AY200" s="154">
        <v>0</v>
      </c>
      <c r="AZ200" s="154">
        <v>0</v>
      </c>
      <c r="BA200" s="154">
        <v>0</v>
      </c>
      <c r="BB200" s="154">
        <v>0</v>
      </c>
      <c r="BD200" s="145">
        <v>0</v>
      </c>
      <c r="BE200" s="145">
        <v>0</v>
      </c>
      <c r="BF200" s="145">
        <v>0</v>
      </c>
      <c r="BG200" s="145">
        <v>0</v>
      </c>
      <c r="BH200" s="145">
        <v>0</v>
      </c>
      <c r="BI200" s="145">
        <v>0</v>
      </c>
      <c r="BJ200" s="145">
        <v>0</v>
      </c>
      <c r="BK200" s="145">
        <v>0</v>
      </c>
      <c r="BL200" s="145">
        <v>0</v>
      </c>
      <c r="BM200" s="145">
        <v>0</v>
      </c>
      <c r="BN200" s="145">
        <v>0</v>
      </c>
      <c r="BO200" s="145">
        <v>0</v>
      </c>
    </row>
    <row r="201" spans="1:67" outlineLevel="1" x14ac:dyDescent="0.35">
      <c r="A201" s="147">
        <v>172</v>
      </c>
      <c r="B201" s="145" t="s">
        <v>729</v>
      </c>
      <c r="C201" s="147" t="s">
        <v>568</v>
      </c>
      <c r="D201" s="239">
        <v>3451568.5200000005</v>
      </c>
      <c r="E201" s="154">
        <v>0</v>
      </c>
      <c r="G201" s="239">
        <v>0</v>
      </c>
      <c r="H201" s="239">
        <v>0</v>
      </c>
      <c r="I201" s="239">
        <v>0</v>
      </c>
      <c r="J201" s="239">
        <v>0</v>
      </c>
      <c r="K201" s="239">
        <v>125946.5465833372</v>
      </c>
      <c r="L201" s="239">
        <v>41127.395323510995</v>
      </c>
      <c r="M201" s="239">
        <v>84819.151259826191</v>
      </c>
      <c r="N201" s="239">
        <v>0</v>
      </c>
      <c r="O201" s="239">
        <v>3325621.9734166632</v>
      </c>
      <c r="P201" s="239">
        <v>1416889.8805257271</v>
      </c>
      <c r="Q201" s="239">
        <v>0</v>
      </c>
      <c r="R201" s="239">
        <v>1908732.0928909366</v>
      </c>
      <c r="S201" s="239">
        <v>0</v>
      </c>
      <c r="T201" s="239">
        <v>0</v>
      </c>
      <c r="U201" s="239">
        <v>0</v>
      </c>
      <c r="V201" s="239">
        <v>0</v>
      </c>
      <c r="W201" s="239">
        <v>0</v>
      </c>
      <c r="X201" s="239">
        <v>0</v>
      </c>
      <c r="Y201" s="239">
        <v>0</v>
      </c>
      <c r="Z201" s="239">
        <v>0</v>
      </c>
      <c r="AA201" s="239">
        <v>0</v>
      </c>
      <c r="AB201" s="239">
        <v>0</v>
      </c>
      <c r="AC201" s="239">
        <v>0</v>
      </c>
      <c r="AD201" s="239">
        <v>0</v>
      </c>
      <c r="AE201" s="239">
        <v>0</v>
      </c>
      <c r="AF201" s="239">
        <v>0</v>
      </c>
      <c r="AG201" s="239">
        <v>0</v>
      </c>
      <c r="AH201" s="239">
        <v>0</v>
      </c>
      <c r="AI201" s="239">
        <v>0</v>
      </c>
      <c r="AJ201" s="239">
        <v>0</v>
      </c>
      <c r="AK201" s="239">
        <v>0</v>
      </c>
      <c r="AL201" s="239">
        <v>0</v>
      </c>
      <c r="AM201" s="239">
        <v>0</v>
      </c>
      <c r="AN201" s="239">
        <v>0</v>
      </c>
      <c r="AO201" s="239">
        <v>0</v>
      </c>
      <c r="AP201" s="239">
        <v>0</v>
      </c>
      <c r="AQ201" s="239">
        <v>0</v>
      </c>
      <c r="AR201" s="239">
        <v>0</v>
      </c>
      <c r="AS201" s="239">
        <v>0</v>
      </c>
      <c r="AT201" s="239">
        <v>0</v>
      </c>
      <c r="AU201" s="239">
        <v>0</v>
      </c>
      <c r="AV201" s="239">
        <v>0</v>
      </c>
      <c r="AW201" s="239">
        <v>0</v>
      </c>
      <c r="AX201" s="239">
        <v>0</v>
      </c>
      <c r="AY201" s="239">
        <v>0</v>
      </c>
      <c r="AZ201" s="239">
        <v>0</v>
      </c>
      <c r="BA201" s="239">
        <v>0</v>
      </c>
      <c r="BB201" s="239">
        <v>0</v>
      </c>
      <c r="BD201" s="145">
        <v>0</v>
      </c>
      <c r="BE201" s="145">
        <v>0</v>
      </c>
      <c r="BF201" s="145">
        <v>0</v>
      </c>
      <c r="BG201" s="145">
        <v>0</v>
      </c>
      <c r="BH201" s="145">
        <v>0</v>
      </c>
      <c r="BI201" s="145">
        <v>0</v>
      </c>
      <c r="BJ201" s="145">
        <v>0</v>
      </c>
      <c r="BK201" s="145">
        <v>0</v>
      </c>
      <c r="BL201" s="145">
        <v>0</v>
      </c>
      <c r="BM201" s="145">
        <v>0</v>
      </c>
      <c r="BN201" s="145">
        <v>0</v>
      </c>
      <c r="BO201" s="145">
        <v>0</v>
      </c>
    </row>
    <row r="202" spans="1:67" outlineLevel="1" x14ac:dyDescent="0.35">
      <c r="A202" s="147" t="s">
        <v>568</v>
      </c>
      <c r="B202" s="145" t="s">
        <v>568</v>
      </c>
      <c r="C202" s="147" t="s">
        <v>568</v>
      </c>
      <c r="D202" s="154"/>
      <c r="E202" s="154">
        <v>0</v>
      </c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D202" s="145">
        <v>0</v>
      </c>
      <c r="BE202" s="145">
        <v>0</v>
      </c>
      <c r="BF202" s="145">
        <v>0</v>
      </c>
      <c r="BG202" s="145">
        <v>0</v>
      </c>
      <c r="BH202" s="145">
        <v>0</v>
      </c>
      <c r="BI202" s="145">
        <v>0</v>
      </c>
      <c r="BJ202" s="145">
        <v>0</v>
      </c>
      <c r="BK202" s="145">
        <v>0</v>
      </c>
      <c r="BL202" s="145">
        <v>0</v>
      </c>
      <c r="BM202" s="145">
        <v>0</v>
      </c>
      <c r="BN202" s="145">
        <v>0</v>
      </c>
      <c r="BO202" s="145">
        <v>0</v>
      </c>
    </row>
    <row r="203" spans="1:67" outlineLevel="1" x14ac:dyDescent="0.35">
      <c r="A203" s="147">
        <v>173</v>
      </c>
      <c r="B203" s="155" t="s">
        <v>242</v>
      </c>
      <c r="C203" s="147" t="s">
        <v>568</v>
      </c>
      <c r="D203" s="154"/>
      <c r="E203" s="154">
        <v>0</v>
      </c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D203" s="145">
        <v>0</v>
      </c>
      <c r="BE203" s="145">
        <v>0</v>
      </c>
      <c r="BF203" s="145">
        <v>0</v>
      </c>
      <c r="BG203" s="145">
        <v>0</v>
      </c>
      <c r="BH203" s="145">
        <v>0</v>
      </c>
      <c r="BI203" s="145">
        <v>0</v>
      </c>
      <c r="BJ203" s="145">
        <v>0</v>
      </c>
      <c r="BK203" s="145">
        <v>0</v>
      </c>
      <c r="BL203" s="145">
        <v>0</v>
      </c>
      <c r="BM203" s="145">
        <v>0</v>
      </c>
      <c r="BN203" s="145">
        <v>0</v>
      </c>
      <c r="BO203" s="145">
        <v>0</v>
      </c>
    </row>
    <row r="204" spans="1:67" outlineLevel="1" x14ac:dyDescent="0.35">
      <c r="A204" s="147">
        <v>174</v>
      </c>
      <c r="B204" s="237" t="s">
        <v>730</v>
      </c>
      <c r="C204" s="147">
        <v>365.1</v>
      </c>
      <c r="D204" s="154">
        <v>6964.1336700000011</v>
      </c>
      <c r="E204" s="154">
        <v>0</v>
      </c>
      <c r="F204" s="238" t="s">
        <v>731</v>
      </c>
      <c r="G204" s="154">
        <v>0</v>
      </c>
      <c r="H204" s="154">
        <v>0</v>
      </c>
      <c r="I204" s="154">
        <v>0</v>
      </c>
      <c r="J204" s="154">
        <v>0</v>
      </c>
      <c r="K204" s="154">
        <v>6964.1336700000011</v>
      </c>
      <c r="L204" s="154">
        <v>6964.1336700000011</v>
      </c>
      <c r="M204" s="154">
        <v>0</v>
      </c>
      <c r="N204" s="154">
        <v>0</v>
      </c>
      <c r="O204" s="154">
        <v>0</v>
      </c>
      <c r="P204" s="154">
        <v>0</v>
      </c>
      <c r="Q204" s="154">
        <v>0</v>
      </c>
      <c r="R204" s="154">
        <v>0</v>
      </c>
      <c r="S204" s="154">
        <v>0</v>
      </c>
      <c r="T204" s="154">
        <v>0</v>
      </c>
      <c r="U204" s="154">
        <v>0</v>
      </c>
      <c r="V204" s="154">
        <v>0</v>
      </c>
      <c r="W204" s="154">
        <v>0</v>
      </c>
      <c r="X204" s="154">
        <v>0</v>
      </c>
      <c r="Y204" s="154">
        <v>0</v>
      </c>
      <c r="Z204" s="154">
        <v>0</v>
      </c>
      <c r="AA204" s="154">
        <v>0</v>
      </c>
      <c r="AB204" s="154">
        <v>0</v>
      </c>
      <c r="AC204" s="154">
        <v>0</v>
      </c>
      <c r="AD204" s="154">
        <v>0</v>
      </c>
      <c r="AE204" s="154">
        <v>0</v>
      </c>
      <c r="AF204" s="154">
        <v>0</v>
      </c>
      <c r="AG204" s="154">
        <v>0</v>
      </c>
      <c r="AH204" s="154">
        <v>0</v>
      </c>
      <c r="AI204" s="154">
        <v>0</v>
      </c>
      <c r="AJ204" s="154">
        <v>0</v>
      </c>
      <c r="AK204" s="154">
        <v>0</v>
      </c>
      <c r="AL204" s="154">
        <v>0</v>
      </c>
      <c r="AM204" s="154">
        <v>0</v>
      </c>
      <c r="AN204" s="154">
        <v>0</v>
      </c>
      <c r="AO204" s="154">
        <v>0</v>
      </c>
      <c r="AP204" s="154">
        <v>0</v>
      </c>
      <c r="AQ204" s="154">
        <v>0</v>
      </c>
      <c r="AR204" s="154">
        <v>0</v>
      </c>
      <c r="AS204" s="154">
        <v>0</v>
      </c>
      <c r="AT204" s="154">
        <v>0</v>
      </c>
      <c r="AU204" s="154">
        <v>0</v>
      </c>
      <c r="AV204" s="154">
        <v>0</v>
      </c>
      <c r="AW204" s="154">
        <v>0</v>
      </c>
      <c r="AX204" s="154">
        <v>0</v>
      </c>
      <c r="AY204" s="154">
        <v>0</v>
      </c>
      <c r="AZ204" s="154">
        <v>0</v>
      </c>
      <c r="BA204" s="154">
        <v>0</v>
      </c>
      <c r="BB204" s="154">
        <v>0</v>
      </c>
      <c r="BD204" s="145">
        <v>0</v>
      </c>
      <c r="BE204" s="145">
        <v>0</v>
      </c>
      <c r="BF204" s="145">
        <v>0</v>
      </c>
      <c r="BG204" s="145">
        <v>0</v>
      </c>
      <c r="BH204" s="145">
        <v>0</v>
      </c>
      <c r="BI204" s="145">
        <v>0</v>
      </c>
      <c r="BJ204" s="145">
        <v>0</v>
      </c>
      <c r="BK204" s="145">
        <v>0</v>
      </c>
      <c r="BL204" s="145">
        <v>0</v>
      </c>
      <c r="BM204" s="145">
        <v>0</v>
      </c>
      <c r="BN204" s="145">
        <v>0</v>
      </c>
      <c r="BO204" s="145">
        <v>0</v>
      </c>
    </row>
    <row r="205" spans="1:67" outlineLevel="1" x14ac:dyDescent="0.35">
      <c r="A205" s="147">
        <v>175</v>
      </c>
      <c r="B205" s="237" t="s">
        <v>227</v>
      </c>
      <c r="C205" s="147">
        <v>366</v>
      </c>
      <c r="D205" s="154">
        <v>1864.7258999999999</v>
      </c>
      <c r="E205" s="154">
        <v>0</v>
      </c>
      <c r="F205" s="238" t="s">
        <v>731</v>
      </c>
      <c r="G205" s="154">
        <v>0</v>
      </c>
      <c r="H205" s="154">
        <v>0</v>
      </c>
      <c r="I205" s="154">
        <v>0</v>
      </c>
      <c r="J205" s="154">
        <v>0</v>
      </c>
      <c r="K205" s="154">
        <v>1864.7258999999999</v>
      </c>
      <c r="L205" s="154">
        <v>1864.7258999999999</v>
      </c>
      <c r="M205" s="154">
        <v>0</v>
      </c>
      <c r="N205" s="154">
        <v>0</v>
      </c>
      <c r="O205" s="154">
        <v>0</v>
      </c>
      <c r="P205" s="154">
        <v>0</v>
      </c>
      <c r="Q205" s="154">
        <v>0</v>
      </c>
      <c r="R205" s="154">
        <v>0</v>
      </c>
      <c r="S205" s="154">
        <v>0</v>
      </c>
      <c r="T205" s="154">
        <v>0</v>
      </c>
      <c r="U205" s="154">
        <v>0</v>
      </c>
      <c r="V205" s="154">
        <v>0</v>
      </c>
      <c r="W205" s="154">
        <v>0</v>
      </c>
      <c r="X205" s="154">
        <v>0</v>
      </c>
      <c r="Y205" s="154">
        <v>0</v>
      </c>
      <c r="Z205" s="154">
        <v>0</v>
      </c>
      <c r="AA205" s="154">
        <v>0</v>
      </c>
      <c r="AB205" s="154">
        <v>0</v>
      </c>
      <c r="AC205" s="154">
        <v>0</v>
      </c>
      <c r="AD205" s="154">
        <v>0</v>
      </c>
      <c r="AE205" s="154">
        <v>0</v>
      </c>
      <c r="AF205" s="154">
        <v>0</v>
      </c>
      <c r="AG205" s="154">
        <v>0</v>
      </c>
      <c r="AH205" s="154">
        <v>0</v>
      </c>
      <c r="AI205" s="154">
        <v>0</v>
      </c>
      <c r="AJ205" s="154">
        <v>0</v>
      </c>
      <c r="AK205" s="154">
        <v>0</v>
      </c>
      <c r="AL205" s="154">
        <v>0</v>
      </c>
      <c r="AM205" s="154">
        <v>0</v>
      </c>
      <c r="AN205" s="154">
        <v>0</v>
      </c>
      <c r="AO205" s="154">
        <v>0</v>
      </c>
      <c r="AP205" s="154">
        <v>0</v>
      </c>
      <c r="AQ205" s="154">
        <v>0</v>
      </c>
      <c r="AR205" s="154">
        <v>0</v>
      </c>
      <c r="AS205" s="154">
        <v>0</v>
      </c>
      <c r="AT205" s="154">
        <v>0</v>
      </c>
      <c r="AU205" s="154">
        <v>0</v>
      </c>
      <c r="AV205" s="154">
        <v>0</v>
      </c>
      <c r="AW205" s="154">
        <v>0</v>
      </c>
      <c r="AX205" s="154">
        <v>0</v>
      </c>
      <c r="AY205" s="154">
        <v>0</v>
      </c>
      <c r="AZ205" s="154">
        <v>0</v>
      </c>
      <c r="BA205" s="154">
        <v>0</v>
      </c>
      <c r="BB205" s="154">
        <v>0</v>
      </c>
      <c r="BD205" s="145">
        <v>0</v>
      </c>
      <c r="BE205" s="145">
        <v>0</v>
      </c>
      <c r="BF205" s="145">
        <v>0</v>
      </c>
      <c r="BG205" s="145">
        <v>0</v>
      </c>
      <c r="BH205" s="145">
        <v>0</v>
      </c>
      <c r="BI205" s="145">
        <v>0</v>
      </c>
      <c r="BJ205" s="145">
        <v>0</v>
      </c>
      <c r="BK205" s="145">
        <v>0</v>
      </c>
      <c r="BL205" s="145">
        <v>0</v>
      </c>
      <c r="BM205" s="145">
        <v>0</v>
      </c>
      <c r="BN205" s="145">
        <v>0</v>
      </c>
      <c r="BO205" s="145">
        <v>0</v>
      </c>
    </row>
    <row r="206" spans="1:67" outlineLevel="1" x14ac:dyDescent="0.35">
      <c r="A206" s="147">
        <v>176</v>
      </c>
      <c r="B206" s="237" t="s">
        <v>239</v>
      </c>
      <c r="C206" s="147">
        <v>367</v>
      </c>
      <c r="D206" s="154">
        <v>258817.89944999997</v>
      </c>
      <c r="E206" s="154">
        <v>0</v>
      </c>
      <c r="F206" s="238" t="s">
        <v>450</v>
      </c>
      <c r="G206" s="154">
        <v>0</v>
      </c>
      <c r="H206" s="154">
        <v>0</v>
      </c>
      <c r="I206" s="154">
        <v>0</v>
      </c>
      <c r="J206" s="154">
        <v>0</v>
      </c>
      <c r="K206" s="154">
        <v>258817.89944999997</v>
      </c>
      <c r="L206" s="154">
        <v>258817.89944999997</v>
      </c>
      <c r="M206" s="154">
        <v>0</v>
      </c>
      <c r="N206" s="154">
        <v>0</v>
      </c>
      <c r="O206" s="154">
        <v>0</v>
      </c>
      <c r="P206" s="154">
        <v>0</v>
      </c>
      <c r="Q206" s="154">
        <v>0</v>
      </c>
      <c r="R206" s="154">
        <v>0</v>
      </c>
      <c r="S206" s="154">
        <v>0</v>
      </c>
      <c r="T206" s="154">
        <v>0</v>
      </c>
      <c r="U206" s="154">
        <v>0</v>
      </c>
      <c r="V206" s="154">
        <v>0</v>
      </c>
      <c r="W206" s="154">
        <v>0</v>
      </c>
      <c r="X206" s="154">
        <v>0</v>
      </c>
      <c r="Y206" s="154">
        <v>0</v>
      </c>
      <c r="Z206" s="154">
        <v>0</v>
      </c>
      <c r="AA206" s="154">
        <v>0</v>
      </c>
      <c r="AB206" s="154">
        <v>0</v>
      </c>
      <c r="AC206" s="154">
        <v>0</v>
      </c>
      <c r="AD206" s="154">
        <v>0</v>
      </c>
      <c r="AE206" s="154">
        <v>0</v>
      </c>
      <c r="AF206" s="154">
        <v>0</v>
      </c>
      <c r="AG206" s="154">
        <v>0</v>
      </c>
      <c r="AH206" s="154">
        <v>0</v>
      </c>
      <c r="AI206" s="154">
        <v>0</v>
      </c>
      <c r="AJ206" s="154">
        <v>0</v>
      </c>
      <c r="AK206" s="154">
        <v>0</v>
      </c>
      <c r="AL206" s="154">
        <v>0</v>
      </c>
      <c r="AM206" s="154">
        <v>0</v>
      </c>
      <c r="AN206" s="154">
        <v>0</v>
      </c>
      <c r="AO206" s="154">
        <v>0</v>
      </c>
      <c r="AP206" s="154">
        <v>0</v>
      </c>
      <c r="AQ206" s="154">
        <v>0</v>
      </c>
      <c r="AR206" s="154">
        <v>0</v>
      </c>
      <c r="AS206" s="154">
        <v>0</v>
      </c>
      <c r="AT206" s="154">
        <v>0</v>
      </c>
      <c r="AU206" s="154">
        <v>0</v>
      </c>
      <c r="AV206" s="154">
        <v>0</v>
      </c>
      <c r="AW206" s="154">
        <v>0</v>
      </c>
      <c r="AX206" s="154">
        <v>0</v>
      </c>
      <c r="AY206" s="154">
        <v>0</v>
      </c>
      <c r="AZ206" s="154">
        <v>0</v>
      </c>
      <c r="BA206" s="154">
        <v>0</v>
      </c>
      <c r="BB206" s="154">
        <v>0</v>
      </c>
      <c r="BD206" s="145">
        <v>0</v>
      </c>
      <c r="BE206" s="145">
        <v>0</v>
      </c>
      <c r="BF206" s="145">
        <v>0</v>
      </c>
      <c r="BG206" s="145">
        <v>0</v>
      </c>
      <c r="BH206" s="145">
        <v>0</v>
      </c>
      <c r="BI206" s="145">
        <v>0</v>
      </c>
      <c r="BJ206" s="145">
        <v>0</v>
      </c>
      <c r="BK206" s="145">
        <v>0</v>
      </c>
      <c r="BL206" s="145">
        <v>0</v>
      </c>
      <c r="BM206" s="145">
        <v>0</v>
      </c>
      <c r="BN206" s="145">
        <v>0</v>
      </c>
      <c r="BO206" s="145">
        <v>0</v>
      </c>
    </row>
    <row r="207" spans="1:67" outlineLevel="1" x14ac:dyDescent="0.35">
      <c r="A207" s="147">
        <v>177</v>
      </c>
      <c r="B207" s="237" t="s">
        <v>233</v>
      </c>
      <c r="C207" s="147">
        <v>368</v>
      </c>
      <c r="D207" s="154">
        <v>0</v>
      </c>
      <c r="E207" s="154">
        <v>0</v>
      </c>
      <c r="F207" s="238" t="s">
        <v>733</v>
      </c>
      <c r="G207" s="154">
        <v>0</v>
      </c>
      <c r="H207" s="154">
        <v>0</v>
      </c>
      <c r="I207" s="154">
        <v>0</v>
      </c>
      <c r="J207" s="154">
        <v>0</v>
      </c>
      <c r="K207" s="154">
        <v>0</v>
      </c>
      <c r="L207" s="154">
        <v>0</v>
      </c>
      <c r="M207" s="154">
        <v>0</v>
      </c>
      <c r="N207" s="154">
        <v>0</v>
      </c>
      <c r="O207" s="154">
        <v>0</v>
      </c>
      <c r="P207" s="154">
        <v>0</v>
      </c>
      <c r="Q207" s="154">
        <v>0</v>
      </c>
      <c r="R207" s="154">
        <v>0</v>
      </c>
      <c r="S207" s="154">
        <v>0</v>
      </c>
      <c r="T207" s="154">
        <v>0</v>
      </c>
      <c r="U207" s="154">
        <v>0</v>
      </c>
      <c r="V207" s="154">
        <v>0</v>
      </c>
      <c r="W207" s="154">
        <v>0</v>
      </c>
      <c r="X207" s="154">
        <v>0</v>
      </c>
      <c r="Y207" s="154">
        <v>0</v>
      </c>
      <c r="Z207" s="154">
        <v>0</v>
      </c>
      <c r="AA207" s="154">
        <v>0</v>
      </c>
      <c r="AB207" s="154">
        <v>0</v>
      </c>
      <c r="AC207" s="154">
        <v>0</v>
      </c>
      <c r="AD207" s="154">
        <v>0</v>
      </c>
      <c r="AE207" s="154">
        <v>0</v>
      </c>
      <c r="AF207" s="154">
        <v>0</v>
      </c>
      <c r="AG207" s="154">
        <v>0</v>
      </c>
      <c r="AH207" s="154">
        <v>0</v>
      </c>
      <c r="AI207" s="154">
        <v>0</v>
      </c>
      <c r="AJ207" s="154">
        <v>0</v>
      </c>
      <c r="AK207" s="154">
        <v>0</v>
      </c>
      <c r="AL207" s="154">
        <v>0</v>
      </c>
      <c r="AM207" s="154">
        <v>0</v>
      </c>
      <c r="AN207" s="154">
        <v>0</v>
      </c>
      <c r="AO207" s="154">
        <v>0</v>
      </c>
      <c r="AP207" s="154">
        <v>0</v>
      </c>
      <c r="AQ207" s="154">
        <v>0</v>
      </c>
      <c r="AR207" s="154">
        <v>0</v>
      </c>
      <c r="AS207" s="154">
        <v>0</v>
      </c>
      <c r="AT207" s="154">
        <v>0</v>
      </c>
      <c r="AU207" s="154">
        <v>0</v>
      </c>
      <c r="AV207" s="154">
        <v>0</v>
      </c>
      <c r="AW207" s="154">
        <v>0</v>
      </c>
      <c r="AX207" s="154">
        <v>0</v>
      </c>
      <c r="AY207" s="154">
        <v>0</v>
      </c>
      <c r="AZ207" s="154">
        <v>0</v>
      </c>
      <c r="BA207" s="154">
        <v>0</v>
      </c>
      <c r="BB207" s="154">
        <v>0</v>
      </c>
      <c r="BD207" s="145">
        <v>0</v>
      </c>
      <c r="BE207" s="145">
        <v>0</v>
      </c>
      <c r="BF207" s="145">
        <v>0</v>
      </c>
      <c r="BG207" s="145">
        <v>0</v>
      </c>
      <c r="BH207" s="145">
        <v>0</v>
      </c>
      <c r="BI207" s="145">
        <v>0</v>
      </c>
      <c r="BJ207" s="145">
        <v>0</v>
      </c>
      <c r="BK207" s="145">
        <v>0</v>
      </c>
      <c r="BL207" s="145">
        <v>0</v>
      </c>
      <c r="BM207" s="145">
        <v>0</v>
      </c>
      <c r="BN207" s="145">
        <v>0</v>
      </c>
      <c r="BO207" s="145">
        <v>0</v>
      </c>
    </row>
    <row r="208" spans="1:67" outlineLevel="1" x14ac:dyDescent="0.35">
      <c r="A208" s="147">
        <v>178</v>
      </c>
      <c r="B208" s="237" t="s">
        <v>240</v>
      </c>
      <c r="C208" s="147">
        <v>369</v>
      </c>
      <c r="D208" s="154">
        <v>0</v>
      </c>
      <c r="E208" s="154">
        <v>0</v>
      </c>
      <c r="F208" s="238" t="s">
        <v>733</v>
      </c>
      <c r="G208" s="154">
        <v>0</v>
      </c>
      <c r="H208" s="154">
        <v>0</v>
      </c>
      <c r="I208" s="154">
        <v>0</v>
      </c>
      <c r="J208" s="154">
        <v>0</v>
      </c>
      <c r="K208" s="154">
        <v>0</v>
      </c>
      <c r="L208" s="154">
        <v>0</v>
      </c>
      <c r="M208" s="154">
        <v>0</v>
      </c>
      <c r="N208" s="154">
        <v>0</v>
      </c>
      <c r="O208" s="154">
        <v>0</v>
      </c>
      <c r="P208" s="154">
        <v>0</v>
      </c>
      <c r="Q208" s="154">
        <v>0</v>
      </c>
      <c r="R208" s="154">
        <v>0</v>
      </c>
      <c r="S208" s="154">
        <v>0</v>
      </c>
      <c r="T208" s="154">
        <v>0</v>
      </c>
      <c r="U208" s="154">
        <v>0</v>
      </c>
      <c r="V208" s="154">
        <v>0</v>
      </c>
      <c r="W208" s="154">
        <v>0</v>
      </c>
      <c r="X208" s="154">
        <v>0</v>
      </c>
      <c r="Y208" s="154">
        <v>0</v>
      </c>
      <c r="Z208" s="154">
        <v>0</v>
      </c>
      <c r="AA208" s="154">
        <v>0</v>
      </c>
      <c r="AB208" s="154">
        <v>0</v>
      </c>
      <c r="AC208" s="154">
        <v>0</v>
      </c>
      <c r="AD208" s="154">
        <v>0</v>
      </c>
      <c r="AE208" s="154">
        <v>0</v>
      </c>
      <c r="AF208" s="154">
        <v>0</v>
      </c>
      <c r="AG208" s="154">
        <v>0</v>
      </c>
      <c r="AH208" s="154">
        <v>0</v>
      </c>
      <c r="AI208" s="154">
        <v>0</v>
      </c>
      <c r="AJ208" s="154">
        <v>0</v>
      </c>
      <c r="AK208" s="154">
        <v>0</v>
      </c>
      <c r="AL208" s="154">
        <v>0</v>
      </c>
      <c r="AM208" s="154">
        <v>0</v>
      </c>
      <c r="AN208" s="154">
        <v>0</v>
      </c>
      <c r="AO208" s="154">
        <v>0</v>
      </c>
      <c r="AP208" s="154">
        <v>0</v>
      </c>
      <c r="AQ208" s="154">
        <v>0</v>
      </c>
      <c r="AR208" s="154">
        <v>0</v>
      </c>
      <c r="AS208" s="154">
        <v>0</v>
      </c>
      <c r="AT208" s="154">
        <v>0</v>
      </c>
      <c r="AU208" s="154">
        <v>0</v>
      </c>
      <c r="AV208" s="154">
        <v>0</v>
      </c>
      <c r="AW208" s="154">
        <v>0</v>
      </c>
      <c r="AX208" s="154">
        <v>0</v>
      </c>
      <c r="AY208" s="154">
        <v>0</v>
      </c>
      <c r="AZ208" s="154">
        <v>0</v>
      </c>
      <c r="BA208" s="154">
        <v>0</v>
      </c>
      <c r="BB208" s="154">
        <v>0</v>
      </c>
      <c r="BD208" s="145">
        <v>0</v>
      </c>
      <c r="BE208" s="145">
        <v>0</v>
      </c>
      <c r="BF208" s="145">
        <v>0</v>
      </c>
      <c r="BG208" s="145">
        <v>0</v>
      </c>
      <c r="BH208" s="145">
        <v>0</v>
      </c>
      <c r="BI208" s="145">
        <v>0</v>
      </c>
      <c r="BJ208" s="145">
        <v>0</v>
      </c>
      <c r="BK208" s="145">
        <v>0</v>
      </c>
      <c r="BL208" s="145">
        <v>0</v>
      </c>
      <c r="BM208" s="145">
        <v>0</v>
      </c>
      <c r="BN208" s="145">
        <v>0</v>
      </c>
      <c r="BO208" s="145">
        <v>0</v>
      </c>
    </row>
    <row r="209" spans="1:67" outlineLevel="1" x14ac:dyDescent="0.35">
      <c r="A209" s="147">
        <v>179</v>
      </c>
      <c r="B209" s="237" t="s">
        <v>241</v>
      </c>
      <c r="C209" s="147">
        <v>370</v>
      </c>
      <c r="D209" s="154">
        <v>0</v>
      </c>
      <c r="E209" s="154">
        <v>0</v>
      </c>
      <c r="F209" s="238" t="s">
        <v>733</v>
      </c>
      <c r="G209" s="154">
        <v>0</v>
      </c>
      <c r="H209" s="154">
        <v>0</v>
      </c>
      <c r="I209" s="154">
        <v>0</v>
      </c>
      <c r="J209" s="154">
        <v>0</v>
      </c>
      <c r="K209" s="154">
        <v>0</v>
      </c>
      <c r="L209" s="154">
        <v>0</v>
      </c>
      <c r="M209" s="154">
        <v>0</v>
      </c>
      <c r="N209" s="154">
        <v>0</v>
      </c>
      <c r="O209" s="154">
        <v>0</v>
      </c>
      <c r="P209" s="154">
        <v>0</v>
      </c>
      <c r="Q209" s="154">
        <v>0</v>
      </c>
      <c r="R209" s="154">
        <v>0</v>
      </c>
      <c r="S209" s="154">
        <v>0</v>
      </c>
      <c r="T209" s="154">
        <v>0</v>
      </c>
      <c r="U209" s="154">
        <v>0</v>
      </c>
      <c r="V209" s="154">
        <v>0</v>
      </c>
      <c r="W209" s="154">
        <v>0</v>
      </c>
      <c r="X209" s="154">
        <v>0</v>
      </c>
      <c r="Y209" s="154">
        <v>0</v>
      </c>
      <c r="Z209" s="154">
        <v>0</v>
      </c>
      <c r="AA209" s="154">
        <v>0</v>
      </c>
      <c r="AB209" s="154">
        <v>0</v>
      </c>
      <c r="AC209" s="154">
        <v>0</v>
      </c>
      <c r="AD209" s="154">
        <v>0</v>
      </c>
      <c r="AE209" s="154">
        <v>0</v>
      </c>
      <c r="AF209" s="154">
        <v>0</v>
      </c>
      <c r="AG209" s="154">
        <v>0</v>
      </c>
      <c r="AH209" s="154">
        <v>0</v>
      </c>
      <c r="AI209" s="154">
        <v>0</v>
      </c>
      <c r="AJ209" s="154">
        <v>0</v>
      </c>
      <c r="AK209" s="154">
        <v>0</v>
      </c>
      <c r="AL209" s="154">
        <v>0</v>
      </c>
      <c r="AM209" s="154">
        <v>0</v>
      </c>
      <c r="AN209" s="154">
        <v>0</v>
      </c>
      <c r="AO209" s="154">
        <v>0</v>
      </c>
      <c r="AP209" s="154">
        <v>0</v>
      </c>
      <c r="AQ209" s="154">
        <v>0</v>
      </c>
      <c r="AR209" s="154">
        <v>0</v>
      </c>
      <c r="AS209" s="154">
        <v>0</v>
      </c>
      <c r="AT209" s="154">
        <v>0</v>
      </c>
      <c r="AU209" s="154">
        <v>0</v>
      </c>
      <c r="AV209" s="154">
        <v>0</v>
      </c>
      <c r="AW209" s="154">
        <v>0</v>
      </c>
      <c r="AX209" s="154">
        <v>0</v>
      </c>
      <c r="AY209" s="154">
        <v>0</v>
      </c>
      <c r="AZ209" s="154">
        <v>0</v>
      </c>
      <c r="BA209" s="154">
        <v>0</v>
      </c>
      <c r="BB209" s="154">
        <v>0</v>
      </c>
      <c r="BD209" s="145">
        <v>0</v>
      </c>
      <c r="BE209" s="145">
        <v>0</v>
      </c>
      <c r="BF209" s="145">
        <v>0</v>
      </c>
      <c r="BG209" s="145">
        <v>0</v>
      </c>
      <c r="BH209" s="145">
        <v>0</v>
      </c>
      <c r="BI209" s="145">
        <v>0</v>
      </c>
      <c r="BJ209" s="145">
        <v>0</v>
      </c>
      <c r="BK209" s="145">
        <v>0</v>
      </c>
      <c r="BL209" s="145">
        <v>0</v>
      </c>
      <c r="BM209" s="145">
        <v>0</v>
      </c>
      <c r="BN209" s="145">
        <v>0</v>
      </c>
      <c r="BO209" s="145">
        <v>0</v>
      </c>
    </row>
    <row r="210" spans="1:67" outlineLevel="1" x14ac:dyDescent="0.35">
      <c r="A210" s="147">
        <v>180</v>
      </c>
      <c r="B210" s="145" t="s">
        <v>734</v>
      </c>
      <c r="C210" s="147" t="s">
        <v>568</v>
      </c>
      <c r="D210" s="239">
        <v>267646.75902</v>
      </c>
      <c r="E210" s="154">
        <v>0</v>
      </c>
      <c r="G210" s="239">
        <v>0</v>
      </c>
      <c r="H210" s="239">
        <v>0</v>
      </c>
      <c r="I210" s="239">
        <v>0</v>
      </c>
      <c r="J210" s="239">
        <v>0</v>
      </c>
      <c r="K210" s="239">
        <v>267646.75902</v>
      </c>
      <c r="L210" s="239">
        <v>267646.75902</v>
      </c>
      <c r="M210" s="239">
        <v>0</v>
      </c>
      <c r="N210" s="239">
        <v>0</v>
      </c>
      <c r="O210" s="239">
        <v>0</v>
      </c>
      <c r="P210" s="239">
        <v>0</v>
      </c>
      <c r="Q210" s="239">
        <v>0</v>
      </c>
      <c r="R210" s="239">
        <v>0</v>
      </c>
      <c r="S210" s="239">
        <v>0</v>
      </c>
      <c r="T210" s="239">
        <v>0</v>
      </c>
      <c r="U210" s="239">
        <v>0</v>
      </c>
      <c r="V210" s="239">
        <v>0</v>
      </c>
      <c r="W210" s="239">
        <v>0</v>
      </c>
      <c r="X210" s="239">
        <v>0</v>
      </c>
      <c r="Y210" s="239">
        <v>0</v>
      </c>
      <c r="Z210" s="239">
        <v>0</v>
      </c>
      <c r="AA210" s="239">
        <v>0</v>
      </c>
      <c r="AB210" s="239">
        <v>0</v>
      </c>
      <c r="AC210" s="239">
        <v>0</v>
      </c>
      <c r="AD210" s="239">
        <v>0</v>
      </c>
      <c r="AE210" s="239">
        <v>0</v>
      </c>
      <c r="AF210" s="239">
        <v>0</v>
      </c>
      <c r="AG210" s="239">
        <v>0</v>
      </c>
      <c r="AH210" s="239">
        <v>0</v>
      </c>
      <c r="AI210" s="239">
        <v>0</v>
      </c>
      <c r="AJ210" s="239">
        <v>0</v>
      </c>
      <c r="AK210" s="239">
        <v>0</v>
      </c>
      <c r="AL210" s="239">
        <v>0</v>
      </c>
      <c r="AM210" s="239">
        <v>0</v>
      </c>
      <c r="AN210" s="239">
        <v>0</v>
      </c>
      <c r="AO210" s="239">
        <v>0</v>
      </c>
      <c r="AP210" s="239">
        <v>0</v>
      </c>
      <c r="AQ210" s="239">
        <v>0</v>
      </c>
      <c r="AR210" s="239">
        <v>0</v>
      </c>
      <c r="AS210" s="239">
        <v>0</v>
      </c>
      <c r="AT210" s="239">
        <v>0</v>
      </c>
      <c r="AU210" s="239">
        <v>0</v>
      </c>
      <c r="AV210" s="239">
        <v>0</v>
      </c>
      <c r="AW210" s="239">
        <v>0</v>
      </c>
      <c r="AX210" s="239">
        <v>0</v>
      </c>
      <c r="AY210" s="239">
        <v>0</v>
      </c>
      <c r="AZ210" s="239">
        <v>0</v>
      </c>
      <c r="BA210" s="239">
        <v>0</v>
      </c>
      <c r="BB210" s="239">
        <v>0</v>
      </c>
      <c r="BD210" s="145">
        <v>0</v>
      </c>
      <c r="BE210" s="145">
        <v>0</v>
      </c>
      <c r="BF210" s="145">
        <v>0</v>
      </c>
      <c r="BG210" s="145">
        <v>0</v>
      </c>
      <c r="BH210" s="145">
        <v>0</v>
      </c>
      <c r="BI210" s="145">
        <v>0</v>
      </c>
      <c r="BJ210" s="145">
        <v>0</v>
      </c>
      <c r="BK210" s="145">
        <v>0</v>
      </c>
      <c r="BL210" s="145">
        <v>0</v>
      </c>
      <c r="BM210" s="145">
        <v>0</v>
      </c>
      <c r="BN210" s="145">
        <v>0</v>
      </c>
      <c r="BO210" s="145">
        <v>0</v>
      </c>
    </row>
    <row r="211" spans="1:67" outlineLevel="1" x14ac:dyDescent="0.35">
      <c r="A211" s="147" t="s">
        <v>568</v>
      </c>
      <c r="B211" s="237" t="s">
        <v>568</v>
      </c>
      <c r="C211" s="147" t="s">
        <v>568</v>
      </c>
      <c r="D211" s="154"/>
      <c r="E211" s="154">
        <v>0</v>
      </c>
      <c r="F211" s="238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D211" s="145">
        <v>0</v>
      </c>
      <c r="BE211" s="145">
        <v>0</v>
      </c>
      <c r="BF211" s="145">
        <v>0</v>
      </c>
      <c r="BG211" s="145">
        <v>0</v>
      </c>
      <c r="BH211" s="145">
        <v>0</v>
      </c>
      <c r="BI211" s="145">
        <v>0</v>
      </c>
      <c r="BJ211" s="145">
        <v>0</v>
      </c>
      <c r="BK211" s="145">
        <v>0</v>
      </c>
      <c r="BL211" s="145">
        <v>0</v>
      </c>
      <c r="BM211" s="145">
        <v>0</v>
      </c>
      <c r="BN211" s="145">
        <v>0</v>
      </c>
      <c r="BO211" s="145">
        <v>0</v>
      </c>
    </row>
    <row r="212" spans="1:67" outlineLevel="1" x14ac:dyDescent="0.35">
      <c r="A212" s="147">
        <v>181</v>
      </c>
      <c r="B212" s="155" t="s">
        <v>348</v>
      </c>
      <c r="C212" s="147" t="s">
        <v>568</v>
      </c>
      <c r="D212" s="154"/>
      <c r="E212" s="154">
        <v>0</v>
      </c>
      <c r="F212" s="238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D212" s="145">
        <v>0</v>
      </c>
      <c r="BE212" s="145">
        <v>0</v>
      </c>
      <c r="BF212" s="145">
        <v>0</v>
      </c>
      <c r="BG212" s="145">
        <v>0</v>
      </c>
      <c r="BH212" s="145">
        <v>0</v>
      </c>
      <c r="BI212" s="145">
        <v>0</v>
      </c>
      <c r="BJ212" s="145">
        <v>0</v>
      </c>
      <c r="BK212" s="145">
        <v>0</v>
      </c>
      <c r="BL212" s="145">
        <v>0</v>
      </c>
      <c r="BM212" s="145">
        <v>0</v>
      </c>
      <c r="BN212" s="145">
        <v>0</v>
      </c>
      <c r="BO212" s="145">
        <v>0</v>
      </c>
    </row>
    <row r="213" spans="1:67" outlineLevel="1" x14ac:dyDescent="0.35">
      <c r="A213" s="147">
        <v>182</v>
      </c>
      <c r="B213" s="237" t="s">
        <v>730</v>
      </c>
      <c r="C213" s="147">
        <v>374</v>
      </c>
      <c r="D213" s="154">
        <v>35102.118348000004</v>
      </c>
      <c r="E213" s="154">
        <v>0</v>
      </c>
      <c r="F213" s="238" t="s">
        <v>452</v>
      </c>
      <c r="G213" s="154">
        <v>0</v>
      </c>
      <c r="H213" s="154">
        <v>0</v>
      </c>
      <c r="I213" s="154">
        <v>0</v>
      </c>
      <c r="J213" s="154">
        <v>0</v>
      </c>
      <c r="K213" s="154">
        <v>0</v>
      </c>
      <c r="L213" s="154">
        <v>0</v>
      </c>
      <c r="M213" s="154">
        <v>0</v>
      </c>
      <c r="N213" s="154">
        <v>0</v>
      </c>
      <c r="O213" s="154">
        <v>35102.118348000004</v>
      </c>
      <c r="P213" s="154">
        <v>35102.118348000004</v>
      </c>
      <c r="Q213" s="154">
        <v>0</v>
      </c>
      <c r="R213" s="154">
        <v>0</v>
      </c>
      <c r="S213" s="154">
        <v>0</v>
      </c>
      <c r="T213" s="154">
        <v>0</v>
      </c>
      <c r="U213" s="154">
        <v>0</v>
      </c>
      <c r="V213" s="154">
        <v>0</v>
      </c>
      <c r="W213" s="154">
        <v>0</v>
      </c>
      <c r="X213" s="154">
        <v>0</v>
      </c>
      <c r="Y213" s="154">
        <v>0</v>
      </c>
      <c r="Z213" s="154">
        <v>0</v>
      </c>
      <c r="AA213" s="154">
        <v>0</v>
      </c>
      <c r="AB213" s="154">
        <v>0</v>
      </c>
      <c r="AC213" s="154">
        <v>0</v>
      </c>
      <c r="AD213" s="154">
        <v>0</v>
      </c>
      <c r="AE213" s="154">
        <v>0</v>
      </c>
      <c r="AF213" s="154">
        <v>0</v>
      </c>
      <c r="AG213" s="154">
        <v>0</v>
      </c>
      <c r="AH213" s="154">
        <v>0</v>
      </c>
      <c r="AI213" s="154">
        <v>0</v>
      </c>
      <c r="AJ213" s="154">
        <v>0</v>
      </c>
      <c r="AK213" s="154">
        <v>0</v>
      </c>
      <c r="AL213" s="154">
        <v>0</v>
      </c>
      <c r="AM213" s="154">
        <v>0</v>
      </c>
      <c r="AN213" s="154">
        <v>0</v>
      </c>
      <c r="AO213" s="154">
        <v>0</v>
      </c>
      <c r="AP213" s="154">
        <v>0</v>
      </c>
      <c r="AQ213" s="154">
        <v>0</v>
      </c>
      <c r="AR213" s="154">
        <v>0</v>
      </c>
      <c r="AS213" s="154">
        <v>0</v>
      </c>
      <c r="AT213" s="154">
        <v>0</v>
      </c>
      <c r="AU213" s="154">
        <v>0</v>
      </c>
      <c r="AV213" s="154">
        <v>0</v>
      </c>
      <c r="AW213" s="154">
        <v>0</v>
      </c>
      <c r="AX213" s="154">
        <v>0</v>
      </c>
      <c r="AY213" s="154">
        <v>0</v>
      </c>
      <c r="AZ213" s="154">
        <v>0</v>
      </c>
      <c r="BA213" s="154">
        <v>0</v>
      </c>
      <c r="BB213" s="154">
        <v>0</v>
      </c>
      <c r="BD213" s="145">
        <v>0</v>
      </c>
      <c r="BE213" s="145">
        <v>0</v>
      </c>
      <c r="BF213" s="145">
        <v>0</v>
      </c>
      <c r="BG213" s="145">
        <v>0</v>
      </c>
      <c r="BH213" s="145">
        <v>0</v>
      </c>
      <c r="BI213" s="145">
        <v>0</v>
      </c>
      <c r="BJ213" s="145">
        <v>0</v>
      </c>
      <c r="BK213" s="145">
        <v>0</v>
      </c>
      <c r="BL213" s="145">
        <v>0</v>
      </c>
      <c r="BM213" s="145">
        <v>0</v>
      </c>
      <c r="BN213" s="145">
        <v>0</v>
      </c>
      <c r="BO213" s="145">
        <v>0</v>
      </c>
    </row>
    <row r="214" spans="1:67" outlineLevel="1" x14ac:dyDescent="0.35">
      <c r="A214" s="147">
        <v>183</v>
      </c>
      <c r="B214" s="237" t="s">
        <v>735</v>
      </c>
      <c r="C214" s="147">
        <v>375</v>
      </c>
      <c r="D214" s="154">
        <v>9183.5399039999993</v>
      </c>
      <c r="E214" s="154">
        <v>0</v>
      </c>
      <c r="F214" s="238" t="s">
        <v>452</v>
      </c>
      <c r="G214" s="154">
        <v>0</v>
      </c>
      <c r="H214" s="154">
        <v>0</v>
      </c>
      <c r="I214" s="154">
        <v>0</v>
      </c>
      <c r="J214" s="154">
        <v>0</v>
      </c>
      <c r="K214" s="154">
        <v>0</v>
      </c>
      <c r="L214" s="154">
        <v>0</v>
      </c>
      <c r="M214" s="154">
        <v>0</v>
      </c>
      <c r="N214" s="154">
        <v>0</v>
      </c>
      <c r="O214" s="154">
        <v>9183.5399039999993</v>
      </c>
      <c r="P214" s="154">
        <v>9183.5399039999993</v>
      </c>
      <c r="Q214" s="154">
        <v>0</v>
      </c>
      <c r="R214" s="154">
        <v>0</v>
      </c>
      <c r="S214" s="154">
        <v>0</v>
      </c>
      <c r="T214" s="154">
        <v>0</v>
      </c>
      <c r="U214" s="154">
        <v>0</v>
      </c>
      <c r="V214" s="154">
        <v>0</v>
      </c>
      <c r="W214" s="154">
        <v>0</v>
      </c>
      <c r="X214" s="154">
        <v>0</v>
      </c>
      <c r="Y214" s="154">
        <v>0</v>
      </c>
      <c r="Z214" s="154">
        <v>0</v>
      </c>
      <c r="AA214" s="154">
        <v>0</v>
      </c>
      <c r="AB214" s="154">
        <v>0</v>
      </c>
      <c r="AC214" s="154">
        <v>0</v>
      </c>
      <c r="AD214" s="154">
        <v>0</v>
      </c>
      <c r="AE214" s="154">
        <v>0</v>
      </c>
      <c r="AF214" s="154">
        <v>0</v>
      </c>
      <c r="AG214" s="154">
        <v>0</v>
      </c>
      <c r="AH214" s="154">
        <v>0</v>
      </c>
      <c r="AI214" s="154">
        <v>0</v>
      </c>
      <c r="AJ214" s="154">
        <v>0</v>
      </c>
      <c r="AK214" s="154">
        <v>0</v>
      </c>
      <c r="AL214" s="154">
        <v>0</v>
      </c>
      <c r="AM214" s="154">
        <v>0</v>
      </c>
      <c r="AN214" s="154">
        <v>0</v>
      </c>
      <c r="AO214" s="154">
        <v>0</v>
      </c>
      <c r="AP214" s="154">
        <v>0</v>
      </c>
      <c r="AQ214" s="154">
        <v>0</v>
      </c>
      <c r="AR214" s="154">
        <v>0</v>
      </c>
      <c r="AS214" s="154">
        <v>0</v>
      </c>
      <c r="AT214" s="154">
        <v>0</v>
      </c>
      <c r="AU214" s="154">
        <v>0</v>
      </c>
      <c r="AV214" s="154">
        <v>0</v>
      </c>
      <c r="AW214" s="154">
        <v>0</v>
      </c>
      <c r="AX214" s="154">
        <v>0</v>
      </c>
      <c r="AY214" s="154">
        <v>0</v>
      </c>
      <c r="AZ214" s="154">
        <v>0</v>
      </c>
      <c r="BA214" s="154">
        <v>0</v>
      </c>
      <c r="BB214" s="154">
        <v>0</v>
      </c>
      <c r="BD214" s="145">
        <v>0</v>
      </c>
      <c r="BE214" s="145">
        <v>0</v>
      </c>
      <c r="BF214" s="145">
        <v>0</v>
      </c>
      <c r="BG214" s="145">
        <v>0</v>
      </c>
      <c r="BH214" s="145">
        <v>0</v>
      </c>
      <c r="BI214" s="145">
        <v>0</v>
      </c>
      <c r="BJ214" s="145">
        <v>0</v>
      </c>
      <c r="BK214" s="145">
        <v>0</v>
      </c>
      <c r="BL214" s="145">
        <v>0</v>
      </c>
      <c r="BM214" s="145">
        <v>0</v>
      </c>
      <c r="BN214" s="145">
        <v>0</v>
      </c>
      <c r="BO214" s="145">
        <v>0</v>
      </c>
    </row>
    <row r="215" spans="1:67" outlineLevel="1" x14ac:dyDescent="0.35">
      <c r="A215" s="147">
        <v>184</v>
      </c>
      <c r="B215" s="237" t="s">
        <v>239</v>
      </c>
      <c r="C215" s="147">
        <v>376</v>
      </c>
      <c r="D215" s="154">
        <v>14418375.631168999</v>
      </c>
      <c r="E215" s="154">
        <v>0</v>
      </c>
      <c r="F215" s="238" t="s">
        <v>452</v>
      </c>
      <c r="G215" s="154">
        <v>0</v>
      </c>
      <c r="H215" s="154">
        <v>0</v>
      </c>
      <c r="I215" s="154">
        <v>0</v>
      </c>
      <c r="J215" s="154">
        <v>0</v>
      </c>
      <c r="K215" s="154">
        <v>0</v>
      </c>
      <c r="L215" s="154">
        <v>0</v>
      </c>
      <c r="M215" s="154">
        <v>0</v>
      </c>
      <c r="N215" s="154">
        <v>0</v>
      </c>
      <c r="O215" s="154">
        <v>14418375.631168999</v>
      </c>
      <c r="P215" s="154">
        <v>14418375.631168999</v>
      </c>
      <c r="Q215" s="154">
        <v>0</v>
      </c>
      <c r="R215" s="154">
        <v>0</v>
      </c>
      <c r="S215" s="154">
        <v>0</v>
      </c>
      <c r="T215" s="154">
        <v>0</v>
      </c>
      <c r="U215" s="154">
        <v>0</v>
      </c>
      <c r="V215" s="154">
        <v>0</v>
      </c>
      <c r="W215" s="154">
        <v>0</v>
      </c>
      <c r="X215" s="154">
        <v>0</v>
      </c>
      <c r="Y215" s="154">
        <v>0</v>
      </c>
      <c r="Z215" s="154">
        <v>0</v>
      </c>
      <c r="AA215" s="154">
        <v>0</v>
      </c>
      <c r="AB215" s="154">
        <v>0</v>
      </c>
      <c r="AC215" s="154">
        <v>0</v>
      </c>
      <c r="AD215" s="154">
        <v>0</v>
      </c>
      <c r="AE215" s="154">
        <v>0</v>
      </c>
      <c r="AF215" s="154">
        <v>0</v>
      </c>
      <c r="AG215" s="154">
        <v>0</v>
      </c>
      <c r="AH215" s="154">
        <v>0</v>
      </c>
      <c r="AI215" s="154">
        <v>0</v>
      </c>
      <c r="AJ215" s="154">
        <v>0</v>
      </c>
      <c r="AK215" s="154">
        <v>0</v>
      </c>
      <c r="AL215" s="154">
        <v>0</v>
      </c>
      <c r="AM215" s="154">
        <v>0</v>
      </c>
      <c r="AN215" s="154">
        <v>0</v>
      </c>
      <c r="AO215" s="154">
        <v>0</v>
      </c>
      <c r="AP215" s="154">
        <v>0</v>
      </c>
      <c r="AQ215" s="154">
        <v>0</v>
      </c>
      <c r="AR215" s="154">
        <v>0</v>
      </c>
      <c r="AS215" s="154">
        <v>0</v>
      </c>
      <c r="AT215" s="154">
        <v>0</v>
      </c>
      <c r="AU215" s="154">
        <v>0</v>
      </c>
      <c r="AV215" s="154">
        <v>0</v>
      </c>
      <c r="AW215" s="154">
        <v>0</v>
      </c>
      <c r="AX215" s="154">
        <v>0</v>
      </c>
      <c r="AY215" s="154">
        <v>0</v>
      </c>
      <c r="AZ215" s="154">
        <v>0</v>
      </c>
      <c r="BA215" s="154">
        <v>0</v>
      </c>
      <c r="BB215" s="154">
        <v>0</v>
      </c>
      <c r="BD215" s="145">
        <v>0</v>
      </c>
      <c r="BE215" s="145">
        <v>0</v>
      </c>
      <c r="BF215" s="145">
        <v>0</v>
      </c>
      <c r="BG215" s="145">
        <v>0</v>
      </c>
      <c r="BH215" s="145">
        <v>0</v>
      </c>
      <c r="BI215" s="145">
        <v>0</v>
      </c>
      <c r="BJ215" s="145">
        <v>0</v>
      </c>
      <c r="BK215" s="145">
        <v>0</v>
      </c>
      <c r="BL215" s="145">
        <v>0</v>
      </c>
      <c r="BM215" s="145">
        <v>0</v>
      </c>
      <c r="BN215" s="145">
        <v>0</v>
      </c>
      <c r="BO215" s="145">
        <v>0</v>
      </c>
    </row>
    <row r="216" spans="1:67" outlineLevel="1" x14ac:dyDescent="0.35">
      <c r="A216" s="147">
        <v>185</v>
      </c>
      <c r="B216" s="237" t="s">
        <v>744</v>
      </c>
      <c r="C216" s="147">
        <v>377</v>
      </c>
      <c r="D216" s="154">
        <v>50360.141955999992</v>
      </c>
      <c r="E216" s="154">
        <v>0</v>
      </c>
      <c r="F216" s="238" t="s">
        <v>731</v>
      </c>
      <c r="G216" s="154">
        <v>0</v>
      </c>
      <c r="H216" s="154">
        <v>0</v>
      </c>
      <c r="I216" s="154">
        <v>0</v>
      </c>
      <c r="J216" s="154">
        <v>0</v>
      </c>
      <c r="K216" s="154">
        <v>0</v>
      </c>
      <c r="L216" s="154">
        <v>0</v>
      </c>
      <c r="M216" s="154">
        <v>0</v>
      </c>
      <c r="N216" s="154">
        <v>0</v>
      </c>
      <c r="O216" s="154">
        <v>50360.141955999992</v>
      </c>
      <c r="P216" s="154">
        <v>50360.141955999992</v>
      </c>
      <c r="Q216" s="154">
        <v>0</v>
      </c>
      <c r="R216" s="154">
        <v>0</v>
      </c>
      <c r="S216" s="154">
        <v>0</v>
      </c>
      <c r="T216" s="154">
        <v>0</v>
      </c>
      <c r="U216" s="154">
        <v>0</v>
      </c>
      <c r="V216" s="154">
        <v>0</v>
      </c>
      <c r="W216" s="154">
        <v>0</v>
      </c>
      <c r="X216" s="154">
        <v>0</v>
      </c>
      <c r="Y216" s="154">
        <v>0</v>
      </c>
      <c r="Z216" s="154">
        <v>0</v>
      </c>
      <c r="AA216" s="154">
        <v>0</v>
      </c>
      <c r="AB216" s="154">
        <v>0</v>
      </c>
      <c r="AC216" s="154">
        <v>0</v>
      </c>
      <c r="AD216" s="154">
        <v>0</v>
      </c>
      <c r="AE216" s="154">
        <v>0</v>
      </c>
      <c r="AF216" s="154">
        <v>0</v>
      </c>
      <c r="AG216" s="154">
        <v>0</v>
      </c>
      <c r="AH216" s="154">
        <v>0</v>
      </c>
      <c r="AI216" s="154">
        <v>0</v>
      </c>
      <c r="AJ216" s="154">
        <v>0</v>
      </c>
      <c r="AK216" s="154">
        <v>0</v>
      </c>
      <c r="AL216" s="154">
        <v>0</v>
      </c>
      <c r="AM216" s="154">
        <v>0</v>
      </c>
      <c r="AN216" s="154">
        <v>0</v>
      </c>
      <c r="AO216" s="154">
        <v>0</v>
      </c>
      <c r="AP216" s="154">
        <v>0</v>
      </c>
      <c r="AQ216" s="154">
        <v>0</v>
      </c>
      <c r="AR216" s="154">
        <v>0</v>
      </c>
      <c r="AS216" s="154">
        <v>0</v>
      </c>
      <c r="AT216" s="154">
        <v>0</v>
      </c>
      <c r="AU216" s="154">
        <v>0</v>
      </c>
      <c r="AV216" s="154">
        <v>0</v>
      </c>
      <c r="AW216" s="154">
        <v>0</v>
      </c>
      <c r="AX216" s="154">
        <v>0</v>
      </c>
      <c r="AY216" s="154">
        <v>0</v>
      </c>
      <c r="AZ216" s="154">
        <v>0</v>
      </c>
      <c r="BA216" s="154">
        <v>0</v>
      </c>
      <c r="BB216" s="154">
        <v>0</v>
      </c>
      <c r="BD216" s="145">
        <v>0</v>
      </c>
      <c r="BE216" s="145">
        <v>0</v>
      </c>
      <c r="BF216" s="145">
        <v>0</v>
      </c>
      <c r="BG216" s="145">
        <v>0</v>
      </c>
      <c r="BH216" s="145">
        <v>0</v>
      </c>
      <c r="BI216" s="145">
        <v>0</v>
      </c>
      <c r="BJ216" s="145">
        <v>0</v>
      </c>
      <c r="BK216" s="145">
        <v>0</v>
      </c>
      <c r="BL216" s="145">
        <v>0</v>
      </c>
      <c r="BM216" s="145">
        <v>0</v>
      </c>
      <c r="BN216" s="145">
        <v>0</v>
      </c>
      <c r="BO216" s="145">
        <v>0</v>
      </c>
    </row>
    <row r="217" spans="1:67" outlineLevel="1" x14ac:dyDescent="0.35">
      <c r="A217" s="147">
        <v>186</v>
      </c>
      <c r="B217" s="237" t="s">
        <v>745</v>
      </c>
      <c r="C217" s="147">
        <v>378</v>
      </c>
      <c r="D217" s="154">
        <v>731905.61580099992</v>
      </c>
      <c r="E217" s="154">
        <v>0</v>
      </c>
      <c r="F217" s="238" t="s">
        <v>731</v>
      </c>
      <c r="G217" s="154">
        <v>0</v>
      </c>
      <c r="H217" s="154">
        <v>0</v>
      </c>
      <c r="I217" s="154">
        <v>0</v>
      </c>
      <c r="J217" s="154">
        <v>0</v>
      </c>
      <c r="K217" s="154">
        <v>0</v>
      </c>
      <c r="L217" s="154">
        <v>0</v>
      </c>
      <c r="M217" s="154">
        <v>0</v>
      </c>
      <c r="N217" s="154">
        <v>0</v>
      </c>
      <c r="O217" s="154">
        <v>731905.61580099992</v>
      </c>
      <c r="P217" s="154">
        <v>731905.61580099992</v>
      </c>
      <c r="Q217" s="154">
        <v>0</v>
      </c>
      <c r="R217" s="154">
        <v>0</v>
      </c>
      <c r="S217" s="154">
        <v>0</v>
      </c>
      <c r="T217" s="154">
        <v>0</v>
      </c>
      <c r="U217" s="154">
        <v>0</v>
      </c>
      <c r="V217" s="154">
        <v>0</v>
      </c>
      <c r="W217" s="154">
        <v>0</v>
      </c>
      <c r="X217" s="154">
        <v>0</v>
      </c>
      <c r="Y217" s="154">
        <v>0</v>
      </c>
      <c r="Z217" s="154">
        <v>0</v>
      </c>
      <c r="AA217" s="154">
        <v>0</v>
      </c>
      <c r="AB217" s="154">
        <v>0</v>
      </c>
      <c r="AC217" s="154">
        <v>0</v>
      </c>
      <c r="AD217" s="154">
        <v>0</v>
      </c>
      <c r="AE217" s="154">
        <v>0</v>
      </c>
      <c r="AF217" s="154">
        <v>0</v>
      </c>
      <c r="AG217" s="154">
        <v>0</v>
      </c>
      <c r="AH217" s="154">
        <v>0</v>
      </c>
      <c r="AI217" s="154">
        <v>0</v>
      </c>
      <c r="AJ217" s="154">
        <v>0</v>
      </c>
      <c r="AK217" s="154">
        <v>0</v>
      </c>
      <c r="AL217" s="154">
        <v>0</v>
      </c>
      <c r="AM217" s="154">
        <v>0</v>
      </c>
      <c r="AN217" s="154">
        <v>0</v>
      </c>
      <c r="AO217" s="154">
        <v>0</v>
      </c>
      <c r="AP217" s="154">
        <v>0</v>
      </c>
      <c r="AQ217" s="154">
        <v>0</v>
      </c>
      <c r="AR217" s="154">
        <v>0</v>
      </c>
      <c r="AS217" s="154">
        <v>0</v>
      </c>
      <c r="AT217" s="154">
        <v>0</v>
      </c>
      <c r="AU217" s="154">
        <v>0</v>
      </c>
      <c r="AV217" s="154">
        <v>0</v>
      </c>
      <c r="AW217" s="154">
        <v>0</v>
      </c>
      <c r="AX217" s="154">
        <v>0</v>
      </c>
      <c r="AY217" s="154">
        <v>0</v>
      </c>
      <c r="AZ217" s="154">
        <v>0</v>
      </c>
      <c r="BA217" s="154">
        <v>0</v>
      </c>
      <c r="BB217" s="154">
        <v>0</v>
      </c>
      <c r="BD217" s="145">
        <v>0</v>
      </c>
      <c r="BE217" s="145">
        <v>0</v>
      </c>
      <c r="BF217" s="145">
        <v>0</v>
      </c>
      <c r="BG217" s="145">
        <v>0</v>
      </c>
      <c r="BH217" s="145">
        <v>0</v>
      </c>
      <c r="BI217" s="145">
        <v>0</v>
      </c>
      <c r="BJ217" s="145">
        <v>0</v>
      </c>
      <c r="BK217" s="145">
        <v>0</v>
      </c>
      <c r="BL217" s="145">
        <v>0</v>
      </c>
      <c r="BM217" s="145">
        <v>0</v>
      </c>
      <c r="BN217" s="145">
        <v>0</v>
      </c>
      <c r="BO217" s="145">
        <v>0</v>
      </c>
    </row>
    <row r="218" spans="1:67" outlineLevel="1" x14ac:dyDescent="0.35">
      <c r="A218" s="147">
        <v>187</v>
      </c>
      <c r="B218" s="237" t="s">
        <v>746</v>
      </c>
      <c r="C218" s="147">
        <v>379</v>
      </c>
      <c r="D218" s="154">
        <v>85725.578930999996</v>
      </c>
      <c r="E218" s="154">
        <v>0</v>
      </c>
      <c r="F218" s="238" t="s">
        <v>731</v>
      </c>
      <c r="G218" s="154">
        <v>0</v>
      </c>
      <c r="H218" s="154">
        <v>0</v>
      </c>
      <c r="I218" s="154">
        <v>0</v>
      </c>
      <c r="J218" s="154">
        <v>0</v>
      </c>
      <c r="K218" s="154">
        <v>0</v>
      </c>
      <c r="L218" s="154">
        <v>0</v>
      </c>
      <c r="M218" s="154">
        <v>0</v>
      </c>
      <c r="N218" s="154">
        <v>0</v>
      </c>
      <c r="O218" s="154">
        <v>85725.578930999996</v>
      </c>
      <c r="P218" s="154">
        <v>85725.578930999996</v>
      </c>
      <c r="Q218" s="154">
        <v>0</v>
      </c>
      <c r="R218" s="154">
        <v>0</v>
      </c>
      <c r="S218" s="154">
        <v>0</v>
      </c>
      <c r="T218" s="154">
        <v>0</v>
      </c>
      <c r="U218" s="154">
        <v>0</v>
      </c>
      <c r="V218" s="154">
        <v>0</v>
      </c>
      <c r="W218" s="154">
        <v>0</v>
      </c>
      <c r="X218" s="154">
        <v>0</v>
      </c>
      <c r="Y218" s="154">
        <v>0</v>
      </c>
      <c r="Z218" s="154">
        <v>0</v>
      </c>
      <c r="AA218" s="154">
        <v>0</v>
      </c>
      <c r="AB218" s="154">
        <v>0</v>
      </c>
      <c r="AC218" s="154">
        <v>0</v>
      </c>
      <c r="AD218" s="154">
        <v>0</v>
      </c>
      <c r="AE218" s="154">
        <v>0</v>
      </c>
      <c r="AF218" s="154">
        <v>0</v>
      </c>
      <c r="AG218" s="154">
        <v>0</v>
      </c>
      <c r="AH218" s="154">
        <v>0</v>
      </c>
      <c r="AI218" s="154">
        <v>0</v>
      </c>
      <c r="AJ218" s="154">
        <v>0</v>
      </c>
      <c r="AK218" s="154">
        <v>0</v>
      </c>
      <c r="AL218" s="154">
        <v>0</v>
      </c>
      <c r="AM218" s="154">
        <v>0</v>
      </c>
      <c r="AN218" s="154">
        <v>0</v>
      </c>
      <c r="AO218" s="154">
        <v>0</v>
      </c>
      <c r="AP218" s="154">
        <v>0</v>
      </c>
      <c r="AQ218" s="154">
        <v>0</v>
      </c>
      <c r="AR218" s="154">
        <v>0</v>
      </c>
      <c r="AS218" s="154">
        <v>0</v>
      </c>
      <c r="AT218" s="154">
        <v>0</v>
      </c>
      <c r="AU218" s="154">
        <v>0</v>
      </c>
      <c r="AV218" s="154">
        <v>0</v>
      </c>
      <c r="AW218" s="154">
        <v>0</v>
      </c>
      <c r="AX218" s="154">
        <v>0</v>
      </c>
      <c r="AY218" s="154">
        <v>0</v>
      </c>
      <c r="AZ218" s="154">
        <v>0</v>
      </c>
      <c r="BA218" s="154">
        <v>0</v>
      </c>
      <c r="BB218" s="154">
        <v>0</v>
      </c>
      <c r="BD218" s="145">
        <v>0</v>
      </c>
      <c r="BE218" s="145">
        <v>0</v>
      </c>
      <c r="BF218" s="145">
        <v>0</v>
      </c>
      <c r="BG218" s="145">
        <v>0</v>
      </c>
      <c r="BH218" s="145">
        <v>0</v>
      </c>
      <c r="BI218" s="145">
        <v>0</v>
      </c>
      <c r="BJ218" s="145">
        <v>0</v>
      </c>
      <c r="BK218" s="145">
        <v>0</v>
      </c>
      <c r="BL218" s="145">
        <v>0</v>
      </c>
      <c r="BM218" s="145">
        <v>0</v>
      </c>
      <c r="BN218" s="145">
        <v>0</v>
      </c>
      <c r="BO218" s="145">
        <v>0</v>
      </c>
    </row>
    <row r="219" spans="1:67" outlineLevel="1" x14ac:dyDescent="0.35">
      <c r="A219" s="147">
        <v>188</v>
      </c>
      <c r="B219" s="237" t="s">
        <v>245</v>
      </c>
      <c r="C219" s="147">
        <v>380</v>
      </c>
      <c r="D219" s="154">
        <v>8323385.2729659993</v>
      </c>
      <c r="E219" s="154">
        <v>0</v>
      </c>
      <c r="F219" s="238" t="s">
        <v>453</v>
      </c>
      <c r="G219" s="154">
        <v>0</v>
      </c>
      <c r="H219" s="154">
        <v>0</v>
      </c>
      <c r="I219" s="154">
        <v>0</v>
      </c>
      <c r="J219" s="154">
        <v>0</v>
      </c>
      <c r="K219" s="154">
        <v>0</v>
      </c>
      <c r="L219" s="154">
        <v>0</v>
      </c>
      <c r="M219" s="154">
        <v>0</v>
      </c>
      <c r="N219" s="154">
        <v>0</v>
      </c>
      <c r="O219" s="154">
        <v>8323385.2729659993</v>
      </c>
      <c r="P219" s="154">
        <v>0</v>
      </c>
      <c r="Q219" s="154">
        <v>0</v>
      </c>
      <c r="R219" s="154">
        <v>8323385.2729659993</v>
      </c>
      <c r="S219" s="154">
        <v>0</v>
      </c>
      <c r="T219" s="154">
        <v>0</v>
      </c>
      <c r="U219" s="154">
        <v>0</v>
      </c>
      <c r="V219" s="154">
        <v>0</v>
      </c>
      <c r="W219" s="154">
        <v>0</v>
      </c>
      <c r="X219" s="154">
        <v>0</v>
      </c>
      <c r="Y219" s="154">
        <v>0</v>
      </c>
      <c r="Z219" s="154">
        <v>0</v>
      </c>
      <c r="AA219" s="154">
        <v>0</v>
      </c>
      <c r="AB219" s="154">
        <v>0</v>
      </c>
      <c r="AC219" s="154">
        <v>0</v>
      </c>
      <c r="AD219" s="154">
        <v>0</v>
      </c>
      <c r="AE219" s="154">
        <v>0</v>
      </c>
      <c r="AF219" s="154">
        <v>0</v>
      </c>
      <c r="AG219" s="154">
        <v>0</v>
      </c>
      <c r="AH219" s="154">
        <v>0</v>
      </c>
      <c r="AI219" s="154">
        <v>0</v>
      </c>
      <c r="AJ219" s="154">
        <v>0</v>
      </c>
      <c r="AK219" s="154">
        <v>0</v>
      </c>
      <c r="AL219" s="154">
        <v>0</v>
      </c>
      <c r="AM219" s="154">
        <v>0</v>
      </c>
      <c r="AN219" s="154">
        <v>0</v>
      </c>
      <c r="AO219" s="154">
        <v>0</v>
      </c>
      <c r="AP219" s="154">
        <v>0</v>
      </c>
      <c r="AQ219" s="154">
        <v>0</v>
      </c>
      <c r="AR219" s="154">
        <v>0</v>
      </c>
      <c r="AS219" s="154">
        <v>0</v>
      </c>
      <c r="AT219" s="154">
        <v>0</v>
      </c>
      <c r="AU219" s="154">
        <v>0</v>
      </c>
      <c r="AV219" s="154">
        <v>0</v>
      </c>
      <c r="AW219" s="154">
        <v>0</v>
      </c>
      <c r="AX219" s="154">
        <v>0</v>
      </c>
      <c r="AY219" s="154">
        <v>0</v>
      </c>
      <c r="AZ219" s="154">
        <v>0</v>
      </c>
      <c r="BA219" s="154">
        <v>0</v>
      </c>
      <c r="BB219" s="154">
        <v>0</v>
      </c>
      <c r="BD219" s="145">
        <v>0</v>
      </c>
      <c r="BE219" s="145">
        <v>0</v>
      </c>
      <c r="BF219" s="145">
        <v>0</v>
      </c>
      <c r="BG219" s="145">
        <v>0</v>
      </c>
      <c r="BH219" s="145">
        <v>0</v>
      </c>
      <c r="BI219" s="145">
        <v>0</v>
      </c>
      <c r="BJ219" s="145">
        <v>0</v>
      </c>
      <c r="BK219" s="145">
        <v>0</v>
      </c>
      <c r="BL219" s="145">
        <v>0</v>
      </c>
      <c r="BM219" s="145">
        <v>0</v>
      </c>
      <c r="BN219" s="145">
        <v>0</v>
      </c>
      <c r="BO219" s="145">
        <v>0</v>
      </c>
    </row>
    <row r="220" spans="1:67" outlineLevel="1" x14ac:dyDescent="0.35">
      <c r="A220" s="147">
        <v>189</v>
      </c>
      <c r="B220" s="237" t="s">
        <v>246</v>
      </c>
      <c r="C220" s="147">
        <v>381</v>
      </c>
      <c r="D220" s="154">
        <v>2211848.882712</v>
      </c>
      <c r="E220" s="154">
        <v>0</v>
      </c>
      <c r="F220" s="238" t="s">
        <v>728</v>
      </c>
      <c r="G220" s="154">
        <v>0</v>
      </c>
      <c r="H220" s="154">
        <v>0</v>
      </c>
      <c r="I220" s="154">
        <v>0</v>
      </c>
      <c r="J220" s="154">
        <v>0</v>
      </c>
      <c r="K220" s="154">
        <v>0</v>
      </c>
      <c r="L220" s="154">
        <v>0</v>
      </c>
      <c r="M220" s="154">
        <v>0</v>
      </c>
      <c r="N220" s="154">
        <v>0</v>
      </c>
      <c r="O220" s="154">
        <v>2211848.882712</v>
      </c>
      <c r="P220" s="154">
        <v>0</v>
      </c>
      <c r="Q220" s="154">
        <v>0</v>
      </c>
      <c r="R220" s="154">
        <v>2211848.882712</v>
      </c>
      <c r="S220" s="154">
        <v>0</v>
      </c>
      <c r="T220" s="154">
        <v>0</v>
      </c>
      <c r="U220" s="154">
        <v>0</v>
      </c>
      <c r="V220" s="154">
        <v>0</v>
      </c>
      <c r="W220" s="154">
        <v>0</v>
      </c>
      <c r="X220" s="154">
        <v>0</v>
      </c>
      <c r="Y220" s="154">
        <v>0</v>
      </c>
      <c r="Z220" s="154">
        <v>0</v>
      </c>
      <c r="AA220" s="154">
        <v>0</v>
      </c>
      <c r="AB220" s="154">
        <v>0</v>
      </c>
      <c r="AC220" s="154">
        <v>0</v>
      </c>
      <c r="AD220" s="154">
        <v>0</v>
      </c>
      <c r="AE220" s="154">
        <v>0</v>
      </c>
      <c r="AF220" s="154">
        <v>0</v>
      </c>
      <c r="AG220" s="154">
        <v>0</v>
      </c>
      <c r="AH220" s="154">
        <v>0</v>
      </c>
      <c r="AI220" s="154">
        <v>0</v>
      </c>
      <c r="AJ220" s="154">
        <v>0</v>
      </c>
      <c r="AK220" s="154">
        <v>0</v>
      </c>
      <c r="AL220" s="154">
        <v>0</v>
      </c>
      <c r="AM220" s="154">
        <v>0</v>
      </c>
      <c r="AN220" s="154">
        <v>0</v>
      </c>
      <c r="AO220" s="154">
        <v>0</v>
      </c>
      <c r="AP220" s="154">
        <v>0</v>
      </c>
      <c r="AQ220" s="154">
        <v>0</v>
      </c>
      <c r="AR220" s="154">
        <v>0</v>
      </c>
      <c r="AS220" s="154">
        <v>0</v>
      </c>
      <c r="AT220" s="154">
        <v>0</v>
      </c>
      <c r="AU220" s="154">
        <v>0</v>
      </c>
      <c r="AV220" s="154">
        <v>0</v>
      </c>
      <c r="AW220" s="154">
        <v>0</v>
      </c>
      <c r="AX220" s="154">
        <v>0</v>
      </c>
      <c r="AY220" s="154">
        <v>0</v>
      </c>
      <c r="AZ220" s="154">
        <v>0</v>
      </c>
      <c r="BA220" s="154">
        <v>0</v>
      </c>
      <c r="BB220" s="154">
        <v>0</v>
      </c>
      <c r="BD220" s="145">
        <v>0</v>
      </c>
      <c r="BE220" s="145">
        <v>0</v>
      </c>
      <c r="BF220" s="145">
        <v>0</v>
      </c>
      <c r="BG220" s="145">
        <v>0</v>
      </c>
      <c r="BH220" s="145">
        <v>0</v>
      </c>
      <c r="BI220" s="145">
        <v>0</v>
      </c>
      <c r="BJ220" s="145">
        <v>0</v>
      </c>
      <c r="BK220" s="145">
        <v>0</v>
      </c>
      <c r="BL220" s="145">
        <v>0</v>
      </c>
      <c r="BM220" s="145">
        <v>0</v>
      </c>
      <c r="BN220" s="145">
        <v>0</v>
      </c>
      <c r="BO220" s="145">
        <v>0</v>
      </c>
    </row>
    <row r="221" spans="1:67" outlineLevel="1" x14ac:dyDescent="0.35">
      <c r="A221" s="147">
        <v>190</v>
      </c>
      <c r="B221" s="237" t="s">
        <v>748</v>
      </c>
      <c r="C221" s="147">
        <v>383</v>
      </c>
      <c r="D221" s="154">
        <v>219840.13008000003</v>
      </c>
      <c r="E221" s="154">
        <v>0</v>
      </c>
      <c r="F221" s="238" t="s">
        <v>728</v>
      </c>
      <c r="G221" s="154">
        <v>0</v>
      </c>
      <c r="H221" s="154">
        <v>0</v>
      </c>
      <c r="I221" s="154">
        <v>0</v>
      </c>
      <c r="J221" s="154">
        <v>0</v>
      </c>
      <c r="K221" s="154">
        <v>0</v>
      </c>
      <c r="L221" s="154">
        <v>0</v>
      </c>
      <c r="M221" s="154">
        <v>0</v>
      </c>
      <c r="N221" s="154">
        <v>0</v>
      </c>
      <c r="O221" s="154">
        <v>219840.13008000003</v>
      </c>
      <c r="P221" s="154">
        <v>0</v>
      </c>
      <c r="Q221" s="154">
        <v>0</v>
      </c>
      <c r="R221" s="154">
        <v>219840.13008000003</v>
      </c>
      <c r="S221" s="154">
        <v>0</v>
      </c>
      <c r="T221" s="154">
        <v>0</v>
      </c>
      <c r="U221" s="154">
        <v>0</v>
      </c>
      <c r="V221" s="154">
        <v>0</v>
      </c>
      <c r="W221" s="154">
        <v>0</v>
      </c>
      <c r="X221" s="154">
        <v>0</v>
      </c>
      <c r="Y221" s="154">
        <v>0</v>
      </c>
      <c r="Z221" s="154">
        <v>0</v>
      </c>
      <c r="AA221" s="154">
        <v>0</v>
      </c>
      <c r="AB221" s="154">
        <v>0</v>
      </c>
      <c r="AC221" s="154">
        <v>0</v>
      </c>
      <c r="AD221" s="154">
        <v>0</v>
      </c>
      <c r="AE221" s="154">
        <v>0</v>
      </c>
      <c r="AF221" s="154">
        <v>0</v>
      </c>
      <c r="AG221" s="154">
        <v>0</v>
      </c>
      <c r="AH221" s="154">
        <v>0</v>
      </c>
      <c r="AI221" s="154">
        <v>0</v>
      </c>
      <c r="AJ221" s="154">
        <v>0</v>
      </c>
      <c r="AK221" s="154">
        <v>0</v>
      </c>
      <c r="AL221" s="154">
        <v>0</v>
      </c>
      <c r="AM221" s="154">
        <v>0</v>
      </c>
      <c r="AN221" s="154">
        <v>0</v>
      </c>
      <c r="AO221" s="154">
        <v>0</v>
      </c>
      <c r="AP221" s="154">
        <v>0</v>
      </c>
      <c r="AQ221" s="154">
        <v>0</v>
      </c>
      <c r="AR221" s="154">
        <v>0</v>
      </c>
      <c r="AS221" s="154">
        <v>0</v>
      </c>
      <c r="AT221" s="154">
        <v>0</v>
      </c>
      <c r="AU221" s="154">
        <v>0</v>
      </c>
      <c r="AV221" s="154">
        <v>0</v>
      </c>
      <c r="AW221" s="154">
        <v>0</v>
      </c>
      <c r="AX221" s="154">
        <v>0</v>
      </c>
      <c r="AY221" s="154">
        <v>0</v>
      </c>
      <c r="AZ221" s="154">
        <v>0</v>
      </c>
      <c r="BA221" s="154">
        <v>0</v>
      </c>
      <c r="BB221" s="154">
        <v>0</v>
      </c>
      <c r="BD221" s="145">
        <v>0</v>
      </c>
      <c r="BE221" s="145">
        <v>0</v>
      </c>
      <c r="BF221" s="145">
        <v>0</v>
      </c>
      <c r="BG221" s="145">
        <v>0</v>
      </c>
      <c r="BH221" s="145">
        <v>0</v>
      </c>
      <c r="BI221" s="145">
        <v>0</v>
      </c>
      <c r="BJ221" s="145">
        <v>0</v>
      </c>
      <c r="BK221" s="145">
        <v>0</v>
      </c>
      <c r="BL221" s="145">
        <v>0</v>
      </c>
      <c r="BM221" s="145">
        <v>0</v>
      </c>
      <c r="BN221" s="145">
        <v>0</v>
      </c>
      <c r="BO221" s="145">
        <v>0</v>
      </c>
    </row>
    <row r="222" spans="1:67" outlineLevel="1" x14ac:dyDescent="0.35">
      <c r="A222" s="147">
        <v>191</v>
      </c>
      <c r="B222" s="237" t="s">
        <v>749</v>
      </c>
      <c r="C222" s="147">
        <v>385</v>
      </c>
      <c r="D222" s="154">
        <v>180282.83335000003</v>
      </c>
      <c r="E222" s="154">
        <v>0</v>
      </c>
      <c r="F222" s="238" t="s">
        <v>728</v>
      </c>
      <c r="G222" s="154">
        <v>0</v>
      </c>
      <c r="H222" s="154">
        <v>0</v>
      </c>
      <c r="I222" s="154">
        <v>0</v>
      </c>
      <c r="J222" s="154">
        <v>0</v>
      </c>
      <c r="K222" s="154">
        <v>0</v>
      </c>
      <c r="L222" s="154">
        <v>0</v>
      </c>
      <c r="M222" s="154">
        <v>0</v>
      </c>
      <c r="N222" s="154">
        <v>0</v>
      </c>
      <c r="O222" s="154">
        <v>180282.83335000003</v>
      </c>
      <c r="P222" s="154">
        <v>0</v>
      </c>
      <c r="Q222" s="154">
        <v>0</v>
      </c>
      <c r="R222" s="154">
        <v>180282.83335000003</v>
      </c>
      <c r="S222" s="154">
        <v>0</v>
      </c>
      <c r="T222" s="154">
        <v>0</v>
      </c>
      <c r="U222" s="154">
        <v>0</v>
      </c>
      <c r="V222" s="154">
        <v>0</v>
      </c>
      <c r="W222" s="154">
        <v>0</v>
      </c>
      <c r="X222" s="154">
        <v>0</v>
      </c>
      <c r="Y222" s="154">
        <v>0</v>
      </c>
      <c r="Z222" s="154">
        <v>0</v>
      </c>
      <c r="AA222" s="154">
        <v>0</v>
      </c>
      <c r="AB222" s="154">
        <v>0</v>
      </c>
      <c r="AC222" s="154">
        <v>0</v>
      </c>
      <c r="AD222" s="154">
        <v>0</v>
      </c>
      <c r="AE222" s="154">
        <v>0</v>
      </c>
      <c r="AF222" s="154">
        <v>0</v>
      </c>
      <c r="AG222" s="154">
        <v>0</v>
      </c>
      <c r="AH222" s="154">
        <v>0</v>
      </c>
      <c r="AI222" s="154">
        <v>0</v>
      </c>
      <c r="AJ222" s="154">
        <v>0</v>
      </c>
      <c r="AK222" s="154">
        <v>0</v>
      </c>
      <c r="AL222" s="154">
        <v>0</v>
      </c>
      <c r="AM222" s="154">
        <v>0</v>
      </c>
      <c r="AN222" s="154">
        <v>0</v>
      </c>
      <c r="AO222" s="154">
        <v>0</v>
      </c>
      <c r="AP222" s="154">
        <v>0</v>
      </c>
      <c r="AQ222" s="154">
        <v>0</v>
      </c>
      <c r="AR222" s="154">
        <v>0</v>
      </c>
      <c r="AS222" s="154">
        <v>0</v>
      </c>
      <c r="AT222" s="154">
        <v>0</v>
      </c>
      <c r="AU222" s="154">
        <v>0</v>
      </c>
      <c r="AV222" s="154">
        <v>0</v>
      </c>
      <c r="AW222" s="154">
        <v>0</v>
      </c>
      <c r="AX222" s="154">
        <v>0</v>
      </c>
      <c r="AY222" s="154">
        <v>0</v>
      </c>
      <c r="AZ222" s="154">
        <v>0</v>
      </c>
      <c r="BA222" s="154">
        <v>0</v>
      </c>
      <c r="BB222" s="154">
        <v>0</v>
      </c>
      <c r="BD222" s="145">
        <v>0</v>
      </c>
      <c r="BE222" s="145">
        <v>0</v>
      </c>
      <c r="BF222" s="145">
        <v>0</v>
      </c>
      <c r="BG222" s="145">
        <v>0</v>
      </c>
      <c r="BH222" s="145">
        <v>0</v>
      </c>
      <c r="BI222" s="145">
        <v>0</v>
      </c>
      <c r="BJ222" s="145">
        <v>0</v>
      </c>
      <c r="BK222" s="145">
        <v>0</v>
      </c>
      <c r="BL222" s="145">
        <v>0</v>
      </c>
      <c r="BM222" s="145">
        <v>0</v>
      </c>
      <c r="BN222" s="145">
        <v>0</v>
      </c>
      <c r="BO222" s="145">
        <v>0</v>
      </c>
    </row>
    <row r="223" spans="1:67" outlineLevel="1" x14ac:dyDescent="0.35">
      <c r="A223" s="147">
        <v>192</v>
      </c>
      <c r="B223" s="145" t="s">
        <v>750</v>
      </c>
      <c r="C223" s="147" t="s">
        <v>568</v>
      </c>
      <c r="D223" s="239">
        <v>26266009.745216995</v>
      </c>
      <c r="E223" s="154">
        <v>0</v>
      </c>
      <c r="G223" s="239">
        <v>0</v>
      </c>
      <c r="H223" s="239">
        <v>0</v>
      </c>
      <c r="I223" s="239">
        <v>0</v>
      </c>
      <c r="J223" s="239">
        <v>0</v>
      </c>
      <c r="K223" s="239">
        <v>0</v>
      </c>
      <c r="L223" s="239">
        <v>0</v>
      </c>
      <c r="M223" s="239">
        <v>0</v>
      </c>
      <c r="N223" s="239">
        <v>0</v>
      </c>
      <c r="O223" s="239">
        <v>26266009.745216995</v>
      </c>
      <c r="P223" s="239">
        <v>15330652.626108998</v>
      </c>
      <c r="Q223" s="239">
        <v>0</v>
      </c>
      <c r="R223" s="239">
        <v>10935357.119108001</v>
      </c>
      <c r="S223" s="239">
        <v>0</v>
      </c>
      <c r="T223" s="239">
        <v>0</v>
      </c>
      <c r="U223" s="239">
        <v>0</v>
      </c>
      <c r="V223" s="239">
        <v>0</v>
      </c>
      <c r="W223" s="239">
        <v>0</v>
      </c>
      <c r="X223" s="239">
        <v>0</v>
      </c>
      <c r="Y223" s="239">
        <v>0</v>
      </c>
      <c r="Z223" s="239">
        <v>0</v>
      </c>
      <c r="AA223" s="239">
        <v>0</v>
      </c>
      <c r="AB223" s="239">
        <v>0</v>
      </c>
      <c r="AC223" s="239">
        <v>0</v>
      </c>
      <c r="AD223" s="239">
        <v>0</v>
      </c>
      <c r="AE223" s="239">
        <v>0</v>
      </c>
      <c r="AF223" s="239">
        <v>0</v>
      </c>
      <c r="AG223" s="239">
        <v>0</v>
      </c>
      <c r="AH223" s="239">
        <v>0</v>
      </c>
      <c r="AI223" s="239">
        <v>0</v>
      </c>
      <c r="AJ223" s="239">
        <v>0</v>
      </c>
      <c r="AK223" s="239">
        <v>0</v>
      </c>
      <c r="AL223" s="239">
        <v>0</v>
      </c>
      <c r="AM223" s="239">
        <v>0</v>
      </c>
      <c r="AN223" s="239">
        <v>0</v>
      </c>
      <c r="AO223" s="239">
        <v>0</v>
      </c>
      <c r="AP223" s="239">
        <v>0</v>
      </c>
      <c r="AQ223" s="239">
        <v>0</v>
      </c>
      <c r="AR223" s="239">
        <v>0</v>
      </c>
      <c r="AS223" s="239">
        <v>0</v>
      </c>
      <c r="AT223" s="239">
        <v>0</v>
      </c>
      <c r="AU223" s="239">
        <v>0</v>
      </c>
      <c r="AV223" s="239">
        <v>0</v>
      </c>
      <c r="AW223" s="239">
        <v>0</v>
      </c>
      <c r="AX223" s="239">
        <v>0</v>
      </c>
      <c r="AY223" s="239">
        <v>0</v>
      </c>
      <c r="AZ223" s="239">
        <v>0</v>
      </c>
      <c r="BA223" s="239">
        <v>0</v>
      </c>
      <c r="BB223" s="239">
        <v>0</v>
      </c>
      <c r="BD223" s="145">
        <v>0</v>
      </c>
      <c r="BE223" s="145">
        <v>0</v>
      </c>
      <c r="BF223" s="145">
        <v>0</v>
      </c>
      <c r="BG223" s="145">
        <v>0</v>
      </c>
      <c r="BH223" s="145">
        <v>0</v>
      </c>
      <c r="BI223" s="145">
        <v>0</v>
      </c>
      <c r="BJ223" s="145">
        <v>0</v>
      </c>
      <c r="BK223" s="145">
        <v>0</v>
      </c>
      <c r="BL223" s="145">
        <v>0</v>
      </c>
      <c r="BM223" s="145">
        <v>0</v>
      </c>
      <c r="BN223" s="145">
        <v>0</v>
      </c>
      <c r="BO223" s="145">
        <v>0</v>
      </c>
    </row>
    <row r="224" spans="1:67" outlineLevel="1" x14ac:dyDescent="0.35">
      <c r="A224" s="147" t="s">
        <v>568</v>
      </c>
      <c r="B224" s="237" t="s">
        <v>568</v>
      </c>
      <c r="C224" s="147" t="s">
        <v>568</v>
      </c>
      <c r="D224" s="154"/>
      <c r="E224" s="154">
        <v>0</v>
      </c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D224" s="145">
        <v>0</v>
      </c>
      <c r="BE224" s="145">
        <v>0</v>
      </c>
      <c r="BF224" s="145">
        <v>0</v>
      </c>
      <c r="BG224" s="145">
        <v>0</v>
      </c>
      <c r="BH224" s="145">
        <v>0</v>
      </c>
      <c r="BI224" s="145">
        <v>0</v>
      </c>
      <c r="BJ224" s="145">
        <v>0</v>
      </c>
      <c r="BK224" s="145">
        <v>0</v>
      </c>
      <c r="BL224" s="145">
        <v>0</v>
      </c>
      <c r="BM224" s="145">
        <v>0</v>
      </c>
      <c r="BN224" s="145">
        <v>0</v>
      </c>
      <c r="BO224" s="145">
        <v>0</v>
      </c>
    </row>
    <row r="225" spans="1:67" outlineLevel="1" x14ac:dyDescent="0.35">
      <c r="A225" s="147">
        <v>193</v>
      </c>
      <c r="B225" s="155" t="s">
        <v>751</v>
      </c>
      <c r="C225" s="147" t="s">
        <v>568</v>
      </c>
      <c r="D225" s="154"/>
      <c r="E225" s="154">
        <v>0</v>
      </c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D225" s="145">
        <v>0</v>
      </c>
      <c r="BE225" s="145">
        <v>0</v>
      </c>
      <c r="BF225" s="145">
        <v>0</v>
      </c>
      <c r="BG225" s="145">
        <v>0</v>
      </c>
      <c r="BH225" s="145">
        <v>0</v>
      </c>
      <c r="BI225" s="145">
        <v>0</v>
      </c>
      <c r="BJ225" s="145">
        <v>0</v>
      </c>
      <c r="BK225" s="145">
        <v>0</v>
      </c>
      <c r="BL225" s="145">
        <v>0</v>
      </c>
      <c r="BM225" s="145">
        <v>0</v>
      </c>
      <c r="BN225" s="145">
        <v>0</v>
      </c>
      <c r="BO225" s="145">
        <v>0</v>
      </c>
    </row>
    <row r="226" spans="1:67" outlineLevel="1" x14ac:dyDescent="0.35">
      <c r="A226" s="147">
        <v>194</v>
      </c>
      <c r="B226" s="237" t="s">
        <v>730</v>
      </c>
      <c r="C226" s="147">
        <v>389</v>
      </c>
      <c r="D226" s="154">
        <v>0</v>
      </c>
      <c r="E226" s="154">
        <v>0</v>
      </c>
      <c r="F226" s="238" t="s">
        <v>733</v>
      </c>
      <c r="G226" s="154">
        <v>0</v>
      </c>
      <c r="H226" s="154">
        <v>0</v>
      </c>
      <c r="I226" s="154">
        <v>0</v>
      </c>
      <c r="J226" s="154">
        <v>0</v>
      </c>
      <c r="K226" s="154">
        <v>0</v>
      </c>
      <c r="L226" s="154">
        <v>0</v>
      </c>
      <c r="M226" s="154">
        <v>0</v>
      </c>
      <c r="N226" s="154">
        <v>0</v>
      </c>
      <c r="O226" s="154">
        <v>0</v>
      </c>
      <c r="P226" s="154">
        <v>0</v>
      </c>
      <c r="Q226" s="154">
        <v>0</v>
      </c>
      <c r="R226" s="154">
        <v>0</v>
      </c>
      <c r="S226" s="154">
        <v>0</v>
      </c>
      <c r="T226" s="154">
        <v>0</v>
      </c>
      <c r="U226" s="154">
        <v>0</v>
      </c>
      <c r="V226" s="154">
        <v>0</v>
      </c>
      <c r="W226" s="154">
        <v>0</v>
      </c>
      <c r="X226" s="154">
        <v>0</v>
      </c>
      <c r="Y226" s="154">
        <v>0</v>
      </c>
      <c r="Z226" s="154">
        <v>0</v>
      </c>
      <c r="AA226" s="154">
        <v>0</v>
      </c>
      <c r="AB226" s="154">
        <v>0</v>
      </c>
      <c r="AC226" s="154">
        <v>0</v>
      </c>
      <c r="AD226" s="154">
        <v>0</v>
      </c>
      <c r="AE226" s="154">
        <v>0</v>
      </c>
      <c r="AF226" s="154">
        <v>0</v>
      </c>
      <c r="AG226" s="154">
        <v>0</v>
      </c>
      <c r="AH226" s="154">
        <v>0</v>
      </c>
      <c r="AI226" s="154">
        <v>0</v>
      </c>
      <c r="AJ226" s="154">
        <v>0</v>
      </c>
      <c r="AK226" s="154">
        <v>0</v>
      </c>
      <c r="AL226" s="154">
        <v>0</v>
      </c>
      <c r="AM226" s="154">
        <v>0</v>
      </c>
      <c r="AN226" s="154">
        <v>0</v>
      </c>
      <c r="AO226" s="154">
        <v>0</v>
      </c>
      <c r="AP226" s="154">
        <v>0</v>
      </c>
      <c r="AQ226" s="154">
        <v>0</v>
      </c>
      <c r="AR226" s="154">
        <v>0</v>
      </c>
      <c r="AS226" s="154">
        <v>0</v>
      </c>
      <c r="AT226" s="154">
        <v>0</v>
      </c>
      <c r="AU226" s="154">
        <v>0</v>
      </c>
      <c r="AV226" s="154">
        <v>0</v>
      </c>
      <c r="AW226" s="154">
        <v>0</v>
      </c>
      <c r="AX226" s="154">
        <v>0</v>
      </c>
      <c r="AY226" s="154">
        <v>0</v>
      </c>
      <c r="AZ226" s="154">
        <v>0</v>
      </c>
      <c r="BA226" s="154">
        <v>0</v>
      </c>
      <c r="BB226" s="154">
        <v>0</v>
      </c>
      <c r="BD226" s="145">
        <v>0</v>
      </c>
      <c r="BE226" s="145">
        <v>0</v>
      </c>
      <c r="BF226" s="145">
        <v>0</v>
      </c>
      <c r="BG226" s="145">
        <v>0</v>
      </c>
      <c r="BH226" s="145">
        <v>0</v>
      </c>
      <c r="BI226" s="145">
        <v>0</v>
      </c>
      <c r="BJ226" s="145">
        <v>0</v>
      </c>
      <c r="BK226" s="145">
        <v>0</v>
      </c>
      <c r="BL226" s="145">
        <v>0</v>
      </c>
      <c r="BM226" s="145">
        <v>0</v>
      </c>
      <c r="BN226" s="145">
        <v>0</v>
      </c>
      <c r="BO226" s="145">
        <v>0</v>
      </c>
    </row>
    <row r="227" spans="1:67" outlineLevel="1" x14ac:dyDescent="0.35">
      <c r="A227" s="147">
        <v>195</v>
      </c>
      <c r="B227" s="237" t="s">
        <v>735</v>
      </c>
      <c r="C227" s="147">
        <v>390</v>
      </c>
      <c r="D227" s="154">
        <v>252506.46614400001</v>
      </c>
      <c r="E227" s="154">
        <v>0</v>
      </c>
      <c r="F227" s="238" t="s">
        <v>446</v>
      </c>
      <c r="G227" s="154">
        <v>0</v>
      </c>
      <c r="H227" s="154">
        <v>0</v>
      </c>
      <c r="I227" s="154">
        <v>0</v>
      </c>
      <c r="J227" s="154">
        <v>0</v>
      </c>
      <c r="K227" s="154">
        <v>4675.0190498991842</v>
      </c>
      <c r="L227" s="154">
        <v>4675.0190498991842</v>
      </c>
      <c r="M227" s="154">
        <v>0</v>
      </c>
      <c r="N227" s="154">
        <v>0</v>
      </c>
      <c r="O227" s="154">
        <v>247831.44709410082</v>
      </c>
      <c r="P227" s="154">
        <v>161060.21621263397</v>
      </c>
      <c r="Q227" s="154">
        <v>0</v>
      </c>
      <c r="R227" s="154">
        <v>86771.230881466894</v>
      </c>
      <c r="S227" s="154">
        <v>0</v>
      </c>
      <c r="T227" s="154">
        <v>0</v>
      </c>
      <c r="U227" s="154">
        <v>0</v>
      </c>
      <c r="V227" s="154">
        <v>0</v>
      </c>
      <c r="W227" s="154">
        <v>0</v>
      </c>
      <c r="X227" s="154">
        <v>0</v>
      </c>
      <c r="Y227" s="154">
        <v>0</v>
      </c>
      <c r="Z227" s="154">
        <v>0</v>
      </c>
      <c r="AA227" s="154">
        <v>0</v>
      </c>
      <c r="AB227" s="154">
        <v>0</v>
      </c>
      <c r="AC227" s="154">
        <v>0</v>
      </c>
      <c r="AD227" s="154">
        <v>0</v>
      </c>
      <c r="AE227" s="154">
        <v>0</v>
      </c>
      <c r="AF227" s="154">
        <v>0</v>
      </c>
      <c r="AG227" s="154">
        <v>0</v>
      </c>
      <c r="AH227" s="154">
        <v>0</v>
      </c>
      <c r="AI227" s="154">
        <v>0</v>
      </c>
      <c r="AJ227" s="154">
        <v>0</v>
      </c>
      <c r="AK227" s="154">
        <v>0</v>
      </c>
      <c r="AL227" s="154">
        <v>0</v>
      </c>
      <c r="AM227" s="154">
        <v>0</v>
      </c>
      <c r="AN227" s="154">
        <v>0</v>
      </c>
      <c r="AO227" s="154">
        <v>0</v>
      </c>
      <c r="AP227" s="154">
        <v>0</v>
      </c>
      <c r="AQ227" s="154">
        <v>0</v>
      </c>
      <c r="AR227" s="154">
        <v>0</v>
      </c>
      <c r="AS227" s="154">
        <v>0</v>
      </c>
      <c r="AT227" s="154">
        <v>0</v>
      </c>
      <c r="AU227" s="154">
        <v>0</v>
      </c>
      <c r="AV227" s="154">
        <v>0</v>
      </c>
      <c r="AW227" s="154">
        <v>0</v>
      </c>
      <c r="AX227" s="154">
        <v>0</v>
      </c>
      <c r="AY227" s="154">
        <v>0</v>
      </c>
      <c r="AZ227" s="154">
        <v>0</v>
      </c>
      <c r="BA227" s="154">
        <v>0</v>
      </c>
      <c r="BB227" s="154">
        <v>0</v>
      </c>
      <c r="BD227" s="145">
        <v>0</v>
      </c>
      <c r="BE227" s="145">
        <v>0</v>
      </c>
      <c r="BF227" s="145">
        <v>0</v>
      </c>
      <c r="BG227" s="145">
        <v>0</v>
      </c>
      <c r="BH227" s="145">
        <v>0</v>
      </c>
      <c r="BI227" s="145">
        <v>0</v>
      </c>
      <c r="BJ227" s="145">
        <v>0</v>
      </c>
      <c r="BK227" s="145">
        <v>0</v>
      </c>
      <c r="BL227" s="145">
        <v>0</v>
      </c>
      <c r="BM227" s="145">
        <v>0</v>
      </c>
      <c r="BN227" s="145">
        <v>0</v>
      </c>
      <c r="BO227" s="145">
        <v>0</v>
      </c>
    </row>
    <row r="228" spans="1:67" outlineLevel="1" x14ac:dyDescent="0.35">
      <c r="A228" s="147">
        <v>196</v>
      </c>
      <c r="B228" s="237" t="s">
        <v>752</v>
      </c>
      <c r="C228" s="147">
        <v>391</v>
      </c>
      <c r="D228" s="154">
        <v>841128.97507399996</v>
      </c>
      <c r="E228" s="154">
        <v>0</v>
      </c>
      <c r="F228" s="238" t="s">
        <v>446</v>
      </c>
      <c r="G228" s="154">
        <v>0</v>
      </c>
      <c r="H228" s="154">
        <v>0</v>
      </c>
      <c r="I228" s="154">
        <v>0</v>
      </c>
      <c r="J228" s="154">
        <v>0</v>
      </c>
      <c r="K228" s="154">
        <v>15573.042710322547</v>
      </c>
      <c r="L228" s="154">
        <v>15573.042710322547</v>
      </c>
      <c r="M228" s="154">
        <v>0</v>
      </c>
      <c r="N228" s="154">
        <v>0</v>
      </c>
      <c r="O228" s="154">
        <v>825555.93236367742</v>
      </c>
      <c r="P228" s="154">
        <v>536510.67498157499</v>
      </c>
      <c r="Q228" s="154">
        <v>0</v>
      </c>
      <c r="R228" s="154">
        <v>289045.2573821026</v>
      </c>
      <c r="S228" s="154">
        <v>0</v>
      </c>
      <c r="T228" s="154">
        <v>0</v>
      </c>
      <c r="U228" s="154">
        <v>0</v>
      </c>
      <c r="V228" s="154">
        <v>0</v>
      </c>
      <c r="W228" s="154">
        <v>0</v>
      </c>
      <c r="X228" s="154">
        <v>0</v>
      </c>
      <c r="Y228" s="154">
        <v>0</v>
      </c>
      <c r="Z228" s="154">
        <v>0</v>
      </c>
      <c r="AA228" s="154">
        <v>0</v>
      </c>
      <c r="AB228" s="154">
        <v>0</v>
      </c>
      <c r="AC228" s="154">
        <v>0</v>
      </c>
      <c r="AD228" s="154">
        <v>0</v>
      </c>
      <c r="AE228" s="154">
        <v>0</v>
      </c>
      <c r="AF228" s="154">
        <v>0</v>
      </c>
      <c r="AG228" s="154">
        <v>0</v>
      </c>
      <c r="AH228" s="154">
        <v>0</v>
      </c>
      <c r="AI228" s="154">
        <v>0</v>
      </c>
      <c r="AJ228" s="154">
        <v>0</v>
      </c>
      <c r="AK228" s="154">
        <v>0</v>
      </c>
      <c r="AL228" s="154">
        <v>0</v>
      </c>
      <c r="AM228" s="154">
        <v>0</v>
      </c>
      <c r="AN228" s="154">
        <v>0</v>
      </c>
      <c r="AO228" s="154">
        <v>0</v>
      </c>
      <c r="AP228" s="154">
        <v>0</v>
      </c>
      <c r="AQ228" s="154">
        <v>0</v>
      </c>
      <c r="AR228" s="154">
        <v>0</v>
      </c>
      <c r="AS228" s="154">
        <v>0</v>
      </c>
      <c r="AT228" s="154">
        <v>0</v>
      </c>
      <c r="AU228" s="154">
        <v>0</v>
      </c>
      <c r="AV228" s="154">
        <v>0</v>
      </c>
      <c r="AW228" s="154">
        <v>0</v>
      </c>
      <c r="AX228" s="154">
        <v>0</v>
      </c>
      <c r="AY228" s="154">
        <v>0</v>
      </c>
      <c r="AZ228" s="154">
        <v>0</v>
      </c>
      <c r="BA228" s="154">
        <v>0</v>
      </c>
      <c r="BB228" s="154">
        <v>0</v>
      </c>
      <c r="BD228" s="145">
        <v>0</v>
      </c>
      <c r="BE228" s="145">
        <v>0</v>
      </c>
      <c r="BF228" s="145">
        <v>0</v>
      </c>
      <c r="BG228" s="145">
        <v>0</v>
      </c>
      <c r="BH228" s="145">
        <v>0</v>
      </c>
      <c r="BI228" s="145">
        <v>0</v>
      </c>
      <c r="BJ228" s="145">
        <v>0</v>
      </c>
      <c r="BK228" s="145">
        <v>0</v>
      </c>
      <c r="BL228" s="145">
        <v>0</v>
      </c>
      <c r="BM228" s="145">
        <v>0</v>
      </c>
      <c r="BN228" s="145">
        <v>0</v>
      </c>
      <c r="BO228" s="145">
        <v>0</v>
      </c>
    </row>
    <row r="229" spans="1:67" outlineLevel="1" x14ac:dyDescent="0.35">
      <c r="A229" s="147">
        <v>197</v>
      </c>
      <c r="B229" s="237" t="s">
        <v>753</v>
      </c>
      <c r="C229" s="147">
        <v>392</v>
      </c>
      <c r="D229" s="154">
        <v>0</v>
      </c>
      <c r="E229" s="154">
        <v>0</v>
      </c>
      <c r="F229" s="238" t="s">
        <v>733</v>
      </c>
      <c r="G229" s="154">
        <v>0</v>
      </c>
      <c r="H229" s="154">
        <v>0</v>
      </c>
      <c r="I229" s="154">
        <v>0</v>
      </c>
      <c r="J229" s="154">
        <v>0</v>
      </c>
      <c r="K229" s="154">
        <v>0</v>
      </c>
      <c r="L229" s="154">
        <v>0</v>
      </c>
      <c r="M229" s="154">
        <v>0</v>
      </c>
      <c r="N229" s="154">
        <v>0</v>
      </c>
      <c r="O229" s="154">
        <v>0</v>
      </c>
      <c r="P229" s="154">
        <v>0</v>
      </c>
      <c r="Q229" s="154">
        <v>0</v>
      </c>
      <c r="R229" s="154">
        <v>0</v>
      </c>
      <c r="S229" s="154">
        <v>0</v>
      </c>
      <c r="T229" s="154">
        <v>0</v>
      </c>
      <c r="U229" s="154">
        <v>0</v>
      </c>
      <c r="V229" s="154">
        <v>0</v>
      </c>
      <c r="W229" s="154">
        <v>0</v>
      </c>
      <c r="X229" s="154">
        <v>0</v>
      </c>
      <c r="Y229" s="154">
        <v>0</v>
      </c>
      <c r="Z229" s="154">
        <v>0</v>
      </c>
      <c r="AA229" s="154">
        <v>0</v>
      </c>
      <c r="AB229" s="154">
        <v>0</v>
      </c>
      <c r="AC229" s="154">
        <v>0</v>
      </c>
      <c r="AD229" s="154">
        <v>0</v>
      </c>
      <c r="AE229" s="154">
        <v>0</v>
      </c>
      <c r="AF229" s="154">
        <v>0</v>
      </c>
      <c r="AG229" s="154">
        <v>0</v>
      </c>
      <c r="AH229" s="154">
        <v>0</v>
      </c>
      <c r="AI229" s="154">
        <v>0</v>
      </c>
      <c r="AJ229" s="154">
        <v>0</v>
      </c>
      <c r="AK229" s="154">
        <v>0</v>
      </c>
      <c r="AL229" s="154">
        <v>0</v>
      </c>
      <c r="AM229" s="154">
        <v>0</v>
      </c>
      <c r="AN229" s="154">
        <v>0</v>
      </c>
      <c r="AO229" s="154">
        <v>0</v>
      </c>
      <c r="AP229" s="154">
        <v>0</v>
      </c>
      <c r="AQ229" s="154">
        <v>0</v>
      </c>
      <c r="AR229" s="154">
        <v>0</v>
      </c>
      <c r="AS229" s="154">
        <v>0</v>
      </c>
      <c r="AT229" s="154">
        <v>0</v>
      </c>
      <c r="AU229" s="154">
        <v>0</v>
      </c>
      <c r="AV229" s="154">
        <v>0</v>
      </c>
      <c r="AW229" s="154">
        <v>0</v>
      </c>
      <c r="AX229" s="154">
        <v>0</v>
      </c>
      <c r="AY229" s="154">
        <v>0</v>
      </c>
      <c r="AZ229" s="154">
        <v>0</v>
      </c>
      <c r="BA229" s="154">
        <v>0</v>
      </c>
      <c r="BB229" s="154">
        <v>0</v>
      </c>
      <c r="BD229" s="145">
        <v>0</v>
      </c>
      <c r="BE229" s="145">
        <v>0</v>
      </c>
      <c r="BF229" s="145">
        <v>0</v>
      </c>
      <c r="BG229" s="145">
        <v>0</v>
      </c>
      <c r="BH229" s="145">
        <v>0</v>
      </c>
      <c r="BI229" s="145">
        <v>0</v>
      </c>
      <c r="BJ229" s="145">
        <v>0</v>
      </c>
      <c r="BK229" s="145">
        <v>0</v>
      </c>
      <c r="BL229" s="145">
        <v>0</v>
      </c>
      <c r="BM229" s="145">
        <v>0</v>
      </c>
      <c r="BN229" s="145">
        <v>0</v>
      </c>
      <c r="BO229" s="145">
        <v>0</v>
      </c>
    </row>
    <row r="230" spans="1:67" outlineLevel="1" x14ac:dyDescent="0.35">
      <c r="A230" s="147">
        <v>198</v>
      </c>
      <c r="B230" s="237" t="s">
        <v>754</v>
      </c>
      <c r="C230" s="147">
        <v>393</v>
      </c>
      <c r="D230" s="154">
        <v>5211.5674800000006</v>
      </c>
      <c r="E230" s="154">
        <v>0</v>
      </c>
      <c r="F230" s="238" t="s">
        <v>446</v>
      </c>
      <c r="G230" s="154">
        <v>0</v>
      </c>
      <c r="H230" s="154">
        <v>0</v>
      </c>
      <c r="I230" s="154">
        <v>0</v>
      </c>
      <c r="J230" s="154">
        <v>0</v>
      </c>
      <c r="K230" s="154">
        <v>96.489320138600434</v>
      </c>
      <c r="L230" s="154">
        <v>96.489320138600434</v>
      </c>
      <c r="M230" s="154">
        <v>0</v>
      </c>
      <c r="N230" s="154">
        <v>0</v>
      </c>
      <c r="O230" s="154">
        <v>5115.0781598614003</v>
      </c>
      <c r="P230" s="154">
        <v>3324.1769921917589</v>
      </c>
      <c r="Q230" s="154">
        <v>0</v>
      </c>
      <c r="R230" s="154">
        <v>1790.9011676696425</v>
      </c>
      <c r="S230" s="154">
        <v>0</v>
      </c>
      <c r="T230" s="154">
        <v>0</v>
      </c>
      <c r="U230" s="154">
        <v>0</v>
      </c>
      <c r="V230" s="154">
        <v>0</v>
      </c>
      <c r="W230" s="154">
        <v>0</v>
      </c>
      <c r="X230" s="154">
        <v>0</v>
      </c>
      <c r="Y230" s="154">
        <v>0</v>
      </c>
      <c r="Z230" s="154">
        <v>0</v>
      </c>
      <c r="AA230" s="154">
        <v>0</v>
      </c>
      <c r="AB230" s="154">
        <v>0</v>
      </c>
      <c r="AC230" s="154">
        <v>0</v>
      </c>
      <c r="AD230" s="154">
        <v>0</v>
      </c>
      <c r="AE230" s="154">
        <v>0</v>
      </c>
      <c r="AF230" s="154">
        <v>0</v>
      </c>
      <c r="AG230" s="154">
        <v>0</v>
      </c>
      <c r="AH230" s="154">
        <v>0</v>
      </c>
      <c r="AI230" s="154">
        <v>0</v>
      </c>
      <c r="AJ230" s="154">
        <v>0</v>
      </c>
      <c r="AK230" s="154">
        <v>0</v>
      </c>
      <c r="AL230" s="154">
        <v>0</v>
      </c>
      <c r="AM230" s="154">
        <v>0</v>
      </c>
      <c r="AN230" s="154">
        <v>0</v>
      </c>
      <c r="AO230" s="154">
        <v>0</v>
      </c>
      <c r="AP230" s="154">
        <v>0</v>
      </c>
      <c r="AQ230" s="154">
        <v>0</v>
      </c>
      <c r="AR230" s="154">
        <v>0</v>
      </c>
      <c r="AS230" s="154">
        <v>0</v>
      </c>
      <c r="AT230" s="154">
        <v>0</v>
      </c>
      <c r="AU230" s="154">
        <v>0</v>
      </c>
      <c r="AV230" s="154">
        <v>0</v>
      </c>
      <c r="AW230" s="154">
        <v>0</v>
      </c>
      <c r="AX230" s="154">
        <v>0</v>
      </c>
      <c r="AY230" s="154">
        <v>0</v>
      </c>
      <c r="AZ230" s="154">
        <v>0</v>
      </c>
      <c r="BA230" s="154">
        <v>0</v>
      </c>
      <c r="BB230" s="154">
        <v>0</v>
      </c>
      <c r="BD230" s="145">
        <v>0</v>
      </c>
      <c r="BE230" s="145">
        <v>0</v>
      </c>
      <c r="BF230" s="145">
        <v>0</v>
      </c>
      <c r="BG230" s="145">
        <v>0</v>
      </c>
      <c r="BH230" s="145">
        <v>0</v>
      </c>
      <c r="BI230" s="145">
        <v>0</v>
      </c>
      <c r="BJ230" s="145">
        <v>0</v>
      </c>
      <c r="BK230" s="145">
        <v>0</v>
      </c>
      <c r="BL230" s="145">
        <v>0</v>
      </c>
      <c r="BM230" s="145">
        <v>0</v>
      </c>
      <c r="BN230" s="145">
        <v>0</v>
      </c>
      <c r="BO230" s="145">
        <v>0</v>
      </c>
    </row>
    <row r="231" spans="1:67" outlineLevel="1" x14ac:dyDescent="0.35">
      <c r="A231" s="147">
        <v>199</v>
      </c>
      <c r="B231" s="237" t="s">
        <v>755</v>
      </c>
      <c r="C231" s="147">
        <v>394</v>
      </c>
      <c r="D231" s="154">
        <v>876583.33198799996</v>
      </c>
      <c r="E231" s="154">
        <v>0</v>
      </c>
      <c r="F231" s="238" t="s">
        <v>446</v>
      </c>
      <c r="G231" s="154">
        <v>0</v>
      </c>
      <c r="H231" s="154">
        <v>0</v>
      </c>
      <c r="I231" s="154">
        <v>0</v>
      </c>
      <c r="J231" s="154">
        <v>0</v>
      </c>
      <c r="K231" s="154">
        <v>16229.460728070855</v>
      </c>
      <c r="L231" s="154">
        <v>16229.460728070855</v>
      </c>
      <c r="M231" s="154">
        <v>0</v>
      </c>
      <c r="N231" s="154">
        <v>0</v>
      </c>
      <c r="O231" s="154">
        <v>860353.87125992915</v>
      </c>
      <c r="P231" s="154">
        <v>559125.09146543744</v>
      </c>
      <c r="Q231" s="154">
        <v>0</v>
      </c>
      <c r="R231" s="154">
        <v>301228.77979449183</v>
      </c>
      <c r="S231" s="154">
        <v>0</v>
      </c>
      <c r="T231" s="154">
        <v>0</v>
      </c>
      <c r="U231" s="154">
        <v>0</v>
      </c>
      <c r="V231" s="154">
        <v>0</v>
      </c>
      <c r="W231" s="154">
        <v>0</v>
      </c>
      <c r="X231" s="154">
        <v>0</v>
      </c>
      <c r="Y231" s="154">
        <v>0</v>
      </c>
      <c r="Z231" s="154">
        <v>0</v>
      </c>
      <c r="AA231" s="154">
        <v>0</v>
      </c>
      <c r="AB231" s="154">
        <v>0</v>
      </c>
      <c r="AC231" s="154">
        <v>0</v>
      </c>
      <c r="AD231" s="154">
        <v>0</v>
      </c>
      <c r="AE231" s="154">
        <v>0</v>
      </c>
      <c r="AF231" s="154">
        <v>0</v>
      </c>
      <c r="AG231" s="154">
        <v>0</v>
      </c>
      <c r="AH231" s="154">
        <v>0</v>
      </c>
      <c r="AI231" s="154">
        <v>0</v>
      </c>
      <c r="AJ231" s="154">
        <v>0</v>
      </c>
      <c r="AK231" s="154">
        <v>0</v>
      </c>
      <c r="AL231" s="154">
        <v>0</v>
      </c>
      <c r="AM231" s="154">
        <v>0</v>
      </c>
      <c r="AN231" s="154">
        <v>0</v>
      </c>
      <c r="AO231" s="154">
        <v>0</v>
      </c>
      <c r="AP231" s="154">
        <v>0</v>
      </c>
      <c r="AQ231" s="154">
        <v>0</v>
      </c>
      <c r="AR231" s="154">
        <v>0</v>
      </c>
      <c r="AS231" s="154">
        <v>0</v>
      </c>
      <c r="AT231" s="154">
        <v>0</v>
      </c>
      <c r="AU231" s="154">
        <v>0</v>
      </c>
      <c r="AV231" s="154">
        <v>0</v>
      </c>
      <c r="AW231" s="154">
        <v>0</v>
      </c>
      <c r="AX231" s="154">
        <v>0</v>
      </c>
      <c r="AY231" s="154">
        <v>0</v>
      </c>
      <c r="AZ231" s="154">
        <v>0</v>
      </c>
      <c r="BA231" s="154">
        <v>0</v>
      </c>
      <c r="BB231" s="154">
        <v>0</v>
      </c>
      <c r="BD231" s="145">
        <v>0</v>
      </c>
      <c r="BE231" s="145">
        <v>0</v>
      </c>
      <c r="BF231" s="145">
        <v>0</v>
      </c>
      <c r="BG231" s="145">
        <v>0</v>
      </c>
      <c r="BH231" s="145">
        <v>0</v>
      </c>
      <c r="BI231" s="145">
        <v>0</v>
      </c>
      <c r="BJ231" s="145">
        <v>0</v>
      </c>
      <c r="BK231" s="145">
        <v>0</v>
      </c>
      <c r="BL231" s="145">
        <v>0</v>
      </c>
      <c r="BM231" s="145">
        <v>0</v>
      </c>
      <c r="BN231" s="145">
        <v>0</v>
      </c>
      <c r="BO231" s="145">
        <v>0</v>
      </c>
    </row>
    <row r="232" spans="1:67" outlineLevel="1" x14ac:dyDescent="0.35">
      <c r="A232" s="147">
        <v>200</v>
      </c>
      <c r="B232" s="237" t="s">
        <v>756</v>
      </c>
      <c r="C232" s="147">
        <v>395</v>
      </c>
      <c r="D232" s="154">
        <v>8628.7945650000001</v>
      </c>
      <c r="E232" s="154">
        <v>0</v>
      </c>
      <c r="F232" s="238" t="s">
        <v>446</v>
      </c>
      <c r="G232" s="154">
        <v>0</v>
      </c>
      <c r="H232" s="154">
        <v>0</v>
      </c>
      <c r="I232" s="154">
        <v>0</v>
      </c>
      <c r="J232" s="154">
        <v>0</v>
      </c>
      <c r="K232" s="154">
        <v>159.75740972128801</v>
      </c>
      <c r="L232" s="154">
        <v>159.75740972128801</v>
      </c>
      <c r="M232" s="154">
        <v>0</v>
      </c>
      <c r="N232" s="154">
        <v>0</v>
      </c>
      <c r="O232" s="154">
        <v>8469.0371552787128</v>
      </c>
      <c r="P232" s="154">
        <v>5503.8413055955089</v>
      </c>
      <c r="Q232" s="154">
        <v>0</v>
      </c>
      <c r="R232" s="154">
        <v>2965.1958496832058</v>
      </c>
      <c r="S232" s="154">
        <v>0</v>
      </c>
      <c r="T232" s="154">
        <v>0</v>
      </c>
      <c r="U232" s="154">
        <v>0</v>
      </c>
      <c r="V232" s="154">
        <v>0</v>
      </c>
      <c r="W232" s="154">
        <v>0</v>
      </c>
      <c r="X232" s="154">
        <v>0</v>
      </c>
      <c r="Y232" s="154">
        <v>0</v>
      </c>
      <c r="Z232" s="154">
        <v>0</v>
      </c>
      <c r="AA232" s="154">
        <v>0</v>
      </c>
      <c r="AB232" s="154">
        <v>0</v>
      </c>
      <c r="AC232" s="154">
        <v>0</v>
      </c>
      <c r="AD232" s="154">
        <v>0</v>
      </c>
      <c r="AE232" s="154">
        <v>0</v>
      </c>
      <c r="AF232" s="154">
        <v>0</v>
      </c>
      <c r="AG232" s="154">
        <v>0</v>
      </c>
      <c r="AH232" s="154">
        <v>0</v>
      </c>
      <c r="AI232" s="154">
        <v>0</v>
      </c>
      <c r="AJ232" s="154">
        <v>0</v>
      </c>
      <c r="AK232" s="154">
        <v>0</v>
      </c>
      <c r="AL232" s="154">
        <v>0</v>
      </c>
      <c r="AM232" s="154">
        <v>0</v>
      </c>
      <c r="AN232" s="154">
        <v>0</v>
      </c>
      <c r="AO232" s="154">
        <v>0</v>
      </c>
      <c r="AP232" s="154">
        <v>0</v>
      </c>
      <c r="AQ232" s="154">
        <v>0</v>
      </c>
      <c r="AR232" s="154">
        <v>0</v>
      </c>
      <c r="AS232" s="154">
        <v>0</v>
      </c>
      <c r="AT232" s="154">
        <v>0</v>
      </c>
      <c r="AU232" s="154">
        <v>0</v>
      </c>
      <c r="AV232" s="154">
        <v>0</v>
      </c>
      <c r="AW232" s="154">
        <v>0</v>
      </c>
      <c r="AX232" s="154">
        <v>0</v>
      </c>
      <c r="AY232" s="154">
        <v>0</v>
      </c>
      <c r="AZ232" s="154">
        <v>0</v>
      </c>
      <c r="BA232" s="154">
        <v>0</v>
      </c>
      <c r="BB232" s="154">
        <v>0</v>
      </c>
      <c r="BD232" s="145">
        <v>0</v>
      </c>
      <c r="BE232" s="145">
        <v>0</v>
      </c>
      <c r="BF232" s="145">
        <v>0</v>
      </c>
      <c r="BG232" s="145">
        <v>0</v>
      </c>
      <c r="BH232" s="145">
        <v>0</v>
      </c>
      <c r="BI232" s="145">
        <v>0</v>
      </c>
      <c r="BJ232" s="145">
        <v>0</v>
      </c>
      <c r="BK232" s="145">
        <v>0</v>
      </c>
      <c r="BL232" s="145">
        <v>0</v>
      </c>
      <c r="BM232" s="145">
        <v>0</v>
      </c>
      <c r="BN232" s="145">
        <v>0</v>
      </c>
      <c r="BO232" s="145">
        <v>0</v>
      </c>
    </row>
    <row r="233" spans="1:67" outlineLevel="1" x14ac:dyDescent="0.35">
      <c r="A233" s="147">
        <v>201</v>
      </c>
      <c r="B233" s="237" t="s">
        <v>757</v>
      </c>
      <c r="C233" s="147">
        <v>396</v>
      </c>
      <c r="D233" s="154">
        <v>0</v>
      </c>
      <c r="E233" s="154">
        <v>0</v>
      </c>
      <c r="F233" s="238" t="s">
        <v>733</v>
      </c>
      <c r="G233" s="154">
        <v>0</v>
      </c>
      <c r="H233" s="154">
        <v>0</v>
      </c>
      <c r="I233" s="154">
        <v>0</v>
      </c>
      <c r="J233" s="154">
        <v>0</v>
      </c>
      <c r="K233" s="154">
        <v>0</v>
      </c>
      <c r="L233" s="154">
        <v>0</v>
      </c>
      <c r="M233" s="154">
        <v>0</v>
      </c>
      <c r="N233" s="154">
        <v>0</v>
      </c>
      <c r="O233" s="154">
        <v>0</v>
      </c>
      <c r="P233" s="154">
        <v>0</v>
      </c>
      <c r="Q233" s="154">
        <v>0</v>
      </c>
      <c r="R233" s="154">
        <v>0</v>
      </c>
      <c r="S233" s="154">
        <v>0</v>
      </c>
      <c r="T233" s="154">
        <v>0</v>
      </c>
      <c r="U233" s="154">
        <v>0</v>
      </c>
      <c r="V233" s="154">
        <v>0</v>
      </c>
      <c r="W233" s="154">
        <v>0</v>
      </c>
      <c r="X233" s="154">
        <v>0</v>
      </c>
      <c r="Y233" s="154">
        <v>0</v>
      </c>
      <c r="Z233" s="154">
        <v>0</v>
      </c>
      <c r="AA233" s="154">
        <v>0</v>
      </c>
      <c r="AB233" s="154">
        <v>0</v>
      </c>
      <c r="AC233" s="154">
        <v>0</v>
      </c>
      <c r="AD233" s="154">
        <v>0</v>
      </c>
      <c r="AE233" s="154">
        <v>0</v>
      </c>
      <c r="AF233" s="154">
        <v>0</v>
      </c>
      <c r="AG233" s="154">
        <v>0</v>
      </c>
      <c r="AH233" s="154">
        <v>0</v>
      </c>
      <c r="AI233" s="154">
        <v>0</v>
      </c>
      <c r="AJ233" s="154">
        <v>0</v>
      </c>
      <c r="AK233" s="154">
        <v>0</v>
      </c>
      <c r="AL233" s="154">
        <v>0</v>
      </c>
      <c r="AM233" s="154">
        <v>0</v>
      </c>
      <c r="AN233" s="154">
        <v>0</v>
      </c>
      <c r="AO233" s="154">
        <v>0</v>
      </c>
      <c r="AP233" s="154">
        <v>0</v>
      </c>
      <c r="AQ233" s="154">
        <v>0</v>
      </c>
      <c r="AR233" s="154">
        <v>0</v>
      </c>
      <c r="AS233" s="154">
        <v>0</v>
      </c>
      <c r="AT233" s="154">
        <v>0</v>
      </c>
      <c r="AU233" s="154">
        <v>0</v>
      </c>
      <c r="AV233" s="154">
        <v>0</v>
      </c>
      <c r="AW233" s="154">
        <v>0</v>
      </c>
      <c r="AX233" s="154">
        <v>0</v>
      </c>
      <c r="AY233" s="154">
        <v>0</v>
      </c>
      <c r="AZ233" s="154">
        <v>0</v>
      </c>
      <c r="BA233" s="154">
        <v>0</v>
      </c>
      <c r="BB233" s="154">
        <v>0</v>
      </c>
      <c r="BD233" s="145">
        <v>0</v>
      </c>
      <c r="BE233" s="145">
        <v>0</v>
      </c>
      <c r="BF233" s="145">
        <v>0</v>
      </c>
      <c r="BG233" s="145">
        <v>0</v>
      </c>
      <c r="BH233" s="145">
        <v>0</v>
      </c>
      <c r="BI233" s="145">
        <v>0</v>
      </c>
      <c r="BJ233" s="145">
        <v>0</v>
      </c>
      <c r="BK233" s="145">
        <v>0</v>
      </c>
      <c r="BL233" s="145">
        <v>0</v>
      </c>
      <c r="BM233" s="145">
        <v>0</v>
      </c>
      <c r="BN233" s="145">
        <v>0</v>
      </c>
      <c r="BO233" s="145">
        <v>0</v>
      </c>
    </row>
    <row r="234" spans="1:67" outlineLevel="1" x14ac:dyDescent="0.35">
      <c r="A234" s="147">
        <v>202</v>
      </c>
      <c r="B234" s="237" t="s">
        <v>758</v>
      </c>
      <c r="C234" s="147">
        <v>397</v>
      </c>
      <c r="D234" s="154">
        <v>312435.47789800004</v>
      </c>
      <c r="E234" s="154">
        <v>0</v>
      </c>
      <c r="F234" s="238" t="s">
        <v>446</v>
      </c>
      <c r="G234" s="154">
        <v>0</v>
      </c>
      <c r="H234" s="154">
        <v>0</v>
      </c>
      <c r="I234" s="154">
        <v>0</v>
      </c>
      <c r="J234" s="154">
        <v>0</v>
      </c>
      <c r="K234" s="154">
        <v>5784.5719095546938</v>
      </c>
      <c r="L234" s="154">
        <v>5784.5719095546938</v>
      </c>
      <c r="M234" s="154">
        <v>0</v>
      </c>
      <c r="N234" s="154">
        <v>0</v>
      </c>
      <c r="O234" s="154">
        <v>306650.90598844533</v>
      </c>
      <c r="P234" s="154">
        <v>199285.69113969686</v>
      </c>
      <c r="Q234" s="154">
        <v>0</v>
      </c>
      <c r="R234" s="154">
        <v>107365.21484874852</v>
      </c>
      <c r="S234" s="154">
        <v>0</v>
      </c>
      <c r="T234" s="154">
        <v>0</v>
      </c>
      <c r="U234" s="154">
        <v>0</v>
      </c>
      <c r="V234" s="154">
        <v>0</v>
      </c>
      <c r="W234" s="154">
        <v>0</v>
      </c>
      <c r="X234" s="154">
        <v>0</v>
      </c>
      <c r="Y234" s="154">
        <v>0</v>
      </c>
      <c r="Z234" s="154">
        <v>0</v>
      </c>
      <c r="AA234" s="154">
        <v>0</v>
      </c>
      <c r="AB234" s="154">
        <v>0</v>
      </c>
      <c r="AC234" s="154">
        <v>0</v>
      </c>
      <c r="AD234" s="154">
        <v>0</v>
      </c>
      <c r="AE234" s="154">
        <v>0</v>
      </c>
      <c r="AF234" s="154">
        <v>0</v>
      </c>
      <c r="AG234" s="154">
        <v>0</v>
      </c>
      <c r="AH234" s="154">
        <v>0</v>
      </c>
      <c r="AI234" s="154">
        <v>0</v>
      </c>
      <c r="AJ234" s="154">
        <v>0</v>
      </c>
      <c r="AK234" s="154">
        <v>0</v>
      </c>
      <c r="AL234" s="154">
        <v>0</v>
      </c>
      <c r="AM234" s="154">
        <v>0</v>
      </c>
      <c r="AN234" s="154">
        <v>0</v>
      </c>
      <c r="AO234" s="154">
        <v>0</v>
      </c>
      <c r="AP234" s="154">
        <v>0</v>
      </c>
      <c r="AQ234" s="154">
        <v>0</v>
      </c>
      <c r="AR234" s="154">
        <v>0</v>
      </c>
      <c r="AS234" s="154">
        <v>0</v>
      </c>
      <c r="AT234" s="154">
        <v>0</v>
      </c>
      <c r="AU234" s="154">
        <v>0</v>
      </c>
      <c r="AV234" s="154">
        <v>0</v>
      </c>
      <c r="AW234" s="154">
        <v>0</v>
      </c>
      <c r="AX234" s="154">
        <v>0</v>
      </c>
      <c r="AY234" s="154">
        <v>0</v>
      </c>
      <c r="AZ234" s="154">
        <v>0</v>
      </c>
      <c r="BA234" s="154">
        <v>0</v>
      </c>
      <c r="BB234" s="154">
        <v>0</v>
      </c>
      <c r="BD234" s="145">
        <v>0</v>
      </c>
      <c r="BE234" s="145">
        <v>0</v>
      </c>
      <c r="BF234" s="145">
        <v>0</v>
      </c>
      <c r="BG234" s="145">
        <v>0</v>
      </c>
      <c r="BH234" s="145">
        <v>0</v>
      </c>
      <c r="BI234" s="145">
        <v>0</v>
      </c>
      <c r="BJ234" s="145">
        <v>0</v>
      </c>
      <c r="BK234" s="145">
        <v>0</v>
      </c>
      <c r="BL234" s="145">
        <v>0</v>
      </c>
      <c r="BM234" s="145">
        <v>0</v>
      </c>
      <c r="BN234" s="145">
        <v>0</v>
      </c>
      <c r="BO234" s="145">
        <v>0</v>
      </c>
    </row>
    <row r="235" spans="1:67" outlineLevel="1" x14ac:dyDescent="0.35">
      <c r="A235" s="147">
        <v>203</v>
      </c>
      <c r="B235" s="237" t="s">
        <v>759</v>
      </c>
      <c r="C235" s="147">
        <v>398</v>
      </c>
      <c r="D235" s="154">
        <v>3609.6617550000001</v>
      </c>
      <c r="E235" s="154">
        <v>0</v>
      </c>
      <c r="F235" s="238" t="s">
        <v>446</v>
      </c>
      <c r="G235" s="154">
        <v>0</v>
      </c>
      <c r="H235" s="154">
        <v>0</v>
      </c>
      <c r="I235" s="154">
        <v>0</v>
      </c>
      <c r="J235" s="154">
        <v>0</v>
      </c>
      <c r="K235" s="154">
        <v>66.830912198081577</v>
      </c>
      <c r="L235" s="154">
        <v>66.830912198081577</v>
      </c>
      <c r="M235" s="154">
        <v>0</v>
      </c>
      <c r="N235" s="154">
        <v>0</v>
      </c>
      <c r="O235" s="154">
        <v>3542.8308428019186</v>
      </c>
      <c r="P235" s="154">
        <v>2302.4079802504111</v>
      </c>
      <c r="Q235" s="154">
        <v>0</v>
      </c>
      <c r="R235" s="154">
        <v>1240.4228625515082</v>
      </c>
      <c r="S235" s="154">
        <v>0</v>
      </c>
      <c r="T235" s="154">
        <v>0</v>
      </c>
      <c r="U235" s="154">
        <v>0</v>
      </c>
      <c r="V235" s="154">
        <v>0</v>
      </c>
      <c r="W235" s="154">
        <v>0</v>
      </c>
      <c r="X235" s="154">
        <v>0</v>
      </c>
      <c r="Y235" s="154">
        <v>0</v>
      </c>
      <c r="Z235" s="154">
        <v>0</v>
      </c>
      <c r="AA235" s="154">
        <v>0</v>
      </c>
      <c r="AB235" s="154">
        <v>0</v>
      </c>
      <c r="AC235" s="154">
        <v>0</v>
      </c>
      <c r="AD235" s="154">
        <v>0</v>
      </c>
      <c r="AE235" s="154">
        <v>0</v>
      </c>
      <c r="AF235" s="154">
        <v>0</v>
      </c>
      <c r="AG235" s="154">
        <v>0</v>
      </c>
      <c r="AH235" s="154">
        <v>0</v>
      </c>
      <c r="AI235" s="154">
        <v>0</v>
      </c>
      <c r="AJ235" s="154">
        <v>0</v>
      </c>
      <c r="AK235" s="154">
        <v>0</v>
      </c>
      <c r="AL235" s="154">
        <v>0</v>
      </c>
      <c r="AM235" s="154">
        <v>0</v>
      </c>
      <c r="AN235" s="154">
        <v>0</v>
      </c>
      <c r="AO235" s="154">
        <v>0</v>
      </c>
      <c r="AP235" s="154">
        <v>0</v>
      </c>
      <c r="AQ235" s="154">
        <v>0</v>
      </c>
      <c r="AR235" s="154">
        <v>0</v>
      </c>
      <c r="AS235" s="154">
        <v>0</v>
      </c>
      <c r="AT235" s="154">
        <v>0</v>
      </c>
      <c r="AU235" s="154">
        <v>0</v>
      </c>
      <c r="AV235" s="154">
        <v>0</v>
      </c>
      <c r="AW235" s="154">
        <v>0</v>
      </c>
      <c r="AX235" s="154">
        <v>0</v>
      </c>
      <c r="AY235" s="154">
        <v>0</v>
      </c>
      <c r="AZ235" s="154">
        <v>0</v>
      </c>
      <c r="BA235" s="154">
        <v>0</v>
      </c>
      <c r="BB235" s="154">
        <v>0</v>
      </c>
      <c r="BD235" s="145">
        <v>0</v>
      </c>
      <c r="BE235" s="145">
        <v>0</v>
      </c>
      <c r="BF235" s="145">
        <v>0</v>
      </c>
      <c r="BG235" s="145">
        <v>0</v>
      </c>
      <c r="BH235" s="145">
        <v>0</v>
      </c>
      <c r="BI235" s="145">
        <v>0</v>
      </c>
      <c r="BJ235" s="145">
        <v>0</v>
      </c>
      <c r="BK235" s="145">
        <v>0</v>
      </c>
      <c r="BL235" s="145">
        <v>0</v>
      </c>
      <c r="BM235" s="145">
        <v>0</v>
      </c>
      <c r="BN235" s="145">
        <v>0</v>
      </c>
      <c r="BO235" s="145">
        <v>0</v>
      </c>
    </row>
    <row r="236" spans="1:67" outlineLevel="1" x14ac:dyDescent="0.35">
      <c r="A236" s="147">
        <v>204</v>
      </c>
      <c r="B236" s="145" t="s">
        <v>760</v>
      </c>
      <c r="C236" s="147" t="s">
        <v>568</v>
      </c>
      <c r="D236" s="239">
        <v>2300104.2749040001</v>
      </c>
      <c r="E236" s="154">
        <v>0</v>
      </c>
      <c r="G236" s="239">
        <v>0</v>
      </c>
      <c r="H236" s="239">
        <v>0</v>
      </c>
      <c r="I236" s="239">
        <v>0</v>
      </c>
      <c r="J236" s="239">
        <v>0</v>
      </c>
      <c r="K236" s="239">
        <v>42585.172039905243</v>
      </c>
      <c r="L236" s="239">
        <v>42585.172039905243</v>
      </c>
      <c r="M236" s="239">
        <v>0</v>
      </c>
      <c r="N236" s="239">
        <v>0</v>
      </c>
      <c r="O236" s="239">
        <v>2257519.102864095</v>
      </c>
      <c r="P236" s="239">
        <v>1467112.1000773811</v>
      </c>
      <c r="Q236" s="239">
        <v>0</v>
      </c>
      <c r="R236" s="239">
        <v>790407.00278671423</v>
      </c>
      <c r="S236" s="239">
        <v>0</v>
      </c>
      <c r="T236" s="239">
        <v>0</v>
      </c>
      <c r="U236" s="239">
        <v>0</v>
      </c>
      <c r="V236" s="239">
        <v>0</v>
      </c>
      <c r="W236" s="239">
        <v>0</v>
      </c>
      <c r="X236" s="239">
        <v>0</v>
      </c>
      <c r="Y236" s="239">
        <v>0</v>
      </c>
      <c r="Z236" s="239">
        <v>0</v>
      </c>
      <c r="AA236" s="239">
        <v>0</v>
      </c>
      <c r="AB236" s="239">
        <v>0</v>
      </c>
      <c r="AC236" s="239">
        <v>0</v>
      </c>
      <c r="AD236" s="239">
        <v>0</v>
      </c>
      <c r="AE236" s="239">
        <v>0</v>
      </c>
      <c r="AF236" s="239">
        <v>0</v>
      </c>
      <c r="AG236" s="239">
        <v>0</v>
      </c>
      <c r="AH236" s="239">
        <v>0</v>
      </c>
      <c r="AI236" s="239">
        <v>0</v>
      </c>
      <c r="AJ236" s="239">
        <v>0</v>
      </c>
      <c r="AK236" s="239">
        <v>0</v>
      </c>
      <c r="AL236" s="239">
        <v>0</v>
      </c>
      <c r="AM236" s="239">
        <v>0</v>
      </c>
      <c r="AN236" s="239">
        <v>0</v>
      </c>
      <c r="AO236" s="239">
        <v>0</v>
      </c>
      <c r="AP236" s="239">
        <v>0</v>
      </c>
      <c r="AQ236" s="239">
        <v>0</v>
      </c>
      <c r="AR236" s="239">
        <v>0</v>
      </c>
      <c r="AS236" s="239">
        <v>0</v>
      </c>
      <c r="AT236" s="239">
        <v>0</v>
      </c>
      <c r="AU236" s="239">
        <v>0</v>
      </c>
      <c r="AV236" s="239">
        <v>0</v>
      </c>
      <c r="AW236" s="239">
        <v>0</v>
      </c>
      <c r="AX236" s="239">
        <v>0</v>
      </c>
      <c r="AY236" s="239">
        <v>0</v>
      </c>
      <c r="AZ236" s="239">
        <v>0</v>
      </c>
      <c r="BA236" s="239">
        <v>0</v>
      </c>
      <c r="BB236" s="239">
        <v>0</v>
      </c>
      <c r="BD236" s="145">
        <v>0</v>
      </c>
      <c r="BE236" s="145">
        <v>0</v>
      </c>
      <c r="BF236" s="145">
        <v>0</v>
      </c>
      <c r="BG236" s="145">
        <v>0</v>
      </c>
      <c r="BH236" s="145">
        <v>0</v>
      </c>
      <c r="BI236" s="145">
        <v>0</v>
      </c>
      <c r="BJ236" s="145">
        <v>0</v>
      </c>
      <c r="BK236" s="145">
        <v>0</v>
      </c>
      <c r="BL236" s="145">
        <v>0</v>
      </c>
      <c r="BM236" s="145">
        <v>0</v>
      </c>
      <c r="BN236" s="145">
        <v>0</v>
      </c>
      <c r="BO236" s="145">
        <v>0</v>
      </c>
    </row>
    <row r="237" spans="1:67" outlineLevel="1" x14ac:dyDescent="0.35">
      <c r="A237" s="147" t="s">
        <v>568</v>
      </c>
      <c r="B237" s="145" t="s">
        <v>568</v>
      </c>
      <c r="C237" s="147" t="s">
        <v>568</v>
      </c>
      <c r="D237" s="154"/>
      <c r="E237" s="154">
        <v>0</v>
      </c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D237" s="145">
        <v>0</v>
      </c>
      <c r="BE237" s="145">
        <v>0</v>
      </c>
      <c r="BF237" s="145">
        <v>0</v>
      </c>
      <c r="BG237" s="145">
        <v>0</v>
      </c>
      <c r="BH237" s="145">
        <v>0</v>
      </c>
      <c r="BI237" s="145">
        <v>0</v>
      </c>
      <c r="BJ237" s="145">
        <v>0</v>
      </c>
      <c r="BK237" s="145">
        <v>0</v>
      </c>
      <c r="BL237" s="145">
        <v>0</v>
      </c>
      <c r="BM237" s="145">
        <v>0</v>
      </c>
      <c r="BN237" s="145">
        <v>0</v>
      </c>
      <c r="BO237" s="145">
        <v>0</v>
      </c>
    </row>
    <row r="238" spans="1:67" outlineLevel="1" x14ac:dyDescent="0.35">
      <c r="A238" s="147">
        <v>205</v>
      </c>
      <c r="B238" s="145" t="s">
        <v>800</v>
      </c>
      <c r="C238" s="147" t="s">
        <v>568</v>
      </c>
      <c r="D238" s="239">
        <v>32285329.299140997</v>
      </c>
      <c r="E238" s="154">
        <v>0</v>
      </c>
      <c r="G238" s="239">
        <v>0</v>
      </c>
      <c r="H238" s="239">
        <v>0</v>
      </c>
      <c r="I238" s="239">
        <v>0</v>
      </c>
      <c r="J238" s="239">
        <v>0</v>
      </c>
      <c r="K238" s="239">
        <v>436178.47764324234</v>
      </c>
      <c r="L238" s="239">
        <v>351359.32638341619</v>
      </c>
      <c r="M238" s="239">
        <v>84819.151259826191</v>
      </c>
      <c r="N238" s="239">
        <v>0</v>
      </c>
      <c r="O238" s="239">
        <v>31849150.821497753</v>
      </c>
      <c r="P238" s="239">
        <v>18214654.606712107</v>
      </c>
      <c r="Q238" s="239">
        <v>0</v>
      </c>
      <c r="R238" s="239">
        <v>13634496.214785654</v>
      </c>
      <c r="S238" s="239">
        <v>0</v>
      </c>
      <c r="T238" s="239">
        <v>0</v>
      </c>
      <c r="U238" s="239">
        <v>0</v>
      </c>
      <c r="V238" s="239">
        <v>0</v>
      </c>
      <c r="W238" s="239">
        <v>0</v>
      </c>
      <c r="X238" s="239">
        <v>0</v>
      </c>
      <c r="Y238" s="239">
        <v>0</v>
      </c>
      <c r="Z238" s="239">
        <v>0</v>
      </c>
      <c r="AA238" s="239">
        <v>0</v>
      </c>
      <c r="AB238" s="239">
        <v>0</v>
      </c>
      <c r="AC238" s="239">
        <v>0</v>
      </c>
      <c r="AD238" s="239">
        <v>0</v>
      </c>
      <c r="AE238" s="239">
        <v>0</v>
      </c>
      <c r="AF238" s="239">
        <v>0</v>
      </c>
      <c r="AG238" s="239">
        <v>0</v>
      </c>
      <c r="AH238" s="239">
        <v>0</v>
      </c>
      <c r="AI238" s="239">
        <v>0</v>
      </c>
      <c r="AJ238" s="239">
        <v>0</v>
      </c>
      <c r="AK238" s="239">
        <v>0</v>
      </c>
      <c r="AL238" s="239">
        <v>0</v>
      </c>
      <c r="AM238" s="239">
        <v>0</v>
      </c>
      <c r="AN238" s="239">
        <v>0</v>
      </c>
      <c r="AO238" s="239">
        <v>0</v>
      </c>
      <c r="AP238" s="239">
        <v>0</v>
      </c>
      <c r="AQ238" s="239">
        <v>0</v>
      </c>
      <c r="AR238" s="239">
        <v>0</v>
      </c>
      <c r="AS238" s="239">
        <v>0</v>
      </c>
      <c r="AT238" s="239">
        <v>0</v>
      </c>
      <c r="AU238" s="239">
        <v>0</v>
      </c>
      <c r="AV238" s="239">
        <v>0</v>
      </c>
      <c r="AW238" s="239">
        <v>0</v>
      </c>
      <c r="AX238" s="239">
        <v>0</v>
      </c>
      <c r="AY238" s="239">
        <v>0</v>
      </c>
      <c r="AZ238" s="239">
        <v>0</v>
      </c>
      <c r="BA238" s="239">
        <v>0</v>
      </c>
      <c r="BB238" s="239">
        <v>0</v>
      </c>
      <c r="BD238" s="145">
        <v>0</v>
      </c>
      <c r="BE238" s="145">
        <v>0</v>
      </c>
      <c r="BF238" s="145">
        <v>0</v>
      </c>
      <c r="BG238" s="145">
        <v>0</v>
      </c>
      <c r="BH238" s="145">
        <v>0</v>
      </c>
      <c r="BI238" s="145">
        <v>0</v>
      </c>
      <c r="BJ238" s="145">
        <v>0</v>
      </c>
      <c r="BK238" s="145">
        <v>0</v>
      </c>
      <c r="BL238" s="145">
        <v>0</v>
      </c>
      <c r="BM238" s="145">
        <v>0</v>
      </c>
      <c r="BN238" s="145">
        <v>0</v>
      </c>
      <c r="BO238" s="145">
        <v>0</v>
      </c>
    </row>
    <row r="239" spans="1:67" outlineLevel="1" x14ac:dyDescent="0.35">
      <c r="A239" s="147" t="s">
        <v>568</v>
      </c>
      <c r="B239" s="145" t="s">
        <v>568</v>
      </c>
      <c r="C239" s="147" t="s">
        <v>568</v>
      </c>
      <c r="D239" s="154"/>
      <c r="E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D239" s="145">
        <v>0</v>
      </c>
      <c r="BE239" s="145">
        <v>0</v>
      </c>
      <c r="BF239" s="145">
        <v>0</v>
      </c>
      <c r="BG239" s="145">
        <v>0</v>
      </c>
      <c r="BH239" s="145">
        <v>0</v>
      </c>
      <c r="BI239" s="145">
        <v>0</v>
      </c>
      <c r="BJ239" s="145">
        <v>0</v>
      </c>
      <c r="BK239" s="145">
        <v>0</v>
      </c>
      <c r="BL239" s="145">
        <v>0</v>
      </c>
      <c r="BM239" s="145">
        <v>0</v>
      </c>
      <c r="BN239" s="145">
        <v>0</v>
      </c>
      <c r="BO239" s="145">
        <v>0</v>
      </c>
    </row>
    <row r="240" spans="1:67" x14ac:dyDescent="0.35">
      <c r="A240" s="147">
        <v>206</v>
      </c>
      <c r="B240" s="158" t="s">
        <v>801</v>
      </c>
      <c r="C240" s="147" t="s">
        <v>568</v>
      </c>
      <c r="D240" s="154">
        <v>32285329.299140997</v>
      </c>
      <c r="E240" s="154">
        <v>0</v>
      </c>
      <c r="F240" s="238"/>
      <c r="G240" s="154">
        <v>0</v>
      </c>
      <c r="H240" s="154">
        <v>0</v>
      </c>
      <c r="I240" s="154">
        <v>0</v>
      </c>
      <c r="J240" s="154">
        <v>0</v>
      </c>
      <c r="K240" s="154">
        <v>436178.47764324234</v>
      </c>
      <c r="L240" s="154">
        <v>351359.32638341619</v>
      </c>
      <c r="M240" s="154">
        <v>84819.151259826191</v>
      </c>
      <c r="N240" s="154">
        <v>0</v>
      </c>
      <c r="O240" s="154">
        <v>31849150.821497753</v>
      </c>
      <c r="P240" s="154">
        <v>18214654.606712107</v>
      </c>
      <c r="Q240" s="154">
        <v>0</v>
      </c>
      <c r="R240" s="154">
        <v>13634496.214785654</v>
      </c>
      <c r="S240" s="154">
        <v>0</v>
      </c>
      <c r="T240" s="154">
        <v>0</v>
      </c>
      <c r="U240" s="154">
        <v>0</v>
      </c>
      <c r="V240" s="154">
        <v>0</v>
      </c>
      <c r="W240" s="154">
        <v>0</v>
      </c>
      <c r="X240" s="154">
        <v>0</v>
      </c>
      <c r="Y240" s="154">
        <v>0</v>
      </c>
      <c r="Z240" s="154">
        <v>0</v>
      </c>
      <c r="AA240" s="154">
        <v>0</v>
      </c>
      <c r="AB240" s="154">
        <v>0</v>
      </c>
      <c r="AC240" s="154">
        <v>0</v>
      </c>
      <c r="AD240" s="154">
        <v>0</v>
      </c>
      <c r="AE240" s="154">
        <v>0</v>
      </c>
      <c r="AF240" s="154">
        <v>0</v>
      </c>
      <c r="AG240" s="154">
        <v>0</v>
      </c>
      <c r="AH240" s="154">
        <v>0</v>
      </c>
      <c r="AI240" s="154">
        <v>0</v>
      </c>
      <c r="AJ240" s="154">
        <v>0</v>
      </c>
      <c r="AK240" s="154">
        <v>0</v>
      </c>
      <c r="AL240" s="154">
        <v>0</v>
      </c>
      <c r="AM240" s="154">
        <v>0</v>
      </c>
      <c r="AN240" s="154">
        <v>0</v>
      </c>
      <c r="AO240" s="154">
        <v>0</v>
      </c>
      <c r="AP240" s="154">
        <v>0</v>
      </c>
      <c r="AQ240" s="154">
        <v>0</v>
      </c>
      <c r="AR240" s="154">
        <v>0</v>
      </c>
      <c r="AS240" s="154">
        <v>0</v>
      </c>
      <c r="AT240" s="154">
        <v>0</v>
      </c>
      <c r="AU240" s="154">
        <v>0</v>
      </c>
      <c r="AV240" s="154">
        <v>0</v>
      </c>
      <c r="AW240" s="154">
        <v>0</v>
      </c>
      <c r="AX240" s="154">
        <v>0</v>
      </c>
      <c r="AY240" s="154">
        <v>0</v>
      </c>
      <c r="AZ240" s="154">
        <v>0</v>
      </c>
      <c r="BA240" s="154">
        <v>0</v>
      </c>
      <c r="BB240" s="154">
        <v>0</v>
      </c>
      <c r="BD240" s="145">
        <v>0</v>
      </c>
      <c r="BE240" s="145">
        <v>0</v>
      </c>
      <c r="BF240" s="145">
        <v>0</v>
      </c>
      <c r="BG240" s="145">
        <v>0</v>
      </c>
      <c r="BH240" s="145">
        <v>0</v>
      </c>
      <c r="BI240" s="145">
        <v>0</v>
      </c>
      <c r="BJ240" s="145">
        <v>0</v>
      </c>
      <c r="BK240" s="145">
        <v>0</v>
      </c>
      <c r="BL240" s="145">
        <v>0</v>
      </c>
      <c r="BM240" s="145">
        <v>0</v>
      </c>
      <c r="BN240" s="145">
        <v>0</v>
      </c>
      <c r="BO240" s="145">
        <v>0</v>
      </c>
    </row>
    <row r="241" spans="1:67" x14ac:dyDescent="0.35">
      <c r="A241" s="147" t="s">
        <v>568</v>
      </c>
      <c r="B241" s="145" t="s">
        <v>568</v>
      </c>
      <c r="C241" s="147" t="s">
        <v>568</v>
      </c>
      <c r="D241" s="239"/>
      <c r="E241" s="154"/>
      <c r="G241" s="239"/>
      <c r="H241" s="239"/>
      <c r="I241" s="239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  <c r="AE241" s="239"/>
      <c r="AF241" s="239"/>
      <c r="AG241" s="239"/>
      <c r="AH241" s="239"/>
      <c r="AI241" s="239"/>
      <c r="AJ241" s="239"/>
      <c r="AK241" s="239"/>
      <c r="AL241" s="239"/>
      <c r="AM241" s="239"/>
      <c r="AN241" s="239"/>
      <c r="AO241" s="239"/>
      <c r="AP241" s="239"/>
      <c r="AQ241" s="239"/>
      <c r="AR241" s="239"/>
      <c r="AS241" s="239"/>
      <c r="AT241" s="239"/>
      <c r="AU241" s="239"/>
      <c r="AV241" s="239"/>
      <c r="AW241" s="239"/>
      <c r="AX241" s="239"/>
      <c r="AY241" s="239"/>
      <c r="AZ241" s="239"/>
      <c r="BA241" s="239"/>
      <c r="BB241" s="239"/>
      <c r="BD241" s="145">
        <v>0</v>
      </c>
      <c r="BE241" s="145">
        <v>0</v>
      </c>
      <c r="BF241" s="145">
        <v>0</v>
      </c>
      <c r="BG241" s="145">
        <v>0</v>
      </c>
      <c r="BH241" s="145">
        <v>0</v>
      </c>
      <c r="BI241" s="145">
        <v>0</v>
      </c>
      <c r="BJ241" s="145">
        <v>0</v>
      </c>
      <c r="BK241" s="145">
        <v>0</v>
      </c>
      <c r="BL241" s="145">
        <v>0</v>
      </c>
      <c r="BM241" s="145">
        <v>0</v>
      </c>
      <c r="BN241" s="145">
        <v>0</v>
      </c>
      <c r="BO241" s="145">
        <v>0</v>
      </c>
    </row>
    <row r="242" spans="1:67" x14ac:dyDescent="0.35">
      <c r="A242" s="147">
        <v>207</v>
      </c>
      <c r="B242" s="158" t="s">
        <v>203</v>
      </c>
      <c r="C242" s="147" t="s">
        <v>568</v>
      </c>
      <c r="D242" s="154"/>
      <c r="E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D242" s="145">
        <v>0</v>
      </c>
      <c r="BE242" s="145">
        <v>0</v>
      </c>
      <c r="BF242" s="145">
        <v>0</v>
      </c>
      <c r="BG242" s="145">
        <v>0</v>
      </c>
      <c r="BH242" s="145">
        <v>0</v>
      </c>
      <c r="BI242" s="145">
        <v>0</v>
      </c>
      <c r="BJ242" s="145">
        <v>0</v>
      </c>
      <c r="BK242" s="145">
        <v>0</v>
      </c>
      <c r="BL242" s="145">
        <v>0</v>
      </c>
      <c r="BM242" s="145">
        <v>0</v>
      </c>
      <c r="BN242" s="145">
        <v>0</v>
      </c>
      <c r="BO242" s="145">
        <v>0</v>
      </c>
    </row>
    <row r="243" spans="1:67" outlineLevel="1" x14ac:dyDescent="0.35">
      <c r="A243" s="147">
        <v>208</v>
      </c>
      <c r="B243" s="158" t="s">
        <v>802</v>
      </c>
      <c r="C243" s="147" t="s">
        <v>568</v>
      </c>
      <c r="D243" s="154"/>
      <c r="E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D243" s="145">
        <v>0</v>
      </c>
      <c r="BE243" s="145">
        <v>0</v>
      </c>
      <c r="BF243" s="145">
        <v>0</v>
      </c>
      <c r="BG243" s="145">
        <v>0</v>
      </c>
      <c r="BH243" s="145">
        <v>0</v>
      </c>
      <c r="BI243" s="145">
        <v>0</v>
      </c>
      <c r="BJ243" s="145">
        <v>0</v>
      </c>
      <c r="BK243" s="145">
        <v>0</v>
      </c>
      <c r="BL243" s="145">
        <v>0</v>
      </c>
      <c r="BM243" s="145">
        <v>0</v>
      </c>
      <c r="BN243" s="145">
        <v>0</v>
      </c>
      <c r="BO243" s="145">
        <v>0</v>
      </c>
    </row>
    <row r="244" spans="1:67" outlineLevel="1" x14ac:dyDescent="0.35">
      <c r="A244" s="147">
        <v>209</v>
      </c>
      <c r="B244" s="237" t="s">
        <v>803</v>
      </c>
      <c r="C244" s="147">
        <v>408.5</v>
      </c>
      <c r="D244" s="154">
        <v>23745033.612662204</v>
      </c>
      <c r="E244" s="154">
        <v>0</v>
      </c>
      <c r="F244" s="238" t="s">
        <v>462</v>
      </c>
      <c r="G244" s="154">
        <v>164677.47748153185</v>
      </c>
      <c r="H244" s="154">
        <v>56763.220978822857</v>
      </c>
      <c r="I244" s="154">
        <v>107914.25650270897</v>
      </c>
      <c r="J244" s="154">
        <v>0</v>
      </c>
      <c r="K244" s="154">
        <v>170451.54100048851</v>
      </c>
      <c r="L244" s="154">
        <v>147447.13411801384</v>
      </c>
      <c r="M244" s="154">
        <v>23004.406882474745</v>
      </c>
      <c r="N244" s="154">
        <v>0</v>
      </c>
      <c r="O244" s="154">
        <v>23409904.594180178</v>
      </c>
      <c r="P244" s="154">
        <v>13744127.982819308</v>
      </c>
      <c r="Q244" s="154">
        <v>108269.24311238551</v>
      </c>
      <c r="R244" s="154">
        <v>9557507.3682484832</v>
      </c>
      <c r="S244" s="154">
        <v>0</v>
      </c>
      <c r="T244" s="154">
        <v>0</v>
      </c>
      <c r="U244" s="154">
        <v>0</v>
      </c>
      <c r="V244" s="154">
        <v>0</v>
      </c>
      <c r="W244" s="154">
        <v>0</v>
      </c>
      <c r="X244" s="154">
        <v>0</v>
      </c>
      <c r="Y244" s="154">
        <v>0</v>
      </c>
      <c r="Z244" s="154">
        <v>0</v>
      </c>
      <c r="AA244" s="154">
        <v>0</v>
      </c>
      <c r="AB244" s="154">
        <v>0</v>
      </c>
      <c r="AC244" s="154">
        <v>0</v>
      </c>
      <c r="AD244" s="154">
        <v>0</v>
      </c>
      <c r="AE244" s="154">
        <v>0</v>
      </c>
      <c r="AF244" s="154">
        <v>0</v>
      </c>
      <c r="AG244" s="154">
        <v>0</v>
      </c>
      <c r="AH244" s="154">
        <v>0</v>
      </c>
      <c r="AI244" s="154">
        <v>0</v>
      </c>
      <c r="AJ244" s="154">
        <v>0</v>
      </c>
      <c r="AK244" s="154">
        <v>0</v>
      </c>
      <c r="AL244" s="154">
        <v>0</v>
      </c>
      <c r="AM244" s="154">
        <v>0</v>
      </c>
      <c r="AN244" s="154">
        <v>0</v>
      </c>
      <c r="AO244" s="154">
        <v>0</v>
      </c>
      <c r="AP244" s="154">
        <v>0</v>
      </c>
      <c r="AQ244" s="154">
        <v>0</v>
      </c>
      <c r="AR244" s="154">
        <v>0</v>
      </c>
      <c r="AS244" s="154">
        <v>0</v>
      </c>
      <c r="AT244" s="154">
        <v>0</v>
      </c>
      <c r="AU244" s="154">
        <v>0</v>
      </c>
      <c r="AV244" s="154">
        <v>0</v>
      </c>
      <c r="AW244" s="154">
        <v>0</v>
      </c>
      <c r="AX244" s="154">
        <v>0</v>
      </c>
      <c r="AY244" s="154">
        <v>0</v>
      </c>
      <c r="AZ244" s="154">
        <v>0</v>
      </c>
      <c r="BA244" s="154">
        <v>0</v>
      </c>
      <c r="BB244" s="154">
        <v>0</v>
      </c>
      <c r="BD244" s="145">
        <v>0</v>
      </c>
      <c r="BE244" s="145">
        <v>0</v>
      </c>
      <c r="BF244" s="145">
        <v>0</v>
      </c>
      <c r="BG244" s="145">
        <v>0</v>
      </c>
      <c r="BH244" s="145">
        <v>0</v>
      </c>
      <c r="BI244" s="145">
        <v>0</v>
      </c>
      <c r="BJ244" s="145">
        <v>0</v>
      </c>
      <c r="BK244" s="145">
        <v>0</v>
      </c>
      <c r="BL244" s="145">
        <v>0</v>
      </c>
      <c r="BM244" s="145">
        <v>0</v>
      </c>
      <c r="BN244" s="145">
        <v>0</v>
      </c>
      <c r="BO244" s="145">
        <v>0</v>
      </c>
    </row>
    <row r="245" spans="1:67" outlineLevel="1" x14ac:dyDescent="0.35">
      <c r="A245" s="147">
        <v>210</v>
      </c>
      <c r="B245" s="237" t="s">
        <v>804</v>
      </c>
      <c r="C245" s="147">
        <v>408.1</v>
      </c>
      <c r="D245" s="154">
        <v>4589139.722218222</v>
      </c>
      <c r="E245" s="154">
        <v>0</v>
      </c>
      <c r="F245" s="238" t="s">
        <v>459</v>
      </c>
      <c r="G245" s="154">
        <v>36352.817950081371</v>
      </c>
      <c r="H245" s="154">
        <v>12530.572304490173</v>
      </c>
      <c r="I245" s="154">
        <v>23822.2456455912</v>
      </c>
      <c r="J245" s="154">
        <v>0</v>
      </c>
      <c r="K245" s="154">
        <v>44551.138300605293</v>
      </c>
      <c r="L245" s="154">
        <v>41723.361925031357</v>
      </c>
      <c r="M245" s="154">
        <v>2827.7763755739416</v>
      </c>
      <c r="N245" s="154">
        <v>0</v>
      </c>
      <c r="O245" s="154">
        <v>4508235.7659675349</v>
      </c>
      <c r="P245" s="154">
        <v>2450266.7230385188</v>
      </c>
      <c r="Q245" s="154">
        <v>32342.205540990752</v>
      </c>
      <c r="R245" s="154">
        <v>2025626.8373880258</v>
      </c>
      <c r="S245" s="154">
        <v>0</v>
      </c>
      <c r="T245" s="154">
        <v>0</v>
      </c>
      <c r="U245" s="154">
        <v>0</v>
      </c>
      <c r="V245" s="154">
        <v>0</v>
      </c>
      <c r="W245" s="154">
        <v>0</v>
      </c>
      <c r="X245" s="154">
        <v>0</v>
      </c>
      <c r="Y245" s="154">
        <v>0</v>
      </c>
      <c r="Z245" s="154">
        <v>0</v>
      </c>
      <c r="AA245" s="154">
        <v>0</v>
      </c>
      <c r="AB245" s="154">
        <v>0</v>
      </c>
      <c r="AC245" s="154">
        <v>0</v>
      </c>
      <c r="AD245" s="154">
        <v>0</v>
      </c>
      <c r="AE245" s="154">
        <v>0</v>
      </c>
      <c r="AF245" s="154">
        <v>0</v>
      </c>
      <c r="AG245" s="154">
        <v>0</v>
      </c>
      <c r="AH245" s="154">
        <v>0</v>
      </c>
      <c r="AI245" s="154">
        <v>0</v>
      </c>
      <c r="AJ245" s="154">
        <v>0</v>
      </c>
      <c r="AK245" s="154">
        <v>0</v>
      </c>
      <c r="AL245" s="154">
        <v>0</v>
      </c>
      <c r="AM245" s="154">
        <v>0</v>
      </c>
      <c r="AN245" s="154">
        <v>0</v>
      </c>
      <c r="AO245" s="154">
        <v>0</v>
      </c>
      <c r="AP245" s="154">
        <v>0</v>
      </c>
      <c r="AQ245" s="154">
        <v>0</v>
      </c>
      <c r="AR245" s="154">
        <v>0</v>
      </c>
      <c r="AS245" s="154">
        <v>0</v>
      </c>
      <c r="AT245" s="154">
        <v>0</v>
      </c>
      <c r="AU245" s="154">
        <v>0</v>
      </c>
      <c r="AV245" s="154">
        <v>0</v>
      </c>
      <c r="AW245" s="154">
        <v>0</v>
      </c>
      <c r="AX245" s="154">
        <v>0</v>
      </c>
      <c r="AY245" s="154">
        <v>0</v>
      </c>
      <c r="AZ245" s="154">
        <v>0</v>
      </c>
      <c r="BA245" s="154">
        <v>0</v>
      </c>
      <c r="BB245" s="154">
        <v>0</v>
      </c>
      <c r="BD245" s="145">
        <v>0</v>
      </c>
      <c r="BE245" s="145">
        <v>0</v>
      </c>
      <c r="BF245" s="145">
        <v>0</v>
      </c>
      <c r="BG245" s="145">
        <v>0</v>
      </c>
      <c r="BH245" s="145">
        <v>0</v>
      </c>
      <c r="BI245" s="145">
        <v>0</v>
      </c>
      <c r="BJ245" s="145">
        <v>0</v>
      </c>
      <c r="BK245" s="145">
        <v>0</v>
      </c>
      <c r="BL245" s="145">
        <v>0</v>
      </c>
      <c r="BM245" s="145">
        <v>0</v>
      </c>
      <c r="BN245" s="145">
        <v>0</v>
      </c>
      <c r="BO245" s="145">
        <v>0</v>
      </c>
    </row>
    <row r="246" spans="1:67" outlineLevel="1" x14ac:dyDescent="0.35">
      <c r="A246" s="147">
        <v>211</v>
      </c>
      <c r="B246" s="145" t="s">
        <v>805</v>
      </c>
      <c r="C246" s="147" t="s">
        <v>568</v>
      </c>
      <c r="D246" s="239">
        <v>28334173.334880427</v>
      </c>
      <c r="E246" s="154">
        <v>0</v>
      </c>
      <c r="G246" s="239">
        <v>201030.29543161322</v>
      </c>
      <c r="H246" s="239">
        <v>69293.793283313033</v>
      </c>
      <c r="I246" s="239">
        <v>131736.50214830018</v>
      </c>
      <c r="J246" s="239">
        <v>0</v>
      </c>
      <c r="K246" s="239">
        <v>215002.6793010938</v>
      </c>
      <c r="L246" s="239">
        <v>189170.49604304519</v>
      </c>
      <c r="M246" s="239">
        <v>25832.183258048688</v>
      </c>
      <c r="N246" s="239">
        <v>0</v>
      </c>
      <c r="O246" s="239">
        <v>27918140.360147715</v>
      </c>
      <c r="P246" s="239">
        <v>16194394.705857826</v>
      </c>
      <c r="Q246" s="239">
        <v>140611.44865337625</v>
      </c>
      <c r="R246" s="239">
        <v>11583134.205636509</v>
      </c>
      <c r="S246" s="239">
        <v>0</v>
      </c>
      <c r="T246" s="239">
        <v>0</v>
      </c>
      <c r="U246" s="239">
        <v>0</v>
      </c>
      <c r="V246" s="239">
        <v>0</v>
      </c>
      <c r="W246" s="239">
        <v>0</v>
      </c>
      <c r="X246" s="239">
        <v>0</v>
      </c>
      <c r="Y246" s="239">
        <v>0</v>
      </c>
      <c r="Z246" s="239">
        <v>0</v>
      </c>
      <c r="AA246" s="239">
        <v>0</v>
      </c>
      <c r="AB246" s="239">
        <v>0</v>
      </c>
      <c r="AC246" s="239">
        <v>0</v>
      </c>
      <c r="AD246" s="239">
        <v>0</v>
      </c>
      <c r="AE246" s="239">
        <v>0</v>
      </c>
      <c r="AF246" s="239">
        <v>0</v>
      </c>
      <c r="AG246" s="239">
        <v>0</v>
      </c>
      <c r="AH246" s="239">
        <v>0</v>
      </c>
      <c r="AI246" s="239">
        <v>0</v>
      </c>
      <c r="AJ246" s="239">
        <v>0</v>
      </c>
      <c r="AK246" s="239">
        <v>0</v>
      </c>
      <c r="AL246" s="239">
        <v>0</v>
      </c>
      <c r="AM246" s="239">
        <v>0</v>
      </c>
      <c r="AN246" s="239">
        <v>0</v>
      </c>
      <c r="AO246" s="239">
        <v>0</v>
      </c>
      <c r="AP246" s="239">
        <v>0</v>
      </c>
      <c r="AQ246" s="239">
        <v>0</v>
      </c>
      <c r="AR246" s="239">
        <v>0</v>
      </c>
      <c r="AS246" s="239">
        <v>0</v>
      </c>
      <c r="AT246" s="239">
        <v>0</v>
      </c>
      <c r="AU246" s="239">
        <v>0</v>
      </c>
      <c r="AV246" s="239">
        <v>0</v>
      </c>
      <c r="AW246" s="239">
        <v>0</v>
      </c>
      <c r="AX246" s="239">
        <v>0</v>
      </c>
      <c r="AY246" s="239">
        <v>0</v>
      </c>
      <c r="AZ246" s="239">
        <v>0</v>
      </c>
      <c r="BA246" s="239">
        <v>0</v>
      </c>
      <c r="BB246" s="239">
        <v>0</v>
      </c>
      <c r="BD246" s="145">
        <v>0</v>
      </c>
      <c r="BE246" s="145">
        <v>0</v>
      </c>
      <c r="BF246" s="145">
        <v>0</v>
      </c>
      <c r="BG246" s="145">
        <v>0</v>
      </c>
      <c r="BH246" s="145">
        <v>0</v>
      </c>
      <c r="BI246" s="145">
        <v>0</v>
      </c>
      <c r="BJ246" s="145">
        <v>0</v>
      </c>
      <c r="BK246" s="145">
        <v>0</v>
      </c>
      <c r="BL246" s="145">
        <v>0</v>
      </c>
      <c r="BM246" s="145">
        <v>0</v>
      </c>
      <c r="BN246" s="145">
        <v>0</v>
      </c>
      <c r="BO246" s="145">
        <v>0</v>
      </c>
    </row>
    <row r="247" spans="1:67" outlineLevel="1" x14ac:dyDescent="0.35">
      <c r="A247" s="147" t="s">
        <v>568</v>
      </c>
      <c r="B247" s="153" t="s">
        <v>568</v>
      </c>
      <c r="C247" s="147" t="s">
        <v>568</v>
      </c>
      <c r="D247" s="154"/>
      <c r="E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D247" s="145">
        <v>0</v>
      </c>
      <c r="BE247" s="145">
        <v>0</v>
      </c>
      <c r="BF247" s="145">
        <v>0</v>
      </c>
      <c r="BG247" s="145">
        <v>0</v>
      </c>
      <c r="BH247" s="145">
        <v>0</v>
      </c>
      <c r="BI247" s="145">
        <v>0</v>
      </c>
      <c r="BJ247" s="145">
        <v>0</v>
      </c>
      <c r="BK247" s="145">
        <v>0</v>
      </c>
      <c r="BL247" s="145">
        <v>0</v>
      </c>
      <c r="BM247" s="145">
        <v>0</v>
      </c>
      <c r="BN247" s="145">
        <v>0</v>
      </c>
      <c r="BO247" s="145">
        <v>0</v>
      </c>
    </row>
    <row r="248" spans="1:67" outlineLevel="1" x14ac:dyDescent="0.35">
      <c r="A248" s="147">
        <v>212</v>
      </c>
      <c r="B248" s="155" t="s">
        <v>806</v>
      </c>
      <c r="C248" s="147" t="s">
        <v>568</v>
      </c>
      <c r="D248" s="154"/>
      <c r="E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D248" s="145">
        <v>0</v>
      </c>
      <c r="BE248" s="145">
        <v>0</v>
      </c>
      <c r="BF248" s="145">
        <v>0</v>
      </c>
      <c r="BG248" s="145">
        <v>0</v>
      </c>
      <c r="BH248" s="145">
        <v>0</v>
      </c>
      <c r="BI248" s="145">
        <v>0</v>
      </c>
      <c r="BJ248" s="145">
        <v>0</v>
      </c>
      <c r="BK248" s="145">
        <v>0</v>
      </c>
      <c r="BL248" s="145">
        <v>0</v>
      </c>
      <c r="BM248" s="145">
        <v>0</v>
      </c>
      <c r="BN248" s="145">
        <v>0</v>
      </c>
      <c r="BO248" s="145">
        <v>0</v>
      </c>
    </row>
    <row r="249" spans="1:67" outlineLevel="1" x14ac:dyDescent="0.35">
      <c r="A249" s="147">
        <v>213</v>
      </c>
      <c r="B249" s="237" t="s">
        <v>807</v>
      </c>
      <c r="C249" s="147">
        <v>409.1</v>
      </c>
      <c r="D249" s="154">
        <v>-5096067.8929358944</v>
      </c>
      <c r="E249" s="154">
        <v>0</v>
      </c>
      <c r="F249" s="238" t="s">
        <v>460</v>
      </c>
      <c r="G249" s="154">
        <v>0</v>
      </c>
      <c r="H249" s="154">
        <v>0</v>
      </c>
      <c r="I249" s="154">
        <v>0</v>
      </c>
      <c r="J249" s="154">
        <v>0</v>
      </c>
      <c r="K249" s="154">
        <v>-55356.652626950672</v>
      </c>
      <c r="L249" s="154">
        <v>-49806.122657390224</v>
      </c>
      <c r="M249" s="154">
        <v>-5550.5299695604626</v>
      </c>
      <c r="N249" s="154">
        <v>0</v>
      </c>
      <c r="O249" s="154">
        <v>-5040711.2403089413</v>
      </c>
      <c r="P249" s="154">
        <v>-3671916.0202958584</v>
      </c>
      <c r="Q249" s="154">
        <v>0</v>
      </c>
      <c r="R249" s="154">
        <v>-1368795.2200130839</v>
      </c>
      <c r="S249" s="154">
        <v>0</v>
      </c>
      <c r="T249" s="154">
        <v>0</v>
      </c>
      <c r="U249" s="154">
        <v>0</v>
      </c>
      <c r="V249" s="154">
        <v>0</v>
      </c>
      <c r="W249" s="154">
        <v>0</v>
      </c>
      <c r="X249" s="154">
        <v>0</v>
      </c>
      <c r="Y249" s="154">
        <v>0</v>
      </c>
      <c r="Z249" s="154">
        <v>0</v>
      </c>
      <c r="AA249" s="154">
        <v>0</v>
      </c>
      <c r="AB249" s="154">
        <v>0</v>
      </c>
      <c r="AC249" s="154">
        <v>0</v>
      </c>
      <c r="AD249" s="154">
        <v>0</v>
      </c>
      <c r="AE249" s="154">
        <v>0</v>
      </c>
      <c r="AF249" s="154">
        <v>0</v>
      </c>
      <c r="AG249" s="154">
        <v>0</v>
      </c>
      <c r="AH249" s="154">
        <v>0</v>
      </c>
      <c r="AI249" s="154">
        <v>0</v>
      </c>
      <c r="AJ249" s="154">
        <v>0</v>
      </c>
      <c r="AK249" s="154">
        <v>0</v>
      </c>
      <c r="AL249" s="154">
        <v>0</v>
      </c>
      <c r="AM249" s="154">
        <v>0</v>
      </c>
      <c r="AN249" s="154">
        <v>0</v>
      </c>
      <c r="AO249" s="154">
        <v>0</v>
      </c>
      <c r="AP249" s="154">
        <v>0</v>
      </c>
      <c r="AQ249" s="154">
        <v>0</v>
      </c>
      <c r="AR249" s="154">
        <v>0</v>
      </c>
      <c r="AS249" s="154">
        <v>0</v>
      </c>
      <c r="AT249" s="154">
        <v>0</v>
      </c>
      <c r="AU249" s="154">
        <v>0</v>
      </c>
      <c r="AV249" s="154">
        <v>0</v>
      </c>
      <c r="AW249" s="154">
        <v>0</v>
      </c>
      <c r="AX249" s="154">
        <v>0</v>
      </c>
      <c r="AY249" s="154">
        <v>0</v>
      </c>
      <c r="AZ249" s="154">
        <v>0</v>
      </c>
      <c r="BA249" s="154">
        <v>0</v>
      </c>
      <c r="BB249" s="154">
        <v>0</v>
      </c>
      <c r="BD249" s="145">
        <v>0</v>
      </c>
      <c r="BE249" s="145">
        <v>0</v>
      </c>
      <c r="BF249" s="145">
        <v>0</v>
      </c>
      <c r="BG249" s="145">
        <v>0</v>
      </c>
      <c r="BH249" s="145">
        <v>0</v>
      </c>
      <c r="BI249" s="145">
        <v>0</v>
      </c>
      <c r="BJ249" s="145">
        <v>0</v>
      </c>
      <c r="BK249" s="145">
        <v>0</v>
      </c>
      <c r="BL249" s="145">
        <v>0</v>
      </c>
      <c r="BM249" s="145">
        <v>0</v>
      </c>
      <c r="BN249" s="145">
        <v>0</v>
      </c>
      <c r="BO249" s="145">
        <v>0</v>
      </c>
    </row>
    <row r="250" spans="1:67" outlineLevel="1" x14ac:dyDescent="0.35">
      <c r="A250" s="147">
        <v>214</v>
      </c>
      <c r="B250" s="237" t="s">
        <v>808</v>
      </c>
      <c r="C250" s="147">
        <v>410.1</v>
      </c>
      <c r="D250" s="154">
        <v>43294488.670000002</v>
      </c>
      <c r="E250" s="154">
        <v>0</v>
      </c>
      <c r="F250" s="238" t="s">
        <v>460</v>
      </c>
      <c r="G250" s="154">
        <v>0</v>
      </c>
      <c r="H250" s="154">
        <v>0</v>
      </c>
      <c r="I250" s="154">
        <v>0</v>
      </c>
      <c r="J250" s="154">
        <v>0</v>
      </c>
      <c r="K250" s="154">
        <v>470291.6092010531</v>
      </c>
      <c r="L250" s="154">
        <v>423136.1627022454</v>
      </c>
      <c r="M250" s="154">
        <v>47155.446498807825</v>
      </c>
      <c r="N250" s="154">
        <v>0</v>
      </c>
      <c r="O250" s="154">
        <v>42824197.060798928</v>
      </c>
      <c r="P250" s="154">
        <v>31195370.602942307</v>
      </c>
      <c r="Q250" s="154">
        <v>0</v>
      </c>
      <c r="R250" s="154">
        <v>11628826.457856631</v>
      </c>
      <c r="S250" s="154">
        <v>0</v>
      </c>
      <c r="T250" s="154">
        <v>0</v>
      </c>
      <c r="U250" s="154">
        <v>0</v>
      </c>
      <c r="V250" s="154">
        <v>0</v>
      </c>
      <c r="W250" s="154">
        <v>0</v>
      </c>
      <c r="X250" s="154">
        <v>0</v>
      </c>
      <c r="Y250" s="154">
        <v>0</v>
      </c>
      <c r="Z250" s="154">
        <v>0</v>
      </c>
      <c r="AA250" s="154">
        <v>0</v>
      </c>
      <c r="AB250" s="154">
        <v>0</v>
      </c>
      <c r="AC250" s="154">
        <v>0</v>
      </c>
      <c r="AD250" s="154">
        <v>0</v>
      </c>
      <c r="AE250" s="154">
        <v>0</v>
      </c>
      <c r="AF250" s="154">
        <v>0</v>
      </c>
      <c r="AG250" s="154">
        <v>0</v>
      </c>
      <c r="AH250" s="154">
        <v>0</v>
      </c>
      <c r="AI250" s="154">
        <v>0</v>
      </c>
      <c r="AJ250" s="154">
        <v>0</v>
      </c>
      <c r="AK250" s="154">
        <v>0</v>
      </c>
      <c r="AL250" s="154">
        <v>0</v>
      </c>
      <c r="AM250" s="154">
        <v>0</v>
      </c>
      <c r="AN250" s="154">
        <v>0</v>
      </c>
      <c r="AO250" s="154">
        <v>0</v>
      </c>
      <c r="AP250" s="154">
        <v>0</v>
      </c>
      <c r="AQ250" s="154">
        <v>0</v>
      </c>
      <c r="AR250" s="154">
        <v>0</v>
      </c>
      <c r="AS250" s="154">
        <v>0</v>
      </c>
      <c r="AT250" s="154">
        <v>0</v>
      </c>
      <c r="AU250" s="154">
        <v>0</v>
      </c>
      <c r="AV250" s="154">
        <v>0</v>
      </c>
      <c r="AW250" s="154">
        <v>0</v>
      </c>
      <c r="AX250" s="154">
        <v>0</v>
      </c>
      <c r="AY250" s="154">
        <v>0</v>
      </c>
      <c r="AZ250" s="154">
        <v>0</v>
      </c>
      <c r="BA250" s="154">
        <v>0</v>
      </c>
      <c r="BB250" s="154">
        <v>0</v>
      </c>
      <c r="BD250" s="145">
        <v>0</v>
      </c>
      <c r="BE250" s="145">
        <v>0</v>
      </c>
      <c r="BF250" s="145">
        <v>0</v>
      </c>
      <c r="BG250" s="145">
        <v>0</v>
      </c>
      <c r="BH250" s="145">
        <v>0</v>
      </c>
      <c r="BI250" s="145">
        <v>0</v>
      </c>
      <c r="BJ250" s="145">
        <v>0</v>
      </c>
      <c r="BK250" s="145">
        <v>0</v>
      </c>
      <c r="BL250" s="145">
        <v>0</v>
      </c>
      <c r="BM250" s="145">
        <v>0</v>
      </c>
      <c r="BN250" s="145">
        <v>0</v>
      </c>
      <c r="BO250" s="145">
        <v>0</v>
      </c>
    </row>
    <row r="251" spans="1:67" outlineLevel="1" x14ac:dyDescent="0.35">
      <c r="A251" s="147">
        <v>215</v>
      </c>
      <c r="B251" s="237" t="s">
        <v>809</v>
      </c>
      <c r="C251" s="147">
        <v>411.1</v>
      </c>
      <c r="D251" s="154">
        <v>-38804558.600000001</v>
      </c>
      <c r="E251" s="154">
        <v>0</v>
      </c>
      <c r="F251" s="238" t="s">
        <v>460</v>
      </c>
      <c r="G251" s="154">
        <v>0</v>
      </c>
      <c r="H251" s="154">
        <v>0</v>
      </c>
      <c r="I251" s="154">
        <v>0</v>
      </c>
      <c r="J251" s="154">
        <v>0</v>
      </c>
      <c r="K251" s="154">
        <v>-421519.20184187643</v>
      </c>
      <c r="L251" s="154">
        <v>-379254.09274405026</v>
      </c>
      <c r="M251" s="154">
        <v>-42265.109097826258</v>
      </c>
      <c r="N251" s="154">
        <v>0</v>
      </c>
      <c r="O251" s="154">
        <v>-38383039.398158103</v>
      </c>
      <c r="P251" s="154">
        <v>-27960200.56588399</v>
      </c>
      <c r="Q251" s="154">
        <v>0</v>
      </c>
      <c r="R251" s="154">
        <v>-10422838.832274122</v>
      </c>
      <c r="S251" s="154">
        <v>0</v>
      </c>
      <c r="T251" s="154">
        <v>0</v>
      </c>
      <c r="U251" s="154">
        <v>0</v>
      </c>
      <c r="V251" s="154">
        <v>0</v>
      </c>
      <c r="W251" s="154">
        <v>0</v>
      </c>
      <c r="X251" s="154">
        <v>0</v>
      </c>
      <c r="Y251" s="154">
        <v>0</v>
      </c>
      <c r="Z251" s="154">
        <v>0</v>
      </c>
      <c r="AA251" s="154">
        <v>0</v>
      </c>
      <c r="AB251" s="154">
        <v>0</v>
      </c>
      <c r="AC251" s="154">
        <v>0</v>
      </c>
      <c r="AD251" s="154">
        <v>0</v>
      </c>
      <c r="AE251" s="154">
        <v>0</v>
      </c>
      <c r="AF251" s="154">
        <v>0</v>
      </c>
      <c r="AG251" s="154">
        <v>0</v>
      </c>
      <c r="AH251" s="154">
        <v>0</v>
      </c>
      <c r="AI251" s="154">
        <v>0</v>
      </c>
      <c r="AJ251" s="154">
        <v>0</v>
      </c>
      <c r="AK251" s="154">
        <v>0</v>
      </c>
      <c r="AL251" s="154">
        <v>0</v>
      </c>
      <c r="AM251" s="154">
        <v>0</v>
      </c>
      <c r="AN251" s="154">
        <v>0</v>
      </c>
      <c r="AO251" s="154">
        <v>0</v>
      </c>
      <c r="AP251" s="154">
        <v>0</v>
      </c>
      <c r="AQ251" s="154">
        <v>0</v>
      </c>
      <c r="AR251" s="154">
        <v>0</v>
      </c>
      <c r="AS251" s="154">
        <v>0</v>
      </c>
      <c r="AT251" s="154">
        <v>0</v>
      </c>
      <c r="AU251" s="154">
        <v>0</v>
      </c>
      <c r="AV251" s="154">
        <v>0</v>
      </c>
      <c r="AW251" s="154">
        <v>0</v>
      </c>
      <c r="AX251" s="154">
        <v>0</v>
      </c>
      <c r="AY251" s="154">
        <v>0</v>
      </c>
      <c r="AZ251" s="154">
        <v>0</v>
      </c>
      <c r="BA251" s="154">
        <v>0</v>
      </c>
      <c r="BB251" s="154">
        <v>0</v>
      </c>
      <c r="BD251" s="145">
        <v>0</v>
      </c>
      <c r="BE251" s="145">
        <v>0</v>
      </c>
      <c r="BF251" s="145">
        <v>0</v>
      </c>
      <c r="BG251" s="145">
        <v>0</v>
      </c>
      <c r="BH251" s="145">
        <v>0</v>
      </c>
      <c r="BI251" s="145">
        <v>0</v>
      </c>
      <c r="BJ251" s="145">
        <v>0</v>
      </c>
      <c r="BK251" s="145">
        <v>0</v>
      </c>
      <c r="BL251" s="145">
        <v>0</v>
      </c>
      <c r="BM251" s="145">
        <v>0</v>
      </c>
      <c r="BN251" s="145">
        <v>0</v>
      </c>
      <c r="BO251" s="145">
        <v>0</v>
      </c>
    </row>
    <row r="252" spans="1:67" outlineLevel="1" x14ac:dyDescent="0.35">
      <c r="A252" s="147">
        <v>216</v>
      </c>
      <c r="B252" s="237" t="s">
        <v>810</v>
      </c>
      <c r="C252" s="147">
        <v>411.4</v>
      </c>
      <c r="D252" s="154">
        <v>-33270.6</v>
      </c>
      <c r="E252" s="154">
        <v>0</v>
      </c>
      <c r="F252" s="238" t="s">
        <v>460</v>
      </c>
      <c r="G252" s="154">
        <v>0</v>
      </c>
      <c r="H252" s="154">
        <v>0</v>
      </c>
      <c r="I252" s="154">
        <v>0</v>
      </c>
      <c r="J252" s="154">
        <v>0</v>
      </c>
      <c r="K252" s="154">
        <v>-361.40590855220637</v>
      </c>
      <c r="L252" s="154">
        <v>-325.16827077244989</v>
      </c>
      <c r="M252" s="154">
        <v>-36.237637779756582</v>
      </c>
      <c r="N252" s="154">
        <v>0</v>
      </c>
      <c r="O252" s="154">
        <v>-32909.194091447775</v>
      </c>
      <c r="P252" s="154">
        <v>-23972.767182753105</v>
      </c>
      <c r="Q252" s="154">
        <v>0</v>
      </c>
      <c r="R252" s="154">
        <v>-8936.4269086946751</v>
      </c>
      <c r="S252" s="154">
        <v>0</v>
      </c>
      <c r="T252" s="154">
        <v>0</v>
      </c>
      <c r="U252" s="154">
        <v>0</v>
      </c>
      <c r="V252" s="154">
        <v>0</v>
      </c>
      <c r="W252" s="154">
        <v>0</v>
      </c>
      <c r="X252" s="154">
        <v>0</v>
      </c>
      <c r="Y252" s="154">
        <v>0</v>
      </c>
      <c r="Z252" s="154">
        <v>0</v>
      </c>
      <c r="AA252" s="154">
        <v>0</v>
      </c>
      <c r="AB252" s="154">
        <v>0</v>
      </c>
      <c r="AC252" s="154">
        <v>0</v>
      </c>
      <c r="AD252" s="154">
        <v>0</v>
      </c>
      <c r="AE252" s="154">
        <v>0</v>
      </c>
      <c r="AF252" s="154">
        <v>0</v>
      </c>
      <c r="AG252" s="154">
        <v>0</v>
      </c>
      <c r="AH252" s="154">
        <v>0</v>
      </c>
      <c r="AI252" s="154">
        <v>0</v>
      </c>
      <c r="AJ252" s="154">
        <v>0</v>
      </c>
      <c r="AK252" s="154">
        <v>0</v>
      </c>
      <c r="AL252" s="154">
        <v>0</v>
      </c>
      <c r="AM252" s="154">
        <v>0</v>
      </c>
      <c r="AN252" s="154">
        <v>0</v>
      </c>
      <c r="AO252" s="154">
        <v>0</v>
      </c>
      <c r="AP252" s="154">
        <v>0</v>
      </c>
      <c r="AQ252" s="154">
        <v>0</v>
      </c>
      <c r="AR252" s="154">
        <v>0</v>
      </c>
      <c r="AS252" s="154">
        <v>0</v>
      </c>
      <c r="AT252" s="154">
        <v>0</v>
      </c>
      <c r="AU252" s="154">
        <v>0</v>
      </c>
      <c r="AV252" s="154">
        <v>0</v>
      </c>
      <c r="AW252" s="154">
        <v>0</v>
      </c>
      <c r="AX252" s="154">
        <v>0</v>
      </c>
      <c r="AY252" s="154">
        <v>0</v>
      </c>
      <c r="AZ252" s="154">
        <v>0</v>
      </c>
      <c r="BA252" s="154">
        <v>0</v>
      </c>
      <c r="BB252" s="154">
        <v>0</v>
      </c>
      <c r="BD252" s="145">
        <v>0</v>
      </c>
      <c r="BE252" s="145">
        <v>0</v>
      </c>
      <c r="BF252" s="145">
        <v>0</v>
      </c>
      <c r="BG252" s="145">
        <v>0</v>
      </c>
      <c r="BH252" s="145">
        <v>0</v>
      </c>
      <c r="BI252" s="145">
        <v>0</v>
      </c>
      <c r="BJ252" s="145">
        <v>0</v>
      </c>
      <c r="BK252" s="145">
        <v>0</v>
      </c>
      <c r="BL252" s="145">
        <v>0</v>
      </c>
      <c r="BM252" s="145">
        <v>0</v>
      </c>
      <c r="BN252" s="145">
        <v>0</v>
      </c>
      <c r="BO252" s="145">
        <v>0</v>
      </c>
    </row>
    <row r="253" spans="1:67" outlineLevel="1" x14ac:dyDescent="0.35">
      <c r="A253" s="147">
        <v>217</v>
      </c>
      <c r="B253" s="145" t="s">
        <v>811</v>
      </c>
      <c r="C253" s="147" t="s">
        <v>568</v>
      </c>
      <c r="D253" s="239">
        <v>-639408.42293589411</v>
      </c>
      <c r="E253" s="154">
        <v>0</v>
      </c>
      <c r="G253" s="239">
        <v>0</v>
      </c>
      <c r="H253" s="239">
        <v>0</v>
      </c>
      <c r="I253" s="239">
        <v>0</v>
      </c>
      <c r="J253" s="239">
        <v>0</v>
      </c>
      <c r="K253" s="239">
        <v>-6945.6511763262433</v>
      </c>
      <c r="L253" s="239">
        <v>-6249.2209699674968</v>
      </c>
      <c r="M253" s="239">
        <v>-696.43020635865219</v>
      </c>
      <c r="N253" s="239">
        <v>0</v>
      </c>
      <c r="O253" s="239">
        <v>-632462.77175956324</v>
      </c>
      <c r="P253" s="239">
        <v>-460718.75042029534</v>
      </c>
      <c r="Q253" s="239">
        <v>0</v>
      </c>
      <c r="R253" s="239">
        <v>-171744.02133926982</v>
      </c>
      <c r="S253" s="239">
        <v>0</v>
      </c>
      <c r="T253" s="239">
        <v>0</v>
      </c>
      <c r="U253" s="239">
        <v>0</v>
      </c>
      <c r="V253" s="239">
        <v>0</v>
      </c>
      <c r="W253" s="239">
        <v>0</v>
      </c>
      <c r="X253" s="239">
        <v>0</v>
      </c>
      <c r="Y253" s="239">
        <v>0</v>
      </c>
      <c r="Z253" s="239">
        <v>0</v>
      </c>
      <c r="AA253" s="239">
        <v>0</v>
      </c>
      <c r="AB253" s="239">
        <v>0</v>
      </c>
      <c r="AC253" s="239">
        <v>0</v>
      </c>
      <c r="AD253" s="239">
        <v>0</v>
      </c>
      <c r="AE253" s="239">
        <v>0</v>
      </c>
      <c r="AF253" s="239">
        <v>0</v>
      </c>
      <c r="AG253" s="239">
        <v>0</v>
      </c>
      <c r="AH253" s="239">
        <v>0</v>
      </c>
      <c r="AI253" s="239">
        <v>0</v>
      </c>
      <c r="AJ253" s="239">
        <v>0</v>
      </c>
      <c r="AK253" s="239">
        <v>0</v>
      </c>
      <c r="AL253" s="239">
        <v>0</v>
      </c>
      <c r="AM253" s="239">
        <v>0</v>
      </c>
      <c r="AN253" s="239">
        <v>0</v>
      </c>
      <c r="AO253" s="239">
        <v>0</v>
      </c>
      <c r="AP253" s="239">
        <v>0</v>
      </c>
      <c r="AQ253" s="239">
        <v>0</v>
      </c>
      <c r="AR253" s="239">
        <v>0</v>
      </c>
      <c r="AS253" s="239">
        <v>0</v>
      </c>
      <c r="AT253" s="239">
        <v>0</v>
      </c>
      <c r="AU253" s="239">
        <v>0</v>
      </c>
      <c r="AV253" s="239">
        <v>0</v>
      </c>
      <c r="AW253" s="239">
        <v>0</v>
      </c>
      <c r="AX253" s="239">
        <v>0</v>
      </c>
      <c r="AY253" s="239">
        <v>0</v>
      </c>
      <c r="AZ253" s="239">
        <v>0</v>
      </c>
      <c r="BA253" s="239">
        <v>0</v>
      </c>
      <c r="BB253" s="239">
        <v>0</v>
      </c>
      <c r="BD253" s="145">
        <v>0</v>
      </c>
      <c r="BE253" s="145">
        <v>0</v>
      </c>
      <c r="BF253" s="145">
        <v>0</v>
      </c>
      <c r="BG253" s="145">
        <v>0</v>
      </c>
      <c r="BH253" s="145">
        <v>0</v>
      </c>
      <c r="BI253" s="145">
        <v>0</v>
      </c>
      <c r="BJ253" s="145">
        <v>0</v>
      </c>
      <c r="BK253" s="145">
        <v>0</v>
      </c>
      <c r="BL253" s="145">
        <v>0</v>
      </c>
      <c r="BM253" s="145">
        <v>0</v>
      </c>
      <c r="BN253" s="145">
        <v>0</v>
      </c>
      <c r="BO253" s="145">
        <v>0</v>
      </c>
    </row>
    <row r="254" spans="1:67" outlineLevel="1" x14ac:dyDescent="0.35">
      <c r="A254" s="147" t="s">
        <v>568</v>
      </c>
      <c r="B254" s="145" t="s">
        <v>568</v>
      </c>
      <c r="C254" s="147" t="s">
        <v>568</v>
      </c>
      <c r="D254" s="154"/>
      <c r="E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D254" s="145">
        <v>0</v>
      </c>
      <c r="BE254" s="145">
        <v>0</v>
      </c>
      <c r="BF254" s="145">
        <v>0</v>
      </c>
      <c r="BG254" s="145">
        <v>0</v>
      </c>
      <c r="BH254" s="145">
        <v>0</v>
      </c>
      <c r="BI254" s="145">
        <v>0</v>
      </c>
      <c r="BJ254" s="145">
        <v>0</v>
      </c>
      <c r="BK254" s="145">
        <v>0</v>
      </c>
      <c r="BL254" s="145">
        <v>0</v>
      </c>
      <c r="BM254" s="145">
        <v>0</v>
      </c>
      <c r="BN254" s="145">
        <v>0</v>
      </c>
      <c r="BO254" s="145">
        <v>0</v>
      </c>
    </row>
    <row r="255" spans="1:67" x14ac:dyDescent="0.35">
      <c r="A255" s="147">
        <v>218</v>
      </c>
      <c r="B255" s="158" t="s">
        <v>812</v>
      </c>
      <c r="C255" s="147" t="s">
        <v>568</v>
      </c>
      <c r="D255" s="154">
        <v>27694764.911944531</v>
      </c>
      <c r="E255" s="154">
        <v>0</v>
      </c>
      <c r="F255" s="238"/>
      <c r="G255" s="154">
        <v>201030.29543161322</v>
      </c>
      <c r="H255" s="154">
        <v>69293.793283313033</v>
      </c>
      <c r="I255" s="154">
        <v>131736.50214830018</v>
      </c>
      <c r="J255" s="154">
        <v>0</v>
      </c>
      <c r="K255" s="154">
        <v>208057.02812476756</v>
      </c>
      <c r="L255" s="154">
        <v>182921.2750730777</v>
      </c>
      <c r="M255" s="154">
        <v>25135.753051690044</v>
      </c>
      <c r="N255" s="154">
        <v>0</v>
      </c>
      <c r="O255" s="154">
        <v>27285677.588388152</v>
      </c>
      <c r="P255" s="154">
        <v>15733675.95543753</v>
      </c>
      <c r="Q255" s="154">
        <v>140611.44865337625</v>
      </c>
      <c r="R255" s="154">
        <v>11411390.184297239</v>
      </c>
      <c r="S255" s="154">
        <v>0</v>
      </c>
      <c r="T255" s="154">
        <v>0</v>
      </c>
      <c r="U255" s="154">
        <v>0</v>
      </c>
      <c r="V255" s="154">
        <v>0</v>
      </c>
      <c r="W255" s="154">
        <v>0</v>
      </c>
      <c r="X255" s="154">
        <v>0</v>
      </c>
      <c r="Y255" s="154">
        <v>0</v>
      </c>
      <c r="Z255" s="154">
        <v>0</v>
      </c>
      <c r="AA255" s="154">
        <v>0</v>
      </c>
      <c r="AB255" s="154">
        <v>0</v>
      </c>
      <c r="AC255" s="154">
        <v>0</v>
      </c>
      <c r="AD255" s="154">
        <v>0</v>
      </c>
      <c r="AE255" s="154">
        <v>0</v>
      </c>
      <c r="AF255" s="154">
        <v>0</v>
      </c>
      <c r="AG255" s="154">
        <v>0</v>
      </c>
      <c r="AH255" s="154">
        <v>0</v>
      </c>
      <c r="AI255" s="154">
        <v>0</v>
      </c>
      <c r="AJ255" s="154">
        <v>0</v>
      </c>
      <c r="AK255" s="154">
        <v>0</v>
      </c>
      <c r="AL255" s="154">
        <v>0</v>
      </c>
      <c r="AM255" s="154">
        <v>0</v>
      </c>
      <c r="AN255" s="154">
        <v>0</v>
      </c>
      <c r="AO255" s="154">
        <v>0</v>
      </c>
      <c r="AP255" s="154">
        <v>0</v>
      </c>
      <c r="AQ255" s="154">
        <v>0</v>
      </c>
      <c r="AR255" s="154">
        <v>0</v>
      </c>
      <c r="AS255" s="154">
        <v>0</v>
      </c>
      <c r="AT255" s="154">
        <v>0</v>
      </c>
      <c r="AU255" s="154">
        <v>0</v>
      </c>
      <c r="AV255" s="154">
        <v>0</v>
      </c>
      <c r="AW255" s="154">
        <v>0</v>
      </c>
      <c r="AX255" s="154">
        <v>0</v>
      </c>
      <c r="AY255" s="154">
        <v>0</v>
      </c>
      <c r="AZ255" s="154">
        <v>0</v>
      </c>
      <c r="BA255" s="154">
        <v>0</v>
      </c>
      <c r="BB255" s="154">
        <v>0</v>
      </c>
      <c r="BD255" s="145">
        <v>0</v>
      </c>
      <c r="BE255" s="145">
        <v>0</v>
      </c>
      <c r="BF255" s="145">
        <v>0</v>
      </c>
      <c r="BG255" s="145">
        <v>0</v>
      </c>
      <c r="BH255" s="145">
        <v>0</v>
      </c>
      <c r="BI255" s="145">
        <v>0</v>
      </c>
      <c r="BJ255" s="145">
        <v>0</v>
      </c>
      <c r="BK255" s="145">
        <v>0</v>
      </c>
      <c r="BL255" s="145">
        <v>0</v>
      </c>
      <c r="BM255" s="145">
        <v>0</v>
      </c>
      <c r="BN255" s="145">
        <v>0</v>
      </c>
      <c r="BO255" s="145">
        <v>0</v>
      </c>
    </row>
    <row r="256" spans="1:67" x14ac:dyDescent="0.35">
      <c r="A256" s="147" t="s">
        <v>568</v>
      </c>
      <c r="B256" s="145" t="s">
        <v>568</v>
      </c>
      <c r="C256" s="147" t="s">
        <v>568</v>
      </c>
      <c r="D256" s="239"/>
      <c r="E256" s="154"/>
      <c r="G256" s="239"/>
      <c r="H256" s="239"/>
      <c r="I256" s="239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C256" s="239"/>
      <c r="AD256" s="239"/>
      <c r="AE256" s="239"/>
      <c r="AF256" s="239"/>
      <c r="AG256" s="239"/>
      <c r="AH256" s="239"/>
      <c r="AI256" s="239"/>
      <c r="AJ256" s="239"/>
      <c r="AK256" s="239"/>
      <c r="AL256" s="239"/>
      <c r="AM256" s="239"/>
      <c r="AN256" s="239"/>
      <c r="AO256" s="239"/>
      <c r="AP256" s="239"/>
      <c r="AQ256" s="239"/>
      <c r="AR256" s="239"/>
      <c r="AS256" s="239"/>
      <c r="AT256" s="239"/>
      <c r="AU256" s="239"/>
      <c r="AV256" s="239"/>
      <c r="AW256" s="239"/>
      <c r="AX256" s="239"/>
      <c r="AY256" s="239"/>
      <c r="AZ256" s="239"/>
      <c r="BA256" s="239"/>
      <c r="BB256" s="239"/>
      <c r="BD256" s="145">
        <v>0</v>
      </c>
      <c r="BE256" s="145">
        <v>0</v>
      </c>
      <c r="BF256" s="145">
        <v>0</v>
      </c>
      <c r="BG256" s="145">
        <v>0</v>
      </c>
      <c r="BH256" s="145">
        <v>0</v>
      </c>
      <c r="BI256" s="145">
        <v>0</v>
      </c>
      <c r="BJ256" s="145">
        <v>0</v>
      </c>
      <c r="BK256" s="145">
        <v>0</v>
      </c>
      <c r="BL256" s="145">
        <v>0</v>
      </c>
      <c r="BM256" s="145">
        <v>0</v>
      </c>
      <c r="BN256" s="145">
        <v>0</v>
      </c>
      <c r="BO256" s="145">
        <v>0</v>
      </c>
    </row>
    <row r="257" spans="1:67" x14ac:dyDescent="0.35">
      <c r="A257" s="147">
        <v>219</v>
      </c>
      <c r="B257" s="155" t="s">
        <v>813</v>
      </c>
      <c r="C257" s="147" t="s">
        <v>568</v>
      </c>
      <c r="D257" s="154"/>
      <c r="E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D257" s="145">
        <v>0</v>
      </c>
      <c r="BE257" s="145">
        <v>0</v>
      </c>
      <c r="BF257" s="145">
        <v>0</v>
      </c>
      <c r="BG257" s="145">
        <v>0</v>
      </c>
      <c r="BH257" s="145">
        <v>0</v>
      </c>
      <c r="BI257" s="145">
        <v>0</v>
      </c>
      <c r="BJ257" s="145">
        <v>0</v>
      </c>
      <c r="BK257" s="145">
        <v>0</v>
      </c>
      <c r="BL257" s="145">
        <v>0</v>
      </c>
      <c r="BM257" s="145">
        <v>0</v>
      </c>
      <c r="BN257" s="145">
        <v>0</v>
      </c>
      <c r="BO257" s="145">
        <v>0</v>
      </c>
    </row>
    <row r="258" spans="1:67" x14ac:dyDescent="0.35">
      <c r="A258" s="147">
        <v>220</v>
      </c>
      <c r="B258" s="155" t="s">
        <v>814</v>
      </c>
      <c r="C258" s="147" t="s">
        <v>568</v>
      </c>
      <c r="D258" s="154">
        <v>119574472.29144746</v>
      </c>
      <c r="E258" s="154">
        <v>0</v>
      </c>
      <c r="F258" s="238"/>
      <c r="G258" s="154">
        <v>1168633.1981164443</v>
      </c>
      <c r="H258" s="154">
        <v>402820.01814918226</v>
      </c>
      <c r="I258" s="154">
        <v>765813.17996726208</v>
      </c>
      <c r="J258" s="154">
        <v>0</v>
      </c>
      <c r="K258" s="154">
        <v>678078.15653030504</v>
      </c>
      <c r="L258" s="154">
        <v>568123.25221878884</v>
      </c>
      <c r="M258" s="154">
        <v>109954.90431151621</v>
      </c>
      <c r="N258" s="154">
        <v>0</v>
      </c>
      <c r="O258" s="154">
        <v>117727760.93680067</v>
      </c>
      <c r="P258" s="154">
        <v>62277682.720185906</v>
      </c>
      <c r="Q258" s="154">
        <v>768332.34132010292</v>
      </c>
      <c r="R258" s="154">
        <v>54681745.875294663</v>
      </c>
      <c r="S258" s="154">
        <v>0</v>
      </c>
      <c r="T258" s="154">
        <v>0</v>
      </c>
      <c r="U258" s="154">
        <v>0</v>
      </c>
      <c r="V258" s="154">
        <v>0</v>
      </c>
      <c r="W258" s="154">
        <v>0</v>
      </c>
      <c r="X258" s="154">
        <v>0</v>
      </c>
      <c r="Y258" s="154">
        <v>0</v>
      </c>
      <c r="Z258" s="154">
        <v>0</v>
      </c>
      <c r="AA258" s="154">
        <v>0</v>
      </c>
      <c r="AB258" s="154">
        <v>0</v>
      </c>
      <c r="AC258" s="154">
        <v>0</v>
      </c>
      <c r="AD258" s="154">
        <v>0</v>
      </c>
      <c r="AE258" s="154">
        <v>0</v>
      </c>
      <c r="AF258" s="154">
        <v>0</v>
      </c>
      <c r="AG258" s="154">
        <v>0</v>
      </c>
      <c r="AH258" s="154">
        <v>0</v>
      </c>
      <c r="AI258" s="154">
        <v>0</v>
      </c>
      <c r="AJ258" s="154">
        <v>0</v>
      </c>
      <c r="AK258" s="154">
        <v>0</v>
      </c>
      <c r="AL258" s="154">
        <v>0</v>
      </c>
      <c r="AM258" s="154">
        <v>0</v>
      </c>
      <c r="AN258" s="154">
        <v>0</v>
      </c>
      <c r="AO258" s="154">
        <v>0</v>
      </c>
      <c r="AP258" s="154">
        <v>0</v>
      </c>
      <c r="AQ258" s="154">
        <v>0</v>
      </c>
      <c r="AR258" s="154">
        <v>0</v>
      </c>
      <c r="AS258" s="154">
        <v>0</v>
      </c>
      <c r="AT258" s="154">
        <v>0</v>
      </c>
      <c r="AU258" s="154">
        <v>0</v>
      </c>
      <c r="AV258" s="154">
        <v>0</v>
      </c>
      <c r="AW258" s="154">
        <v>0</v>
      </c>
      <c r="AX258" s="154">
        <v>0</v>
      </c>
      <c r="AY258" s="154">
        <v>0</v>
      </c>
      <c r="AZ258" s="154">
        <v>0</v>
      </c>
      <c r="BA258" s="154">
        <v>0</v>
      </c>
      <c r="BB258" s="154">
        <v>0</v>
      </c>
      <c r="BD258" s="145">
        <v>0</v>
      </c>
      <c r="BE258" s="145">
        <v>0</v>
      </c>
      <c r="BF258" s="145">
        <v>0</v>
      </c>
      <c r="BG258" s="145">
        <v>0</v>
      </c>
      <c r="BH258" s="145">
        <v>0</v>
      </c>
      <c r="BI258" s="145">
        <v>0</v>
      </c>
      <c r="BJ258" s="145">
        <v>0</v>
      </c>
      <c r="BK258" s="145">
        <v>0</v>
      </c>
      <c r="BL258" s="145">
        <v>0</v>
      </c>
      <c r="BM258" s="145">
        <v>0</v>
      </c>
      <c r="BN258" s="145">
        <v>0</v>
      </c>
      <c r="BO258" s="145">
        <v>0</v>
      </c>
    </row>
    <row r="259" spans="1:67" x14ac:dyDescent="0.35">
      <c r="A259" s="147">
        <v>221</v>
      </c>
      <c r="B259" s="155" t="s">
        <v>815</v>
      </c>
      <c r="C259" s="147" t="s">
        <v>568</v>
      </c>
      <c r="D259" s="154">
        <v>48932083.641557448</v>
      </c>
      <c r="E259" s="154">
        <v>0</v>
      </c>
      <c r="F259" s="238" t="s">
        <v>460</v>
      </c>
      <c r="G259" s="154">
        <v>0</v>
      </c>
      <c r="H259" s="154">
        <v>0</v>
      </c>
      <c r="I259" s="154">
        <v>0</v>
      </c>
      <c r="J259" s="154">
        <v>0</v>
      </c>
      <c r="K259" s="154">
        <v>531530.66508658172</v>
      </c>
      <c r="L259" s="154">
        <v>478234.86871346232</v>
      </c>
      <c r="M259" s="154">
        <v>53295.796373119556</v>
      </c>
      <c r="N259" s="154">
        <v>0</v>
      </c>
      <c r="O259" s="154">
        <v>48400552.976470843</v>
      </c>
      <c r="P259" s="154">
        <v>35257478.040854648</v>
      </c>
      <c r="Q259" s="154">
        <v>0</v>
      </c>
      <c r="R259" s="154">
        <v>13143074.935616206</v>
      </c>
      <c r="S259" s="154">
        <v>0</v>
      </c>
      <c r="T259" s="154">
        <v>0</v>
      </c>
      <c r="U259" s="154">
        <v>0</v>
      </c>
      <c r="V259" s="154">
        <v>0</v>
      </c>
      <c r="W259" s="154">
        <v>0</v>
      </c>
      <c r="X259" s="154">
        <v>0</v>
      </c>
      <c r="Y259" s="154">
        <v>0</v>
      </c>
      <c r="Z259" s="154">
        <v>0</v>
      </c>
      <c r="AA259" s="154">
        <v>0</v>
      </c>
      <c r="AB259" s="154">
        <v>0</v>
      </c>
      <c r="AC259" s="154">
        <v>0</v>
      </c>
      <c r="AD259" s="154">
        <v>0</v>
      </c>
      <c r="AE259" s="154">
        <v>0</v>
      </c>
      <c r="AF259" s="154">
        <v>0</v>
      </c>
      <c r="AG259" s="154">
        <v>0</v>
      </c>
      <c r="AH259" s="154">
        <v>0</v>
      </c>
      <c r="AI259" s="154">
        <v>0</v>
      </c>
      <c r="AJ259" s="154">
        <v>0</v>
      </c>
      <c r="AK259" s="154">
        <v>0</v>
      </c>
      <c r="AL259" s="154">
        <v>0</v>
      </c>
      <c r="AM259" s="154">
        <v>0</v>
      </c>
      <c r="AN259" s="154">
        <v>0</v>
      </c>
      <c r="AO259" s="154">
        <v>0</v>
      </c>
      <c r="AP259" s="154">
        <v>0</v>
      </c>
      <c r="AQ259" s="154">
        <v>0</v>
      </c>
      <c r="AR259" s="154">
        <v>0</v>
      </c>
      <c r="AS259" s="154">
        <v>0</v>
      </c>
      <c r="AT259" s="154">
        <v>0</v>
      </c>
      <c r="AU259" s="154">
        <v>0</v>
      </c>
      <c r="AV259" s="154">
        <v>0</v>
      </c>
      <c r="AW259" s="154">
        <v>0</v>
      </c>
      <c r="AX259" s="154">
        <v>0</v>
      </c>
      <c r="AY259" s="154">
        <v>0</v>
      </c>
      <c r="AZ259" s="154">
        <v>0</v>
      </c>
      <c r="BA259" s="154">
        <v>0</v>
      </c>
      <c r="BB259" s="154">
        <v>0</v>
      </c>
      <c r="BD259" s="145">
        <v>0</v>
      </c>
      <c r="BE259" s="145">
        <v>0</v>
      </c>
      <c r="BF259" s="145">
        <v>0</v>
      </c>
      <c r="BG259" s="145">
        <v>0</v>
      </c>
      <c r="BH259" s="145">
        <v>0</v>
      </c>
      <c r="BI259" s="145">
        <v>0</v>
      </c>
      <c r="BJ259" s="145">
        <v>0</v>
      </c>
      <c r="BK259" s="145">
        <v>0</v>
      </c>
      <c r="BL259" s="145">
        <v>0</v>
      </c>
      <c r="BM259" s="145">
        <v>0</v>
      </c>
      <c r="BN259" s="145">
        <v>0</v>
      </c>
      <c r="BO259" s="145">
        <v>0</v>
      </c>
    </row>
    <row r="260" spans="1:67" x14ac:dyDescent="0.35">
      <c r="A260" s="147">
        <v>222</v>
      </c>
      <c r="B260" s="155" t="s">
        <v>816</v>
      </c>
      <c r="C260" s="147" t="s">
        <v>568</v>
      </c>
      <c r="D260" s="154">
        <v>0</v>
      </c>
      <c r="E260" s="154">
        <v>0</v>
      </c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D260" s="145">
        <v>0</v>
      </c>
      <c r="BE260" s="145">
        <v>0</v>
      </c>
      <c r="BF260" s="145">
        <v>0</v>
      </c>
      <c r="BG260" s="145">
        <v>0</v>
      </c>
      <c r="BH260" s="145">
        <v>0</v>
      </c>
      <c r="BI260" s="145">
        <v>0</v>
      </c>
      <c r="BJ260" s="145">
        <v>0</v>
      </c>
      <c r="BK260" s="145">
        <v>0</v>
      </c>
      <c r="BL260" s="145">
        <v>0</v>
      </c>
      <c r="BM260" s="145">
        <v>0</v>
      </c>
      <c r="BN260" s="145">
        <v>0</v>
      </c>
      <c r="BO260" s="145">
        <v>0</v>
      </c>
    </row>
    <row r="261" spans="1:67" x14ac:dyDescent="0.35">
      <c r="A261" s="147">
        <v>223</v>
      </c>
      <c r="B261" s="153" t="s">
        <v>817</v>
      </c>
      <c r="C261" s="147" t="s">
        <v>568</v>
      </c>
      <c r="D261" s="154">
        <v>6081309.2879862664</v>
      </c>
      <c r="E261" s="154">
        <v>0</v>
      </c>
      <c r="F261" s="238" t="s">
        <v>460</v>
      </c>
      <c r="G261" s="154">
        <v>0</v>
      </c>
      <c r="H261" s="154">
        <v>0</v>
      </c>
      <c r="I261" s="154">
        <v>0</v>
      </c>
      <c r="J261" s="154">
        <v>0</v>
      </c>
      <c r="K261" s="154">
        <v>66058.956207932773</v>
      </c>
      <c r="L261" s="154">
        <v>59435.322032272721</v>
      </c>
      <c r="M261" s="154">
        <v>6623.634175660065</v>
      </c>
      <c r="N261" s="154">
        <v>0</v>
      </c>
      <c r="O261" s="154">
        <v>6015250.3317783307</v>
      </c>
      <c r="P261" s="154">
        <v>4381820.93882313</v>
      </c>
      <c r="Q261" s="154">
        <v>0</v>
      </c>
      <c r="R261" s="154">
        <v>1633429.3929552017</v>
      </c>
      <c r="S261" s="154">
        <v>0</v>
      </c>
      <c r="T261" s="154">
        <v>0</v>
      </c>
      <c r="U261" s="154">
        <v>0</v>
      </c>
      <c r="V261" s="154">
        <v>0</v>
      </c>
      <c r="W261" s="154">
        <v>0</v>
      </c>
      <c r="X261" s="154">
        <v>0</v>
      </c>
      <c r="Y261" s="154">
        <v>0</v>
      </c>
      <c r="Z261" s="154">
        <v>0</v>
      </c>
      <c r="AA261" s="154">
        <v>0</v>
      </c>
      <c r="AB261" s="154">
        <v>0</v>
      </c>
      <c r="AC261" s="154">
        <v>0</v>
      </c>
      <c r="AD261" s="154">
        <v>0</v>
      </c>
      <c r="AE261" s="154">
        <v>0</v>
      </c>
      <c r="AF261" s="154">
        <v>0</v>
      </c>
      <c r="AG261" s="154">
        <v>0</v>
      </c>
      <c r="AH261" s="154">
        <v>0</v>
      </c>
      <c r="AI261" s="154">
        <v>0</v>
      </c>
      <c r="AJ261" s="154">
        <v>0</v>
      </c>
      <c r="AK261" s="154">
        <v>0</v>
      </c>
      <c r="AL261" s="154">
        <v>0</v>
      </c>
      <c r="AM261" s="154">
        <v>0</v>
      </c>
      <c r="AN261" s="154">
        <v>0</v>
      </c>
      <c r="AO261" s="154">
        <v>0</v>
      </c>
      <c r="AP261" s="154">
        <v>0</v>
      </c>
      <c r="AQ261" s="154">
        <v>0</v>
      </c>
      <c r="AR261" s="154">
        <v>0</v>
      </c>
      <c r="AS261" s="154">
        <v>0</v>
      </c>
      <c r="AT261" s="154">
        <v>0</v>
      </c>
      <c r="AU261" s="154">
        <v>0</v>
      </c>
      <c r="AV261" s="154">
        <v>0</v>
      </c>
      <c r="AW261" s="154">
        <v>0</v>
      </c>
      <c r="AX261" s="154">
        <v>0</v>
      </c>
      <c r="AY261" s="154">
        <v>0</v>
      </c>
      <c r="AZ261" s="154">
        <v>0</v>
      </c>
      <c r="BA261" s="154">
        <v>0</v>
      </c>
      <c r="BB261" s="154">
        <v>0</v>
      </c>
      <c r="BD261" s="145">
        <v>0</v>
      </c>
      <c r="BE261" s="145">
        <v>0</v>
      </c>
      <c r="BF261" s="145">
        <v>0</v>
      </c>
      <c r="BG261" s="145">
        <v>0</v>
      </c>
      <c r="BH261" s="145">
        <v>0</v>
      </c>
      <c r="BI261" s="145">
        <v>0</v>
      </c>
      <c r="BJ261" s="145">
        <v>0</v>
      </c>
      <c r="BK261" s="145">
        <v>0</v>
      </c>
      <c r="BL261" s="145">
        <v>0</v>
      </c>
      <c r="BM261" s="145">
        <v>0</v>
      </c>
      <c r="BN261" s="145">
        <v>0</v>
      </c>
      <c r="BO261" s="145">
        <v>0</v>
      </c>
    </row>
    <row r="262" spans="1:67" x14ac:dyDescent="0.35">
      <c r="A262" s="147">
        <v>224</v>
      </c>
      <c r="B262" s="153" t="s">
        <v>818</v>
      </c>
      <c r="C262" s="147" t="s">
        <v>568</v>
      </c>
      <c r="D262" s="154">
        <v>0</v>
      </c>
      <c r="E262" s="154">
        <v>0</v>
      </c>
      <c r="F262" s="238" t="s">
        <v>733</v>
      </c>
      <c r="G262" s="154">
        <v>0</v>
      </c>
      <c r="H262" s="154">
        <v>0</v>
      </c>
      <c r="I262" s="154">
        <v>0</v>
      </c>
      <c r="J262" s="154">
        <v>0</v>
      </c>
      <c r="K262" s="154">
        <v>0</v>
      </c>
      <c r="L262" s="154">
        <v>0</v>
      </c>
      <c r="M262" s="154">
        <v>0</v>
      </c>
      <c r="N262" s="154">
        <v>0</v>
      </c>
      <c r="O262" s="154">
        <v>0</v>
      </c>
      <c r="P262" s="154">
        <v>0</v>
      </c>
      <c r="Q262" s="154">
        <v>0</v>
      </c>
      <c r="R262" s="154">
        <v>0</v>
      </c>
      <c r="S262" s="154">
        <v>0</v>
      </c>
      <c r="T262" s="154">
        <v>0</v>
      </c>
      <c r="U262" s="154">
        <v>0</v>
      </c>
      <c r="V262" s="154">
        <v>0</v>
      </c>
      <c r="W262" s="154">
        <v>0</v>
      </c>
      <c r="X262" s="154">
        <v>0</v>
      </c>
      <c r="Y262" s="154">
        <v>0</v>
      </c>
      <c r="Z262" s="154">
        <v>0</v>
      </c>
      <c r="AA262" s="154">
        <v>0</v>
      </c>
      <c r="AB262" s="154">
        <v>0</v>
      </c>
      <c r="AC262" s="154">
        <v>0</v>
      </c>
      <c r="AD262" s="154">
        <v>0</v>
      </c>
      <c r="AE262" s="154">
        <v>0</v>
      </c>
      <c r="AF262" s="154">
        <v>0</v>
      </c>
      <c r="AG262" s="154">
        <v>0</v>
      </c>
      <c r="AH262" s="154">
        <v>0</v>
      </c>
      <c r="AI262" s="154">
        <v>0</v>
      </c>
      <c r="AJ262" s="154">
        <v>0</v>
      </c>
      <c r="AK262" s="154">
        <v>0</v>
      </c>
      <c r="AL262" s="154">
        <v>0</v>
      </c>
      <c r="AM262" s="154">
        <v>0</v>
      </c>
      <c r="AN262" s="154">
        <v>0</v>
      </c>
      <c r="AO262" s="154">
        <v>0</v>
      </c>
      <c r="AP262" s="154">
        <v>0</v>
      </c>
      <c r="AQ262" s="154">
        <v>0</v>
      </c>
      <c r="AR262" s="154">
        <v>0</v>
      </c>
      <c r="AS262" s="154">
        <v>0</v>
      </c>
      <c r="AT262" s="154">
        <v>0</v>
      </c>
      <c r="AU262" s="154">
        <v>0</v>
      </c>
      <c r="AV262" s="154">
        <v>0</v>
      </c>
      <c r="AW262" s="154">
        <v>0</v>
      </c>
      <c r="AX262" s="154">
        <v>0</v>
      </c>
      <c r="AY262" s="154">
        <v>0</v>
      </c>
      <c r="AZ262" s="154">
        <v>0</v>
      </c>
      <c r="BA262" s="154">
        <v>0</v>
      </c>
      <c r="BB262" s="154">
        <v>0</v>
      </c>
      <c r="BD262" s="145">
        <v>0</v>
      </c>
      <c r="BE262" s="145">
        <v>0</v>
      </c>
      <c r="BF262" s="145">
        <v>0</v>
      </c>
      <c r="BG262" s="145">
        <v>0</v>
      </c>
      <c r="BH262" s="145">
        <v>0</v>
      </c>
      <c r="BI262" s="145">
        <v>0</v>
      </c>
      <c r="BJ262" s="145">
        <v>0</v>
      </c>
      <c r="BK262" s="145">
        <v>0</v>
      </c>
      <c r="BL262" s="145">
        <v>0</v>
      </c>
      <c r="BM262" s="145">
        <v>0</v>
      </c>
      <c r="BN262" s="145">
        <v>0</v>
      </c>
      <c r="BO262" s="145">
        <v>0</v>
      </c>
    </row>
    <row r="263" spans="1:67" x14ac:dyDescent="0.35">
      <c r="A263" s="147">
        <v>225</v>
      </c>
      <c r="B263" s="153" t="s">
        <v>819</v>
      </c>
      <c r="C263" s="147">
        <v>904</v>
      </c>
      <c r="D263" s="154">
        <v>204645.3009225378</v>
      </c>
      <c r="E263" s="154">
        <v>0</v>
      </c>
      <c r="F263" s="238" t="s">
        <v>728</v>
      </c>
      <c r="G263" s="154">
        <v>0</v>
      </c>
      <c r="H263" s="154">
        <v>0</v>
      </c>
      <c r="I263" s="154">
        <v>0</v>
      </c>
      <c r="J263" s="154">
        <v>0</v>
      </c>
      <c r="K263" s="154">
        <v>0</v>
      </c>
      <c r="L263" s="154">
        <v>0</v>
      </c>
      <c r="M263" s="154">
        <v>0</v>
      </c>
      <c r="N263" s="154">
        <v>0</v>
      </c>
      <c r="O263" s="154">
        <v>204645.3009225378</v>
      </c>
      <c r="P263" s="154">
        <v>0</v>
      </c>
      <c r="Q263" s="154">
        <v>0</v>
      </c>
      <c r="R263" s="154">
        <v>204645.3009225378</v>
      </c>
      <c r="S263" s="154">
        <v>0</v>
      </c>
      <c r="T263" s="154">
        <v>0</v>
      </c>
      <c r="U263" s="154">
        <v>0</v>
      </c>
      <c r="V263" s="154">
        <v>0</v>
      </c>
      <c r="W263" s="154">
        <v>0</v>
      </c>
      <c r="X263" s="154">
        <v>0</v>
      </c>
      <c r="Y263" s="154">
        <v>0</v>
      </c>
      <c r="Z263" s="154">
        <v>0</v>
      </c>
      <c r="AA263" s="154">
        <v>0</v>
      </c>
      <c r="AB263" s="154">
        <v>0</v>
      </c>
      <c r="AC263" s="154">
        <v>0</v>
      </c>
      <c r="AD263" s="154">
        <v>0</v>
      </c>
      <c r="AE263" s="154">
        <v>0</v>
      </c>
      <c r="AF263" s="154">
        <v>0</v>
      </c>
      <c r="AG263" s="154">
        <v>0</v>
      </c>
      <c r="AH263" s="154">
        <v>0</v>
      </c>
      <c r="AI263" s="154">
        <v>0</v>
      </c>
      <c r="AJ263" s="154">
        <v>0</v>
      </c>
      <c r="AK263" s="154">
        <v>0</v>
      </c>
      <c r="AL263" s="154">
        <v>0</v>
      </c>
      <c r="AM263" s="154">
        <v>0</v>
      </c>
      <c r="AN263" s="154">
        <v>0</v>
      </c>
      <c r="AO263" s="154">
        <v>0</v>
      </c>
      <c r="AP263" s="154">
        <v>0</v>
      </c>
      <c r="AQ263" s="154">
        <v>0</v>
      </c>
      <c r="AR263" s="154">
        <v>0</v>
      </c>
      <c r="AS263" s="154">
        <v>0</v>
      </c>
      <c r="AT263" s="154">
        <v>0</v>
      </c>
      <c r="AU263" s="154">
        <v>0</v>
      </c>
      <c r="AV263" s="154">
        <v>0</v>
      </c>
      <c r="AW263" s="154">
        <v>0</v>
      </c>
      <c r="AX263" s="154">
        <v>0</v>
      </c>
      <c r="AY263" s="154">
        <v>0</v>
      </c>
      <c r="AZ263" s="154">
        <v>0</v>
      </c>
      <c r="BA263" s="154">
        <v>0</v>
      </c>
      <c r="BB263" s="154">
        <v>0</v>
      </c>
      <c r="BD263" s="145">
        <v>0</v>
      </c>
      <c r="BE263" s="145">
        <v>0</v>
      </c>
      <c r="BF263" s="145">
        <v>0</v>
      </c>
      <c r="BG263" s="145">
        <v>0</v>
      </c>
      <c r="BH263" s="145">
        <v>0</v>
      </c>
      <c r="BI263" s="145">
        <v>0</v>
      </c>
      <c r="BJ263" s="145">
        <v>0</v>
      </c>
      <c r="BK263" s="145">
        <v>0</v>
      </c>
      <c r="BL263" s="145">
        <v>0</v>
      </c>
      <c r="BM263" s="145">
        <v>0</v>
      </c>
      <c r="BN263" s="145">
        <v>0</v>
      </c>
      <c r="BO263" s="145">
        <v>0</v>
      </c>
    </row>
    <row r="264" spans="1:67" x14ac:dyDescent="0.35">
      <c r="A264" s="147">
        <v>226</v>
      </c>
      <c r="B264" s="153" t="s">
        <v>820</v>
      </c>
      <c r="C264" s="147">
        <v>408.5</v>
      </c>
      <c r="D264" s="154">
        <v>1295089.0420000001</v>
      </c>
      <c r="E264" s="154">
        <v>0</v>
      </c>
      <c r="F264" s="238" t="s">
        <v>461</v>
      </c>
      <c r="G264" s="154">
        <v>8981.7517224656549</v>
      </c>
      <c r="H264" s="154">
        <v>3095.9495226444515</v>
      </c>
      <c r="I264" s="154">
        <v>5885.8021998212043</v>
      </c>
      <c r="J264" s="154">
        <v>0</v>
      </c>
      <c r="K264" s="154">
        <v>9296.6776355300644</v>
      </c>
      <c r="L264" s="154">
        <v>8041.9834642270107</v>
      </c>
      <c r="M264" s="154">
        <v>1254.6941713030562</v>
      </c>
      <c r="N264" s="154">
        <v>0</v>
      </c>
      <c r="O264" s="154">
        <v>1276810.6126420039</v>
      </c>
      <c r="P264" s="154">
        <v>749624.946115172</v>
      </c>
      <c r="Q264" s="154">
        <v>5905.1636913965895</v>
      </c>
      <c r="R264" s="154">
        <v>521280.50283543544</v>
      </c>
      <c r="S264" s="154">
        <v>0</v>
      </c>
      <c r="T264" s="154">
        <v>0</v>
      </c>
      <c r="U264" s="154">
        <v>0</v>
      </c>
      <c r="V264" s="154">
        <v>0</v>
      </c>
      <c r="W264" s="154">
        <v>0</v>
      </c>
      <c r="X264" s="154">
        <v>0</v>
      </c>
      <c r="Y264" s="154">
        <v>0</v>
      </c>
      <c r="Z264" s="154">
        <v>0</v>
      </c>
      <c r="AA264" s="154">
        <v>0</v>
      </c>
      <c r="AB264" s="154">
        <v>0</v>
      </c>
      <c r="AC264" s="154">
        <v>0</v>
      </c>
      <c r="AD264" s="154">
        <v>0</v>
      </c>
      <c r="AE264" s="154">
        <v>0</v>
      </c>
      <c r="AF264" s="154">
        <v>0</v>
      </c>
      <c r="AG264" s="154">
        <v>0</v>
      </c>
      <c r="AH264" s="154">
        <v>0</v>
      </c>
      <c r="AI264" s="154">
        <v>0</v>
      </c>
      <c r="AJ264" s="154">
        <v>0</v>
      </c>
      <c r="AK264" s="154">
        <v>0</v>
      </c>
      <c r="AL264" s="154">
        <v>0</v>
      </c>
      <c r="AM264" s="154">
        <v>0</v>
      </c>
      <c r="AN264" s="154">
        <v>0</v>
      </c>
      <c r="AO264" s="154">
        <v>0</v>
      </c>
      <c r="AP264" s="154">
        <v>0</v>
      </c>
      <c r="AQ264" s="154">
        <v>0</v>
      </c>
      <c r="AR264" s="154">
        <v>0</v>
      </c>
      <c r="AS264" s="154">
        <v>0</v>
      </c>
      <c r="AT264" s="154">
        <v>0</v>
      </c>
      <c r="AU264" s="154">
        <v>0</v>
      </c>
      <c r="AV264" s="154">
        <v>0</v>
      </c>
      <c r="AW264" s="154">
        <v>0</v>
      </c>
      <c r="AX264" s="154">
        <v>0</v>
      </c>
      <c r="AY264" s="154">
        <v>0</v>
      </c>
      <c r="AZ264" s="154">
        <v>0</v>
      </c>
      <c r="BA264" s="154">
        <v>0</v>
      </c>
      <c r="BB264" s="154">
        <v>0</v>
      </c>
      <c r="BD264" s="145">
        <v>0</v>
      </c>
      <c r="BE264" s="145">
        <v>0</v>
      </c>
      <c r="BF264" s="145">
        <v>0</v>
      </c>
      <c r="BG264" s="145">
        <v>0</v>
      </c>
      <c r="BH264" s="145">
        <v>0</v>
      </c>
      <c r="BI264" s="145">
        <v>0</v>
      </c>
      <c r="BJ264" s="145">
        <v>0</v>
      </c>
      <c r="BK264" s="145">
        <v>0</v>
      </c>
      <c r="BL264" s="145">
        <v>0</v>
      </c>
      <c r="BM264" s="145">
        <v>0</v>
      </c>
      <c r="BN264" s="145">
        <v>0</v>
      </c>
      <c r="BO264" s="145">
        <v>0</v>
      </c>
    </row>
    <row r="265" spans="1:67" ht="15" thickBot="1" x14ac:dyDescent="0.4">
      <c r="A265" s="147">
        <v>227</v>
      </c>
      <c r="B265" s="155" t="s">
        <v>821</v>
      </c>
      <c r="C265" s="147" t="s">
        <v>568</v>
      </c>
      <c r="D265" s="242">
        <v>176087599.56391373</v>
      </c>
      <c r="E265" s="154">
        <v>0</v>
      </c>
      <c r="G265" s="242">
        <v>1177614.94983891</v>
      </c>
      <c r="H265" s="242">
        <v>405915.96767182671</v>
      </c>
      <c r="I265" s="242">
        <v>771698.9821670833</v>
      </c>
      <c r="J265" s="242">
        <v>0</v>
      </c>
      <c r="K265" s="242">
        <v>1284964.4554603493</v>
      </c>
      <c r="L265" s="242">
        <v>1113835.4264287511</v>
      </c>
      <c r="M265" s="242">
        <v>171129.02903159888</v>
      </c>
      <c r="N265" s="242">
        <v>0</v>
      </c>
      <c r="O265" s="242">
        <v>173625020.15861437</v>
      </c>
      <c r="P265" s="242">
        <v>102666606.64597885</v>
      </c>
      <c r="Q265" s="242">
        <v>774237.50501149951</v>
      </c>
      <c r="R265" s="242">
        <v>70184176.007624045</v>
      </c>
      <c r="S265" s="242">
        <v>0</v>
      </c>
      <c r="T265" s="242">
        <v>0</v>
      </c>
      <c r="U265" s="242">
        <v>0</v>
      </c>
      <c r="V265" s="242">
        <v>0</v>
      </c>
      <c r="W265" s="242">
        <v>0</v>
      </c>
      <c r="X265" s="242">
        <v>0</v>
      </c>
      <c r="Y265" s="242">
        <v>0</v>
      </c>
      <c r="Z265" s="242">
        <v>0</v>
      </c>
      <c r="AA265" s="242">
        <v>0</v>
      </c>
      <c r="AB265" s="242">
        <v>0</v>
      </c>
      <c r="AC265" s="242">
        <v>0</v>
      </c>
      <c r="AD265" s="242">
        <v>0</v>
      </c>
      <c r="AE265" s="242">
        <v>0</v>
      </c>
      <c r="AF265" s="242">
        <v>0</v>
      </c>
      <c r="AG265" s="242">
        <v>0</v>
      </c>
      <c r="AH265" s="242">
        <v>0</v>
      </c>
      <c r="AI265" s="242">
        <v>0</v>
      </c>
      <c r="AJ265" s="242">
        <v>0</v>
      </c>
      <c r="AK265" s="242">
        <v>0</v>
      </c>
      <c r="AL265" s="242">
        <v>0</v>
      </c>
      <c r="AM265" s="242">
        <v>0</v>
      </c>
      <c r="AN265" s="242">
        <v>0</v>
      </c>
      <c r="AO265" s="242">
        <v>0</v>
      </c>
      <c r="AP265" s="242">
        <v>0</v>
      </c>
      <c r="AQ265" s="242">
        <v>0</v>
      </c>
      <c r="AR265" s="242">
        <v>0</v>
      </c>
      <c r="AS265" s="242">
        <v>0</v>
      </c>
      <c r="AT265" s="242">
        <v>0</v>
      </c>
      <c r="AU265" s="242">
        <v>0</v>
      </c>
      <c r="AV265" s="242">
        <v>0</v>
      </c>
      <c r="AW265" s="242">
        <v>0</v>
      </c>
      <c r="AX265" s="242">
        <v>0</v>
      </c>
      <c r="AY265" s="242">
        <v>0</v>
      </c>
      <c r="AZ265" s="242">
        <v>0</v>
      </c>
      <c r="BA265" s="242">
        <v>0</v>
      </c>
      <c r="BB265" s="242">
        <v>0</v>
      </c>
      <c r="BD265" s="145">
        <v>0</v>
      </c>
      <c r="BE265" s="145">
        <v>0</v>
      </c>
      <c r="BF265" s="145">
        <v>0</v>
      </c>
      <c r="BG265" s="145">
        <v>0</v>
      </c>
      <c r="BH265" s="145">
        <v>0</v>
      </c>
      <c r="BI265" s="145">
        <v>0</v>
      </c>
      <c r="BJ265" s="145">
        <v>0</v>
      </c>
      <c r="BK265" s="145">
        <v>0</v>
      </c>
      <c r="BL265" s="145">
        <v>0</v>
      </c>
      <c r="BM265" s="145">
        <v>0</v>
      </c>
      <c r="BN265" s="145">
        <v>0</v>
      </c>
      <c r="BO265" s="145">
        <v>0</v>
      </c>
    </row>
    <row r="266" spans="1:67" ht="15" thickTop="1" x14ac:dyDescent="0.35">
      <c r="A266" s="147" t="s">
        <v>568</v>
      </c>
      <c r="B266" s="145" t="s">
        <v>568</v>
      </c>
      <c r="C266" s="147" t="s">
        <v>568</v>
      </c>
      <c r="D266" s="154"/>
      <c r="E266" s="154">
        <v>0</v>
      </c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BD266" s="145">
        <v>0</v>
      </c>
      <c r="BE266" s="145">
        <v>0</v>
      </c>
      <c r="BF266" s="145">
        <v>0</v>
      </c>
      <c r="BG266" s="145">
        <v>0</v>
      </c>
      <c r="BH266" s="145">
        <v>0</v>
      </c>
      <c r="BI266" s="145">
        <v>0</v>
      </c>
      <c r="BJ266" s="145">
        <v>0</v>
      </c>
      <c r="BK266" s="145">
        <v>0</v>
      </c>
      <c r="BL266" s="145">
        <v>0</v>
      </c>
      <c r="BM266" s="145">
        <v>0</v>
      </c>
      <c r="BN266" s="145">
        <v>0</v>
      </c>
      <c r="BO266" s="145">
        <v>0</v>
      </c>
    </row>
    <row r="267" spans="1:67" x14ac:dyDescent="0.35">
      <c r="A267" s="147" t="s">
        <v>568</v>
      </c>
      <c r="B267" s="158" t="s">
        <v>568</v>
      </c>
      <c r="C267" s="147" t="s">
        <v>568</v>
      </c>
      <c r="E267" s="145">
        <v>0</v>
      </c>
      <c r="BD267" s="145">
        <v>0</v>
      </c>
      <c r="BE267" s="145">
        <v>0</v>
      </c>
      <c r="BF267" s="145">
        <v>0</v>
      </c>
      <c r="BG267" s="145">
        <v>0</v>
      </c>
      <c r="BH267" s="145">
        <v>0</v>
      </c>
      <c r="BI267" s="145">
        <v>0</v>
      </c>
      <c r="BJ267" s="145">
        <v>0</v>
      </c>
      <c r="BK267" s="145">
        <v>0</v>
      </c>
      <c r="BL267" s="145">
        <v>0</v>
      </c>
      <c r="BM267" s="145">
        <v>0</v>
      </c>
      <c r="BN267" s="145">
        <v>0</v>
      </c>
      <c r="BO267" s="145">
        <v>0</v>
      </c>
    </row>
    <row r="268" spans="1:67" x14ac:dyDescent="0.35">
      <c r="A268" s="147">
        <v>228</v>
      </c>
      <c r="B268" s="158" t="s">
        <v>822</v>
      </c>
      <c r="C268" s="147" t="s">
        <v>568</v>
      </c>
      <c r="D268" s="154"/>
      <c r="E268" s="154">
        <v>0</v>
      </c>
      <c r="BD268" s="145">
        <v>0</v>
      </c>
      <c r="BE268" s="145">
        <v>0</v>
      </c>
      <c r="BF268" s="145">
        <v>0</v>
      </c>
      <c r="BG268" s="145">
        <v>0</v>
      </c>
      <c r="BH268" s="145">
        <v>0</v>
      </c>
      <c r="BI268" s="145">
        <v>0</v>
      </c>
      <c r="BJ268" s="145">
        <v>0</v>
      </c>
      <c r="BK268" s="145">
        <v>0</v>
      </c>
      <c r="BL268" s="145">
        <v>0</v>
      </c>
      <c r="BM268" s="145">
        <v>0</v>
      </c>
      <c r="BN268" s="145">
        <v>0</v>
      </c>
      <c r="BO268" s="145">
        <v>0</v>
      </c>
    </row>
    <row r="269" spans="1:67" outlineLevel="1" x14ac:dyDescent="0.35">
      <c r="A269" s="147" t="s">
        <v>568</v>
      </c>
      <c r="B269" s="145" t="s">
        <v>568</v>
      </c>
      <c r="C269" s="147" t="s">
        <v>568</v>
      </c>
      <c r="D269" s="243"/>
      <c r="E269" s="154">
        <v>0</v>
      </c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BD269" s="145">
        <v>0</v>
      </c>
      <c r="BE269" s="145">
        <v>0</v>
      </c>
      <c r="BF269" s="145">
        <v>0</v>
      </c>
      <c r="BG269" s="145">
        <v>0</v>
      </c>
      <c r="BH269" s="145">
        <v>0</v>
      </c>
      <c r="BI269" s="145">
        <v>0</v>
      </c>
      <c r="BJ269" s="145">
        <v>0</v>
      </c>
      <c r="BK269" s="145">
        <v>0</v>
      </c>
      <c r="BL269" s="145">
        <v>0</v>
      </c>
      <c r="BM269" s="145">
        <v>0</v>
      </c>
      <c r="BN269" s="145">
        <v>0</v>
      </c>
      <c r="BO269" s="145">
        <v>0</v>
      </c>
    </row>
    <row r="270" spans="1:67" outlineLevel="1" x14ac:dyDescent="0.35">
      <c r="A270" s="147">
        <v>229</v>
      </c>
      <c r="B270" s="145" t="s">
        <v>446</v>
      </c>
      <c r="C270" s="147" t="s">
        <v>568</v>
      </c>
      <c r="D270" s="243">
        <v>1022109660.0185459</v>
      </c>
      <c r="E270" s="154">
        <v>0</v>
      </c>
      <c r="G270" s="243">
        <v>0</v>
      </c>
      <c r="H270" s="243">
        <v>0</v>
      </c>
      <c r="I270" s="243">
        <v>0</v>
      </c>
      <c r="J270" s="243">
        <v>0</v>
      </c>
      <c r="K270" s="243">
        <v>18923801.059999999</v>
      </c>
      <c r="L270" s="243">
        <v>18923801.059999999</v>
      </c>
      <c r="M270" s="243">
        <v>0</v>
      </c>
      <c r="N270" s="243">
        <v>0</v>
      </c>
      <c r="O270" s="243">
        <v>1003185858.9585459</v>
      </c>
      <c r="P270" s="243">
        <v>651948464.32854605</v>
      </c>
      <c r="Q270" s="243">
        <v>0</v>
      </c>
      <c r="R270" s="243">
        <v>351237394.63000005</v>
      </c>
      <c r="S270" s="243">
        <v>0</v>
      </c>
      <c r="T270" s="243">
        <v>0</v>
      </c>
      <c r="U270" s="243">
        <v>0</v>
      </c>
      <c r="V270" s="243">
        <v>0</v>
      </c>
      <c r="W270" s="243">
        <v>0</v>
      </c>
      <c r="X270" s="243">
        <v>0</v>
      </c>
      <c r="Y270" s="243">
        <v>0</v>
      </c>
      <c r="Z270" s="243">
        <v>0</v>
      </c>
      <c r="BD270" s="145">
        <v>0</v>
      </c>
      <c r="BE270" s="145">
        <v>0</v>
      </c>
      <c r="BF270" s="145">
        <v>0</v>
      </c>
      <c r="BG270" s="145">
        <v>0</v>
      </c>
      <c r="BH270" s="145">
        <v>0</v>
      </c>
      <c r="BI270" s="145">
        <v>0</v>
      </c>
      <c r="BJ270" s="145">
        <v>0</v>
      </c>
      <c r="BK270" s="145">
        <v>0</v>
      </c>
      <c r="BL270" s="145">
        <v>0</v>
      </c>
      <c r="BM270" s="145">
        <v>0</v>
      </c>
      <c r="BN270" s="145">
        <v>0</v>
      </c>
      <c r="BO270" s="145">
        <v>0</v>
      </c>
    </row>
    <row r="271" spans="1:67" outlineLevel="1" x14ac:dyDescent="0.35">
      <c r="A271" s="147">
        <v>231</v>
      </c>
      <c r="B271" s="145" t="s">
        <v>447</v>
      </c>
      <c r="C271" s="147" t="s">
        <v>568</v>
      </c>
      <c r="D271" s="243">
        <v>1141765084.1656132</v>
      </c>
      <c r="E271" s="154">
        <v>0</v>
      </c>
      <c r="G271" s="243">
        <v>0</v>
      </c>
      <c r="H271" s="243">
        <v>0</v>
      </c>
      <c r="I271" s="243">
        <v>0</v>
      </c>
      <c r="J271" s="243">
        <v>0</v>
      </c>
      <c r="K271" s="243">
        <v>22168396.366401006</v>
      </c>
      <c r="L271" s="243">
        <v>20761310.71336358</v>
      </c>
      <c r="M271" s="243">
        <v>1407085.6530374277</v>
      </c>
      <c r="N271" s="243">
        <v>0</v>
      </c>
      <c r="O271" s="243">
        <v>1119596687.799212</v>
      </c>
      <c r="P271" s="243">
        <v>715252955.47707343</v>
      </c>
      <c r="Q271" s="243">
        <v>0</v>
      </c>
      <c r="R271" s="243">
        <v>404343732.32213855</v>
      </c>
      <c r="S271" s="243">
        <v>0</v>
      </c>
      <c r="T271" s="243">
        <v>0</v>
      </c>
      <c r="U271" s="243">
        <v>0</v>
      </c>
      <c r="V271" s="243">
        <v>0</v>
      </c>
      <c r="W271" s="243">
        <v>0</v>
      </c>
      <c r="X271" s="243">
        <v>0</v>
      </c>
      <c r="Y271" s="243">
        <v>0</v>
      </c>
      <c r="Z271" s="243">
        <v>0</v>
      </c>
      <c r="BD271" s="145">
        <v>0</v>
      </c>
      <c r="BE271" s="145">
        <v>0</v>
      </c>
      <c r="BF271" s="145">
        <v>0</v>
      </c>
      <c r="BG271" s="145">
        <v>0</v>
      </c>
      <c r="BH271" s="145">
        <v>0</v>
      </c>
      <c r="BI271" s="145">
        <v>0</v>
      </c>
      <c r="BJ271" s="145">
        <v>0</v>
      </c>
      <c r="BK271" s="145">
        <v>0</v>
      </c>
      <c r="BL271" s="145">
        <v>0</v>
      </c>
      <c r="BM271" s="145">
        <v>0</v>
      </c>
      <c r="BN271" s="145">
        <v>0</v>
      </c>
      <c r="BO271" s="145">
        <v>0</v>
      </c>
    </row>
    <row r="272" spans="1:67" outlineLevel="1" x14ac:dyDescent="0.35">
      <c r="A272" s="147">
        <v>231</v>
      </c>
      <c r="B272" s="145" t="s">
        <v>448</v>
      </c>
      <c r="C272" s="147" t="s">
        <v>568</v>
      </c>
      <c r="D272" s="243">
        <v>57258914.677067004</v>
      </c>
      <c r="E272" s="154">
        <v>0</v>
      </c>
      <c r="G272" s="243">
        <v>0</v>
      </c>
      <c r="H272" s="243">
        <v>0</v>
      </c>
      <c r="I272" s="243">
        <v>0</v>
      </c>
      <c r="J272" s="243">
        <v>0</v>
      </c>
      <c r="K272" s="243">
        <v>2089358.0767408749</v>
      </c>
      <c r="L272" s="243">
        <v>682272.42370344722</v>
      </c>
      <c r="M272" s="243">
        <v>1407085.6530374277</v>
      </c>
      <c r="N272" s="243">
        <v>0</v>
      </c>
      <c r="O272" s="243">
        <v>55169556.600326128</v>
      </c>
      <c r="P272" s="243">
        <v>23505132.899932187</v>
      </c>
      <c r="Q272" s="243">
        <v>0</v>
      </c>
      <c r="R272" s="243">
        <v>31664423.700393949</v>
      </c>
      <c r="S272" s="243">
        <v>0</v>
      </c>
      <c r="T272" s="243">
        <v>0</v>
      </c>
      <c r="U272" s="243">
        <v>0</v>
      </c>
      <c r="V272" s="243">
        <v>0</v>
      </c>
      <c r="W272" s="243">
        <v>0</v>
      </c>
      <c r="X272" s="243">
        <v>0</v>
      </c>
      <c r="Y272" s="243">
        <v>0</v>
      </c>
      <c r="Z272" s="243">
        <v>0</v>
      </c>
      <c r="BD272" s="145">
        <v>0</v>
      </c>
      <c r="BE272" s="145">
        <v>0</v>
      </c>
      <c r="BF272" s="145">
        <v>0</v>
      </c>
      <c r="BG272" s="145">
        <v>0</v>
      </c>
      <c r="BH272" s="145">
        <v>0</v>
      </c>
      <c r="BI272" s="145">
        <v>0</v>
      </c>
      <c r="BJ272" s="145">
        <v>0</v>
      </c>
      <c r="BK272" s="145">
        <v>0</v>
      </c>
      <c r="BL272" s="145">
        <v>0</v>
      </c>
      <c r="BM272" s="145">
        <v>0</v>
      </c>
      <c r="BN272" s="145">
        <v>0</v>
      </c>
      <c r="BO272" s="145">
        <v>0</v>
      </c>
    </row>
    <row r="273" spans="1:67" outlineLevel="1" x14ac:dyDescent="0.35">
      <c r="A273" s="147">
        <v>232</v>
      </c>
      <c r="B273" s="145" t="s">
        <v>449</v>
      </c>
      <c r="C273" s="147" t="s">
        <v>568</v>
      </c>
      <c r="D273" s="243">
        <v>1003185858.9585459</v>
      </c>
      <c r="E273" s="154">
        <v>0</v>
      </c>
      <c r="G273" s="243">
        <v>0</v>
      </c>
      <c r="H273" s="243">
        <v>0</v>
      </c>
      <c r="I273" s="243">
        <v>0</v>
      </c>
      <c r="J273" s="243">
        <v>0</v>
      </c>
      <c r="K273" s="243">
        <v>0</v>
      </c>
      <c r="L273" s="243">
        <v>0</v>
      </c>
      <c r="M273" s="243">
        <v>0</v>
      </c>
      <c r="N273" s="243">
        <v>0</v>
      </c>
      <c r="O273" s="243">
        <v>1003185858.9585459</v>
      </c>
      <c r="P273" s="243">
        <v>651948464.32854605</v>
      </c>
      <c r="Q273" s="243">
        <v>0</v>
      </c>
      <c r="R273" s="243">
        <v>351237394.63000005</v>
      </c>
      <c r="S273" s="243">
        <v>0</v>
      </c>
      <c r="T273" s="243">
        <v>0</v>
      </c>
      <c r="U273" s="243">
        <v>0</v>
      </c>
      <c r="V273" s="243">
        <v>0</v>
      </c>
      <c r="W273" s="243">
        <v>0</v>
      </c>
      <c r="X273" s="243">
        <v>0</v>
      </c>
      <c r="Y273" s="243">
        <v>0</v>
      </c>
      <c r="Z273" s="243">
        <v>0</v>
      </c>
      <c r="BD273" s="145">
        <v>0</v>
      </c>
      <c r="BE273" s="145">
        <v>0</v>
      </c>
      <c r="BF273" s="145">
        <v>0</v>
      </c>
      <c r="BG273" s="145">
        <v>0</v>
      </c>
      <c r="BH273" s="145">
        <v>0</v>
      </c>
      <c r="BI273" s="145">
        <v>0</v>
      </c>
      <c r="BJ273" s="145">
        <v>0</v>
      </c>
      <c r="BK273" s="145">
        <v>0</v>
      </c>
      <c r="BL273" s="145">
        <v>0</v>
      </c>
      <c r="BM273" s="145">
        <v>0</v>
      </c>
      <c r="BN273" s="145">
        <v>0</v>
      </c>
      <c r="BO273" s="145">
        <v>0</v>
      </c>
    </row>
    <row r="274" spans="1:67" outlineLevel="1" x14ac:dyDescent="0.35">
      <c r="A274" s="147">
        <v>233</v>
      </c>
      <c r="B274" s="145" t="s">
        <v>450</v>
      </c>
      <c r="C274" s="147" t="s">
        <v>568</v>
      </c>
      <c r="D274" s="243">
        <v>17254526.629999999</v>
      </c>
      <c r="E274" s="154">
        <v>0</v>
      </c>
      <c r="G274" s="243">
        <v>0</v>
      </c>
      <c r="H274" s="243">
        <v>0</v>
      </c>
      <c r="I274" s="243">
        <v>0</v>
      </c>
      <c r="J274" s="243">
        <v>0</v>
      </c>
      <c r="K274" s="243">
        <v>17254526.629999999</v>
      </c>
      <c r="L274" s="243">
        <v>17254526.629999999</v>
      </c>
      <c r="M274" s="243">
        <v>0</v>
      </c>
      <c r="N274" s="243">
        <v>0</v>
      </c>
      <c r="O274" s="243">
        <v>0</v>
      </c>
      <c r="P274" s="243">
        <v>0</v>
      </c>
      <c r="Q274" s="243">
        <v>0</v>
      </c>
      <c r="R274" s="243">
        <v>0</v>
      </c>
      <c r="S274" s="243">
        <v>0</v>
      </c>
      <c r="T274" s="243">
        <v>0</v>
      </c>
      <c r="U274" s="243">
        <v>0</v>
      </c>
      <c r="V274" s="243">
        <v>0</v>
      </c>
      <c r="W274" s="243">
        <v>0</v>
      </c>
      <c r="X274" s="243">
        <v>0</v>
      </c>
      <c r="Y274" s="243">
        <v>0</v>
      </c>
      <c r="Z274" s="243">
        <v>0</v>
      </c>
      <c r="BD274" s="145">
        <v>0</v>
      </c>
      <c r="BE274" s="145">
        <v>0</v>
      </c>
      <c r="BF274" s="145">
        <v>0</v>
      </c>
      <c r="BG274" s="145">
        <v>0</v>
      </c>
      <c r="BH274" s="145">
        <v>0</v>
      </c>
      <c r="BI274" s="145">
        <v>0</v>
      </c>
      <c r="BJ274" s="145">
        <v>0</v>
      </c>
      <c r="BK274" s="145">
        <v>0</v>
      </c>
      <c r="BL274" s="145">
        <v>0</v>
      </c>
      <c r="BM274" s="145">
        <v>0</v>
      </c>
      <c r="BN274" s="145">
        <v>0</v>
      </c>
      <c r="BO274" s="145">
        <v>0</v>
      </c>
    </row>
    <row r="275" spans="1:67" outlineLevel="1" x14ac:dyDescent="0.35">
      <c r="A275" s="147">
        <v>234</v>
      </c>
      <c r="B275" s="145" t="s">
        <v>451</v>
      </c>
      <c r="C275" s="147" t="s">
        <v>568</v>
      </c>
      <c r="D275" s="243">
        <v>849500477.76854599</v>
      </c>
      <c r="E275" s="154">
        <v>0</v>
      </c>
      <c r="G275" s="243">
        <v>0</v>
      </c>
      <c r="H275" s="243">
        <v>0</v>
      </c>
      <c r="I275" s="243">
        <v>0</v>
      </c>
      <c r="J275" s="243">
        <v>0</v>
      </c>
      <c r="K275" s="243">
        <v>0</v>
      </c>
      <c r="L275" s="243">
        <v>0</v>
      </c>
      <c r="M275" s="243">
        <v>0</v>
      </c>
      <c r="N275" s="243">
        <v>0</v>
      </c>
      <c r="O275" s="243">
        <v>849500477.76854599</v>
      </c>
      <c r="P275" s="243">
        <v>603790907.40854597</v>
      </c>
      <c r="Q275" s="243">
        <v>0</v>
      </c>
      <c r="R275" s="243">
        <v>245709570.36000001</v>
      </c>
      <c r="S275" s="243">
        <v>0</v>
      </c>
      <c r="T275" s="243">
        <v>0</v>
      </c>
      <c r="U275" s="243">
        <v>0</v>
      </c>
      <c r="V275" s="243">
        <v>0</v>
      </c>
      <c r="W275" s="243">
        <v>0</v>
      </c>
      <c r="X275" s="243">
        <v>0</v>
      </c>
      <c r="Y275" s="243">
        <v>0</v>
      </c>
      <c r="Z275" s="243">
        <v>0</v>
      </c>
      <c r="BD275" s="145">
        <v>0</v>
      </c>
      <c r="BE275" s="145">
        <v>0</v>
      </c>
      <c r="BF275" s="145">
        <v>0</v>
      </c>
      <c r="BG275" s="145">
        <v>0</v>
      </c>
      <c r="BH275" s="145">
        <v>0</v>
      </c>
      <c r="BI275" s="145">
        <v>0</v>
      </c>
      <c r="BJ275" s="145">
        <v>0</v>
      </c>
      <c r="BK275" s="145">
        <v>0</v>
      </c>
      <c r="BL275" s="145">
        <v>0</v>
      </c>
      <c r="BM275" s="145">
        <v>0</v>
      </c>
      <c r="BN275" s="145">
        <v>0</v>
      </c>
      <c r="BO275" s="145">
        <v>0</v>
      </c>
    </row>
    <row r="276" spans="1:67" outlineLevel="1" x14ac:dyDescent="0.35">
      <c r="A276" s="147">
        <v>235</v>
      </c>
      <c r="B276" s="145" t="s">
        <v>452</v>
      </c>
      <c r="C276" s="147" t="s">
        <v>568</v>
      </c>
      <c r="D276" s="243">
        <v>603790907.40854597</v>
      </c>
      <c r="E276" s="154">
        <v>0</v>
      </c>
      <c r="G276" s="243">
        <v>0</v>
      </c>
      <c r="H276" s="243">
        <v>0</v>
      </c>
      <c r="I276" s="243">
        <v>0</v>
      </c>
      <c r="J276" s="243">
        <v>0</v>
      </c>
      <c r="K276" s="243">
        <v>0</v>
      </c>
      <c r="L276" s="243">
        <v>0</v>
      </c>
      <c r="M276" s="243">
        <v>0</v>
      </c>
      <c r="N276" s="243">
        <v>0</v>
      </c>
      <c r="O276" s="243">
        <v>603790907.40854597</v>
      </c>
      <c r="P276" s="243">
        <v>603790907.40854597</v>
      </c>
      <c r="Q276" s="243">
        <v>0</v>
      </c>
      <c r="R276" s="243">
        <v>0</v>
      </c>
      <c r="S276" s="243">
        <v>0</v>
      </c>
      <c r="T276" s="243">
        <v>0</v>
      </c>
      <c r="U276" s="243">
        <v>0</v>
      </c>
      <c r="V276" s="243">
        <v>0</v>
      </c>
      <c r="W276" s="243">
        <v>0</v>
      </c>
      <c r="X276" s="243">
        <v>0</v>
      </c>
      <c r="Y276" s="243">
        <v>0</v>
      </c>
      <c r="Z276" s="243">
        <v>0</v>
      </c>
      <c r="BD276" s="145">
        <v>0</v>
      </c>
      <c r="BE276" s="145">
        <v>0</v>
      </c>
      <c r="BF276" s="145">
        <v>0</v>
      </c>
      <c r="BG276" s="145">
        <v>0</v>
      </c>
      <c r="BH276" s="145">
        <v>0</v>
      </c>
      <c r="BI276" s="145">
        <v>0</v>
      </c>
      <c r="BJ276" s="145">
        <v>0</v>
      </c>
      <c r="BK276" s="145">
        <v>0</v>
      </c>
      <c r="BL276" s="145">
        <v>0</v>
      </c>
      <c r="BM276" s="145">
        <v>0</v>
      </c>
      <c r="BN276" s="145">
        <v>0</v>
      </c>
      <c r="BO276" s="145">
        <v>0</v>
      </c>
    </row>
    <row r="277" spans="1:67" outlineLevel="1" x14ac:dyDescent="0.35">
      <c r="A277" s="147">
        <v>236</v>
      </c>
      <c r="B277" s="145" t="s">
        <v>453</v>
      </c>
      <c r="C277" s="147" t="s">
        <v>568</v>
      </c>
      <c r="D277" s="243">
        <v>245709570.36000001</v>
      </c>
      <c r="E277" s="154">
        <v>0</v>
      </c>
      <c r="G277" s="243">
        <v>0</v>
      </c>
      <c r="H277" s="243">
        <v>0</v>
      </c>
      <c r="I277" s="243">
        <v>0</v>
      </c>
      <c r="J277" s="243">
        <v>0</v>
      </c>
      <c r="K277" s="243">
        <v>0</v>
      </c>
      <c r="L277" s="243">
        <v>0</v>
      </c>
      <c r="M277" s="243">
        <v>0</v>
      </c>
      <c r="N277" s="243">
        <v>0</v>
      </c>
      <c r="O277" s="243">
        <v>245709570.36000001</v>
      </c>
      <c r="P277" s="243">
        <v>0</v>
      </c>
      <c r="Q277" s="243">
        <v>0</v>
      </c>
      <c r="R277" s="243">
        <v>245709570.36000001</v>
      </c>
      <c r="S277" s="243">
        <v>0</v>
      </c>
      <c r="T277" s="243">
        <v>0</v>
      </c>
      <c r="U277" s="243">
        <v>0</v>
      </c>
      <c r="V277" s="243">
        <v>0</v>
      </c>
      <c r="W277" s="243">
        <v>0</v>
      </c>
      <c r="X277" s="243">
        <v>0</v>
      </c>
      <c r="Y277" s="243">
        <v>0</v>
      </c>
      <c r="Z277" s="243">
        <v>0</v>
      </c>
      <c r="BD277" s="145">
        <v>0</v>
      </c>
      <c r="BE277" s="145">
        <v>0</v>
      </c>
      <c r="BF277" s="145">
        <v>0</v>
      </c>
      <c r="BG277" s="145">
        <v>0</v>
      </c>
      <c r="BH277" s="145">
        <v>0</v>
      </c>
      <c r="BI277" s="145">
        <v>0</v>
      </c>
      <c r="BJ277" s="145">
        <v>0</v>
      </c>
      <c r="BK277" s="145">
        <v>0</v>
      </c>
      <c r="BL277" s="145">
        <v>0</v>
      </c>
      <c r="BM277" s="145">
        <v>0</v>
      </c>
      <c r="BN277" s="145">
        <v>0</v>
      </c>
      <c r="BO277" s="145">
        <v>0</v>
      </c>
    </row>
    <row r="278" spans="1:67" outlineLevel="1" x14ac:dyDescent="0.35">
      <c r="A278" s="147">
        <v>237</v>
      </c>
      <c r="B278" s="145" t="s">
        <v>454</v>
      </c>
      <c r="C278" s="147" t="s">
        <v>568</v>
      </c>
      <c r="D278" s="243">
        <v>32837871.513558179</v>
      </c>
      <c r="E278" s="154">
        <v>0</v>
      </c>
      <c r="G278" s="243">
        <v>572094.80339909776</v>
      </c>
      <c r="H278" s="243">
        <v>197197.23815796894</v>
      </c>
      <c r="I278" s="243">
        <v>374897.56524112879</v>
      </c>
      <c r="J278" s="243">
        <v>0</v>
      </c>
      <c r="K278" s="243">
        <v>0</v>
      </c>
      <c r="L278" s="243">
        <v>0</v>
      </c>
      <c r="M278" s="243">
        <v>0</v>
      </c>
      <c r="N278" s="243">
        <v>0</v>
      </c>
      <c r="O278" s="243">
        <v>32265776.710159086</v>
      </c>
      <c r="P278" s="243">
        <v>16141766.53949271</v>
      </c>
      <c r="Q278" s="243">
        <v>278359.56126361043</v>
      </c>
      <c r="R278" s="243">
        <v>15845650.609402765</v>
      </c>
      <c r="S278" s="243">
        <v>0</v>
      </c>
      <c r="T278" s="243">
        <v>0</v>
      </c>
      <c r="U278" s="243">
        <v>0</v>
      </c>
      <c r="V278" s="243">
        <v>0</v>
      </c>
      <c r="W278" s="243">
        <v>0</v>
      </c>
      <c r="X278" s="243">
        <v>0</v>
      </c>
      <c r="Y278" s="243">
        <v>0</v>
      </c>
      <c r="Z278" s="243">
        <v>0</v>
      </c>
      <c r="BD278" s="145" t="s">
        <v>613</v>
      </c>
      <c r="BE278" s="145" t="s">
        <v>613</v>
      </c>
      <c r="BF278" s="145" t="s">
        <v>613</v>
      </c>
      <c r="BG278" s="145" t="s">
        <v>613</v>
      </c>
      <c r="BH278" s="145" t="s">
        <v>613</v>
      </c>
      <c r="BI278" s="145" t="s">
        <v>613</v>
      </c>
      <c r="BJ278" s="145" t="s">
        <v>613</v>
      </c>
      <c r="BK278" s="145" t="s">
        <v>613</v>
      </c>
      <c r="BL278" s="145" t="s">
        <v>613</v>
      </c>
      <c r="BM278" s="145" t="s">
        <v>613</v>
      </c>
      <c r="BN278" s="145" t="s">
        <v>613</v>
      </c>
      <c r="BO278" s="145" t="s">
        <v>613</v>
      </c>
    </row>
    <row r="279" spans="1:67" outlineLevel="1" x14ac:dyDescent="0.35">
      <c r="A279" s="147">
        <v>238</v>
      </c>
      <c r="B279" s="145" t="s">
        <v>455</v>
      </c>
      <c r="C279" s="147" t="s">
        <v>568</v>
      </c>
      <c r="D279" s="243">
        <v>11115645.496861935</v>
      </c>
      <c r="E279" s="154">
        <v>0</v>
      </c>
      <c r="G279" s="243">
        <v>0</v>
      </c>
      <c r="H279" s="243">
        <v>0</v>
      </c>
      <c r="I279" s="243">
        <v>0</v>
      </c>
      <c r="J279" s="243">
        <v>0</v>
      </c>
      <c r="K279" s="243">
        <v>0</v>
      </c>
      <c r="L279" s="243">
        <v>0</v>
      </c>
      <c r="M279" s="243">
        <v>0</v>
      </c>
      <c r="N279" s="243">
        <v>0</v>
      </c>
      <c r="O279" s="243">
        <v>11115645.496861935</v>
      </c>
      <c r="P279" s="243">
        <v>7002614.9580404591</v>
      </c>
      <c r="Q279" s="243">
        <v>222742.79186141919</v>
      </c>
      <c r="R279" s="243">
        <v>3890287.746960056</v>
      </c>
      <c r="S279" s="243">
        <v>0</v>
      </c>
      <c r="T279" s="243">
        <v>0</v>
      </c>
      <c r="U279" s="243">
        <v>0</v>
      </c>
      <c r="V279" s="243">
        <v>0</v>
      </c>
      <c r="W279" s="243">
        <v>0</v>
      </c>
      <c r="X279" s="243">
        <v>0</v>
      </c>
      <c r="Y279" s="243">
        <v>0</v>
      </c>
      <c r="Z279" s="243">
        <v>0</v>
      </c>
    </row>
    <row r="280" spans="1:67" outlineLevel="1" x14ac:dyDescent="0.35">
      <c r="A280" s="147">
        <v>239</v>
      </c>
      <c r="B280" s="145" t="s">
        <v>456</v>
      </c>
      <c r="C280" s="147" t="s">
        <v>568</v>
      </c>
      <c r="D280" s="243">
        <v>10118973.274828851</v>
      </c>
      <c r="E280" s="154">
        <v>0</v>
      </c>
      <c r="G280" s="243">
        <v>0</v>
      </c>
      <c r="H280" s="243">
        <v>0</v>
      </c>
      <c r="I280" s="243">
        <v>0</v>
      </c>
      <c r="J280" s="243">
        <v>0</v>
      </c>
      <c r="K280" s="243">
        <v>0</v>
      </c>
      <c r="L280" s="243">
        <v>0</v>
      </c>
      <c r="M280" s="243">
        <v>0</v>
      </c>
      <c r="N280" s="243">
        <v>0</v>
      </c>
      <c r="O280" s="243">
        <v>10118973.274828851</v>
      </c>
      <c r="P280" s="243">
        <v>6652557.0668221433</v>
      </c>
      <c r="Q280" s="243">
        <v>0</v>
      </c>
      <c r="R280" s="243">
        <v>3466416.208006708</v>
      </c>
      <c r="S280" s="243">
        <v>0</v>
      </c>
      <c r="T280" s="243">
        <v>0</v>
      </c>
      <c r="U280" s="243">
        <v>0</v>
      </c>
      <c r="V280" s="243">
        <v>0</v>
      </c>
      <c r="W280" s="243">
        <v>0</v>
      </c>
      <c r="X280" s="243">
        <v>0</v>
      </c>
      <c r="Y280" s="243">
        <v>0</v>
      </c>
      <c r="Z280" s="243">
        <v>0</v>
      </c>
    </row>
    <row r="281" spans="1:67" outlineLevel="1" x14ac:dyDescent="0.35">
      <c r="A281" s="147">
        <v>240</v>
      </c>
      <c r="B281" s="145" t="s">
        <v>457</v>
      </c>
      <c r="C281" s="147" t="s">
        <v>568</v>
      </c>
      <c r="D281" s="243">
        <v>94922951.719999999</v>
      </c>
      <c r="E281" s="154">
        <v>0</v>
      </c>
      <c r="G281" s="243">
        <v>0</v>
      </c>
      <c r="H281" s="243">
        <v>0</v>
      </c>
      <c r="I281" s="243">
        <v>0</v>
      </c>
      <c r="J281" s="243">
        <v>0</v>
      </c>
      <c r="K281" s="243">
        <v>0</v>
      </c>
      <c r="L281" s="243">
        <v>0</v>
      </c>
      <c r="M281" s="243">
        <v>0</v>
      </c>
      <c r="N281" s="243">
        <v>0</v>
      </c>
      <c r="O281" s="243">
        <v>94922951.719999999</v>
      </c>
      <c r="P281" s="243">
        <v>0</v>
      </c>
      <c r="Q281" s="243">
        <v>0</v>
      </c>
      <c r="R281" s="243">
        <v>94922951.719999999</v>
      </c>
      <c r="S281" s="243">
        <v>0</v>
      </c>
      <c r="T281" s="243">
        <v>0</v>
      </c>
      <c r="U281" s="243">
        <v>0</v>
      </c>
      <c r="V281" s="243">
        <v>0</v>
      </c>
      <c r="W281" s="243">
        <v>0</v>
      </c>
      <c r="X281" s="243">
        <v>0</v>
      </c>
      <c r="Y281" s="243">
        <v>0</v>
      </c>
      <c r="Z281" s="243">
        <v>0</v>
      </c>
    </row>
    <row r="282" spans="1:67" outlineLevel="1" x14ac:dyDescent="0.35">
      <c r="A282" s="147">
        <v>241</v>
      </c>
      <c r="B282" s="145" t="s">
        <v>458</v>
      </c>
      <c r="C282" s="147" t="s">
        <v>568</v>
      </c>
      <c r="D282" s="243">
        <v>19093536.092138007</v>
      </c>
      <c r="E282" s="154">
        <v>0</v>
      </c>
      <c r="G282" s="243">
        <v>302498.45661500003</v>
      </c>
      <c r="H282" s="243">
        <v>104269.18726949631</v>
      </c>
      <c r="I282" s="243">
        <v>198229.26934550371</v>
      </c>
      <c r="J282" s="243">
        <v>0</v>
      </c>
      <c r="K282" s="243">
        <v>0</v>
      </c>
      <c r="L282" s="243">
        <v>0</v>
      </c>
      <c r="M282" s="243">
        <v>0</v>
      </c>
      <c r="N282" s="243">
        <v>0</v>
      </c>
      <c r="O282" s="243">
        <v>18791037.635523006</v>
      </c>
      <c r="P282" s="243">
        <v>8428069.1960499305</v>
      </c>
      <c r="Q282" s="243">
        <v>269125.41616743925</v>
      </c>
      <c r="R282" s="243">
        <v>10093843.023305641</v>
      </c>
      <c r="S282" s="243">
        <v>0</v>
      </c>
      <c r="T282" s="243">
        <v>0</v>
      </c>
      <c r="U282" s="243">
        <v>0</v>
      </c>
      <c r="V282" s="243">
        <v>0</v>
      </c>
      <c r="W282" s="243">
        <v>0</v>
      </c>
      <c r="X282" s="243">
        <v>0</v>
      </c>
      <c r="Y282" s="243">
        <v>0</v>
      </c>
      <c r="Z282" s="243">
        <v>0</v>
      </c>
    </row>
    <row r="283" spans="1:67" s="177" customFormat="1" outlineLevel="1" x14ac:dyDescent="0.35">
      <c r="A283" s="244">
        <v>242</v>
      </c>
      <c r="B283" s="177" t="s">
        <v>459</v>
      </c>
      <c r="C283" s="244" t="s">
        <v>568</v>
      </c>
      <c r="D283" s="245">
        <v>1</v>
      </c>
      <c r="E283" s="154">
        <v>0</v>
      </c>
      <c r="G283" s="245">
        <v>7.9214885905695958E-3</v>
      </c>
      <c r="H283" s="245">
        <v>2.7304839388139946E-3</v>
      </c>
      <c r="I283" s="245">
        <v>5.1910046517556008E-3</v>
      </c>
      <c r="J283" s="245">
        <v>0</v>
      </c>
      <c r="K283" s="245">
        <v>9.7079498549394582E-3</v>
      </c>
      <c r="L283" s="245">
        <v>9.0917610817183424E-3</v>
      </c>
      <c r="M283" s="245">
        <v>6.1618877322111641E-4</v>
      </c>
      <c r="N283" s="245">
        <v>0</v>
      </c>
      <c r="O283" s="245">
        <v>0.98237056155449087</v>
      </c>
      <c r="P283" s="245">
        <v>0.53392724374365952</v>
      </c>
      <c r="Q283" s="245">
        <v>7.0475530270753478E-3</v>
      </c>
      <c r="R283" s="245">
        <v>0.44139576478375608</v>
      </c>
      <c r="S283" s="245">
        <v>0</v>
      </c>
      <c r="T283" s="245">
        <v>0</v>
      </c>
      <c r="U283" s="245">
        <v>0</v>
      </c>
      <c r="V283" s="245">
        <v>0</v>
      </c>
      <c r="W283" s="245">
        <v>0</v>
      </c>
      <c r="X283" s="245">
        <v>0</v>
      </c>
      <c r="Y283" s="245">
        <v>0</v>
      </c>
      <c r="Z283" s="245">
        <v>0</v>
      </c>
    </row>
    <row r="284" spans="1:67" outlineLevel="1" x14ac:dyDescent="0.35">
      <c r="A284" s="147">
        <v>243</v>
      </c>
      <c r="B284" s="145" t="s">
        <v>460</v>
      </c>
      <c r="C284" s="147" t="s">
        <v>568</v>
      </c>
      <c r="D284" s="243">
        <v>619864245.4942106</v>
      </c>
      <c r="E284" s="154">
        <v>0</v>
      </c>
      <c r="G284" s="243">
        <v>0</v>
      </c>
      <c r="H284" s="243">
        <v>0</v>
      </c>
      <c r="I284" s="243">
        <v>0</v>
      </c>
      <c r="J284" s="243">
        <v>0</v>
      </c>
      <c r="K284" s="243">
        <v>6733350.1897129323</v>
      </c>
      <c r="L284" s="243">
        <v>6058207.0903747398</v>
      </c>
      <c r="M284" s="243">
        <v>675143.09933819401</v>
      </c>
      <c r="N284" s="243">
        <v>0</v>
      </c>
      <c r="O284" s="243">
        <v>613130895.30449736</v>
      </c>
      <c r="P284" s="243">
        <v>446636406.98230958</v>
      </c>
      <c r="Q284" s="243">
        <v>0</v>
      </c>
      <c r="R284" s="243">
        <v>166494488.32218796</v>
      </c>
      <c r="S284" s="243">
        <v>0</v>
      </c>
      <c r="T284" s="243">
        <v>0</v>
      </c>
      <c r="U284" s="243">
        <v>0</v>
      </c>
      <c r="V284" s="243">
        <v>0</v>
      </c>
      <c r="W284" s="243">
        <v>0</v>
      </c>
      <c r="X284" s="243">
        <v>0</v>
      </c>
      <c r="Y284" s="243">
        <v>0</v>
      </c>
      <c r="Z284" s="243">
        <v>0</v>
      </c>
    </row>
    <row r="285" spans="1:67" outlineLevel="1" x14ac:dyDescent="0.35">
      <c r="A285" s="147">
        <v>244</v>
      </c>
      <c r="B285" s="145" t="s">
        <v>823</v>
      </c>
      <c r="C285" s="147" t="s">
        <v>568</v>
      </c>
      <c r="D285" s="243">
        <v>-91879707.379502892</v>
      </c>
      <c r="E285" s="154">
        <v>0</v>
      </c>
      <c r="G285" s="243">
        <v>-967602.90268483118</v>
      </c>
      <c r="H285" s="243">
        <v>-333526.22486586921</v>
      </c>
      <c r="I285" s="243">
        <v>-634076.67781896191</v>
      </c>
      <c r="J285" s="243">
        <v>0</v>
      </c>
      <c r="K285" s="243">
        <v>-470021.12840553734</v>
      </c>
      <c r="L285" s="243">
        <v>-385201.97714571119</v>
      </c>
      <c r="M285" s="243">
        <v>-84819.151259826191</v>
      </c>
      <c r="N285" s="243">
        <v>0</v>
      </c>
      <c r="O285" s="243">
        <v>-90442083.348412514</v>
      </c>
      <c r="P285" s="243">
        <v>-46544006.764748387</v>
      </c>
      <c r="Q285" s="243">
        <v>-627720.89266672661</v>
      </c>
      <c r="R285" s="243">
        <v>-43270355.690997422</v>
      </c>
      <c r="S285" s="243">
        <v>0</v>
      </c>
      <c r="T285" s="243">
        <v>0</v>
      </c>
      <c r="U285" s="243">
        <v>0</v>
      </c>
      <c r="V285" s="243">
        <v>0</v>
      </c>
      <c r="W285" s="243">
        <v>0</v>
      </c>
      <c r="X285" s="243">
        <v>0</v>
      </c>
      <c r="Y285" s="243">
        <v>0</v>
      </c>
      <c r="Z285" s="243">
        <v>0</v>
      </c>
    </row>
    <row r="286" spans="1:67" outlineLevel="1" x14ac:dyDescent="0.35">
      <c r="A286" s="147">
        <v>245</v>
      </c>
      <c r="B286" s="145" t="s">
        <v>461</v>
      </c>
      <c r="C286" s="147" t="s">
        <v>568</v>
      </c>
      <c r="D286" s="243">
        <v>168506555.93300492</v>
      </c>
      <c r="E286" s="154">
        <v>0</v>
      </c>
      <c r="G286" s="243">
        <v>1168633.1981164443</v>
      </c>
      <c r="H286" s="243">
        <v>402820.01814918226</v>
      </c>
      <c r="I286" s="243">
        <v>765813.17996726208</v>
      </c>
      <c r="J286" s="243">
        <v>0</v>
      </c>
      <c r="K286" s="243">
        <v>1209608.8216168866</v>
      </c>
      <c r="L286" s="243">
        <v>1046358.1209322512</v>
      </c>
      <c r="M286" s="243">
        <v>163250.70068463575</v>
      </c>
      <c r="N286" s="243">
        <v>0</v>
      </c>
      <c r="O286" s="243">
        <v>166128313.91327152</v>
      </c>
      <c r="P286" s="243">
        <v>97535160.761040553</v>
      </c>
      <c r="Q286" s="243">
        <v>768332.34132010292</v>
      </c>
      <c r="R286" s="243">
        <v>67824820.810910866</v>
      </c>
      <c r="S286" s="243">
        <v>0</v>
      </c>
      <c r="T286" s="243">
        <v>0</v>
      </c>
      <c r="U286" s="243">
        <v>0</v>
      </c>
      <c r="V286" s="243">
        <v>0</v>
      </c>
      <c r="W286" s="243">
        <v>0</v>
      </c>
      <c r="X286" s="243">
        <v>0</v>
      </c>
      <c r="Y286" s="243">
        <v>0</v>
      </c>
      <c r="Z286" s="243">
        <v>0</v>
      </c>
    </row>
    <row r="287" spans="1:67" outlineLevel="1" x14ac:dyDescent="0.35">
      <c r="A287" s="147">
        <v>246</v>
      </c>
      <c r="B287" s="145" t="s">
        <v>462</v>
      </c>
      <c r="C287" s="147" t="s">
        <v>568</v>
      </c>
      <c r="D287" s="243">
        <v>144761522.32034269</v>
      </c>
      <c r="E287" s="154">
        <v>0</v>
      </c>
      <c r="G287" s="243">
        <v>1003955.7206349126</v>
      </c>
      <c r="H287" s="243">
        <v>346056.79717035941</v>
      </c>
      <c r="I287" s="243">
        <v>657898.92346455308</v>
      </c>
      <c r="J287" s="243">
        <v>0</v>
      </c>
      <c r="K287" s="243">
        <v>1039157.2806163981</v>
      </c>
      <c r="L287" s="243">
        <v>898910.98681423743</v>
      </c>
      <c r="M287" s="243">
        <v>140246.29380216103</v>
      </c>
      <c r="N287" s="243">
        <v>0</v>
      </c>
      <c r="O287" s="243">
        <v>142718409.31909135</v>
      </c>
      <c r="P287" s="243">
        <v>83791032.77822125</v>
      </c>
      <c r="Q287" s="243">
        <v>660063.09820771741</v>
      </c>
      <c r="R287" s="243">
        <v>58267313.442662388</v>
      </c>
      <c r="S287" s="243">
        <v>0</v>
      </c>
      <c r="T287" s="243">
        <v>0</v>
      </c>
      <c r="U287" s="243">
        <v>0</v>
      </c>
      <c r="V287" s="243">
        <v>0</v>
      </c>
      <c r="W287" s="243">
        <v>0</v>
      </c>
      <c r="X287" s="243">
        <v>0</v>
      </c>
      <c r="Y287" s="243">
        <v>0</v>
      </c>
      <c r="Z287" s="243">
        <v>0</v>
      </c>
    </row>
    <row r="288" spans="1:67" outlineLevel="1" x14ac:dyDescent="0.35">
      <c r="A288" s="147" t="s">
        <v>568</v>
      </c>
      <c r="B288" s="145" t="s">
        <v>568</v>
      </c>
      <c r="C288" s="147" t="s">
        <v>568</v>
      </c>
      <c r="D288" s="243"/>
      <c r="E288" s="154">
        <v>0</v>
      </c>
      <c r="G288" s="243"/>
      <c r="H288" s="243"/>
      <c r="I288" s="243"/>
      <c r="J288" s="243"/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  <c r="X288" s="243"/>
      <c r="Y288" s="243"/>
      <c r="Z288" s="243"/>
    </row>
    <row r="289" spans="1:26" outlineLevel="1" x14ac:dyDescent="0.35">
      <c r="A289" s="147" t="s">
        <v>568</v>
      </c>
      <c r="B289" s="145" t="s">
        <v>568</v>
      </c>
      <c r="C289" s="147" t="s">
        <v>568</v>
      </c>
      <c r="D289" s="243"/>
      <c r="E289" s="154">
        <v>0</v>
      </c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</row>
    <row r="290" spans="1:26" outlineLevel="1" x14ac:dyDescent="0.35">
      <c r="A290" s="147" t="s">
        <v>568</v>
      </c>
      <c r="B290" s="145" t="s">
        <v>568</v>
      </c>
      <c r="C290" s="147" t="s">
        <v>568</v>
      </c>
      <c r="D290" s="243"/>
      <c r="E290" s="154">
        <v>0</v>
      </c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</row>
    <row r="291" spans="1:26" outlineLevel="1" x14ac:dyDescent="0.35">
      <c r="A291" s="147" t="s">
        <v>568</v>
      </c>
      <c r="B291" s="145" t="s">
        <v>568</v>
      </c>
      <c r="C291" s="147" t="s">
        <v>568</v>
      </c>
      <c r="D291" s="243"/>
      <c r="E291" s="154">
        <v>0</v>
      </c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</row>
    <row r="292" spans="1:26" outlineLevel="1" x14ac:dyDescent="0.35">
      <c r="A292" s="147" t="s">
        <v>568</v>
      </c>
      <c r="B292" s="145" t="s">
        <v>568</v>
      </c>
      <c r="C292" s="147" t="s">
        <v>568</v>
      </c>
      <c r="D292" s="243"/>
      <c r="E292" s="154">
        <v>0</v>
      </c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</row>
    <row r="293" spans="1:26" outlineLevel="1" x14ac:dyDescent="0.35">
      <c r="A293" s="147" t="s">
        <v>568</v>
      </c>
      <c r="B293" s="145" t="s">
        <v>568</v>
      </c>
      <c r="C293" s="147" t="s">
        <v>568</v>
      </c>
      <c r="D293" s="243"/>
      <c r="E293" s="154">
        <v>0</v>
      </c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</row>
    <row r="294" spans="1:26" outlineLevel="1" x14ac:dyDescent="0.35">
      <c r="A294" s="147" t="s">
        <v>568</v>
      </c>
      <c r="B294" s="145" t="s">
        <v>568</v>
      </c>
      <c r="C294" s="147" t="s">
        <v>568</v>
      </c>
      <c r="D294" s="243"/>
      <c r="E294" s="154">
        <v>0</v>
      </c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</row>
    <row r="295" spans="1:26" outlineLevel="1" x14ac:dyDescent="0.35">
      <c r="A295" s="147" t="s">
        <v>568</v>
      </c>
      <c r="B295" s="145" t="s">
        <v>568</v>
      </c>
      <c r="C295" s="147" t="s">
        <v>568</v>
      </c>
      <c r="D295" s="243"/>
      <c r="E295" s="154">
        <v>0</v>
      </c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  <c r="X295" s="243"/>
      <c r="Y295" s="243"/>
      <c r="Z295" s="243"/>
    </row>
    <row r="296" spans="1:26" outlineLevel="1" x14ac:dyDescent="0.35">
      <c r="A296" s="147" t="s">
        <v>568</v>
      </c>
      <c r="B296" s="145" t="s">
        <v>568</v>
      </c>
      <c r="C296" s="147" t="s">
        <v>568</v>
      </c>
      <c r="D296" s="243"/>
      <c r="E296" s="154">
        <v>0</v>
      </c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  <c r="X296" s="243"/>
      <c r="Y296" s="243"/>
      <c r="Z296" s="243"/>
    </row>
    <row r="297" spans="1:26" outlineLevel="1" x14ac:dyDescent="0.35">
      <c r="A297" s="147" t="s">
        <v>568</v>
      </c>
      <c r="B297" s="145" t="s">
        <v>568</v>
      </c>
      <c r="C297" s="147" t="s">
        <v>568</v>
      </c>
      <c r="D297" s="243"/>
      <c r="E297" s="154">
        <v>0</v>
      </c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</row>
    <row r="298" spans="1:26" outlineLevel="1" x14ac:dyDescent="0.35">
      <c r="A298" s="147" t="s">
        <v>568</v>
      </c>
      <c r="B298" s="145" t="s">
        <v>568</v>
      </c>
      <c r="C298" s="147" t="s">
        <v>568</v>
      </c>
      <c r="D298" s="243"/>
      <c r="E298" s="154">
        <v>0</v>
      </c>
      <c r="G298" s="243"/>
      <c r="H298" s="243"/>
      <c r="I298" s="243"/>
      <c r="J298" s="243"/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</row>
    <row r="299" spans="1:26" outlineLevel="1" x14ac:dyDescent="0.35">
      <c r="A299" s="147" t="s">
        <v>568</v>
      </c>
      <c r="B299" s="145" t="s">
        <v>568</v>
      </c>
      <c r="C299" s="147" t="s">
        <v>568</v>
      </c>
      <c r="D299" s="243"/>
      <c r="E299" s="154">
        <v>0</v>
      </c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</row>
    <row r="300" spans="1:26" outlineLevel="1" x14ac:dyDescent="0.35">
      <c r="A300" s="147" t="s">
        <v>568</v>
      </c>
      <c r="B300" s="145" t="s">
        <v>568</v>
      </c>
      <c r="C300" s="147" t="s">
        <v>568</v>
      </c>
      <c r="D300" s="243"/>
      <c r="E300" s="154">
        <v>0</v>
      </c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</row>
    <row r="301" spans="1:26" outlineLevel="1" x14ac:dyDescent="0.35">
      <c r="A301" s="147" t="s">
        <v>568</v>
      </c>
      <c r="B301" s="145" t="s">
        <v>568</v>
      </c>
      <c r="C301" s="147" t="s">
        <v>568</v>
      </c>
      <c r="D301" s="243"/>
      <c r="E301" s="154">
        <v>0</v>
      </c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</row>
    <row r="302" spans="1:26" outlineLevel="1" x14ac:dyDescent="0.35">
      <c r="A302" s="147" t="s">
        <v>568</v>
      </c>
      <c r="B302" s="145" t="s">
        <v>568</v>
      </c>
      <c r="C302" s="147" t="s">
        <v>568</v>
      </c>
      <c r="D302" s="243"/>
      <c r="E302" s="154">
        <v>0</v>
      </c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</row>
    <row r="303" spans="1:26" outlineLevel="1" x14ac:dyDescent="0.35">
      <c r="A303" s="147" t="s">
        <v>568</v>
      </c>
      <c r="B303" s="145" t="s">
        <v>568</v>
      </c>
      <c r="C303" s="147" t="s">
        <v>568</v>
      </c>
      <c r="D303" s="243"/>
      <c r="E303" s="154">
        <v>0</v>
      </c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  <c r="X303" s="243"/>
      <c r="Y303" s="243"/>
      <c r="Z303" s="243"/>
    </row>
    <row r="304" spans="1:26" x14ac:dyDescent="0.35">
      <c r="A304" s="147">
        <v>247</v>
      </c>
      <c r="B304" s="145" t="s">
        <v>824</v>
      </c>
      <c r="C304" s="147" t="s">
        <v>568</v>
      </c>
      <c r="D304" s="246"/>
      <c r="E304" s="154">
        <v>0</v>
      </c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</row>
    <row r="305" spans="1:18" x14ac:dyDescent="0.35">
      <c r="A305" s="147" t="s">
        <v>568</v>
      </c>
      <c r="B305" s="145" t="s">
        <v>568</v>
      </c>
      <c r="C305" s="147" t="s">
        <v>568</v>
      </c>
      <c r="D305" s="246"/>
      <c r="E305" s="154">
        <v>0</v>
      </c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</row>
    <row r="306" spans="1:18" x14ac:dyDescent="0.35">
      <c r="A306" s="147" t="s">
        <v>568</v>
      </c>
      <c r="B306" s="145" t="s">
        <v>568</v>
      </c>
      <c r="C306" s="147" t="s">
        <v>568</v>
      </c>
      <c r="D306" s="246"/>
      <c r="E306" s="154" t="s">
        <v>613</v>
      </c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</row>
    <row r="311" spans="1:18" x14ac:dyDescent="0.35"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</row>
    <row r="312" spans="1:18" x14ac:dyDescent="0.35"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ADCA1DC-94EB-4AD3-81FF-B28FD829FDA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  <ds:schemaRef ds:uri="08c8d2a6-b026-4881-9b30-cdb1fe6b735d"/>
    <ds:schemaRef ds:uri="fbaf3abe-5afe-46cd-8068-c4b5a8ac1b20"/>
  </ds:schemaRefs>
</ds:datastoreItem>
</file>

<file path=customXml/itemProps2.xml><?xml version="1.0" encoding="utf-8"?>
<ds:datastoreItem xmlns:ds="http://schemas.openxmlformats.org/officeDocument/2006/customXml" ds:itemID="{AC3B7B02-5BDC-4225-93A4-2916A4BC85B6}"/>
</file>

<file path=customXml/itemProps3.xml><?xml version="1.0" encoding="utf-8"?>
<ds:datastoreItem xmlns:ds="http://schemas.openxmlformats.org/officeDocument/2006/customXml" ds:itemID="{EE9B4AAE-C905-4536-8C9E-C547DD8D54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231A13-7791-49C0-9EE7-8BF9F39AB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Exhibit DED-7</vt:lpstr>
      <vt:lpstr>Data &gt;</vt:lpstr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Summary</vt:lpstr>
      <vt:lpstr>Classification</vt:lpstr>
      <vt:lpstr>'B - COS Results'!Print_Area</vt:lpstr>
      <vt:lpstr>Cover!Print_Area</vt:lpstr>
      <vt:lpstr>'E-Summary of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Lombardino</dc:creator>
  <cp:lastModifiedBy>Brandon Lombardino</cp:lastModifiedBy>
  <dcterms:created xsi:type="dcterms:W3CDTF">2024-03-29T17:55:57Z</dcterms:created>
  <dcterms:modified xsi:type="dcterms:W3CDTF">2024-10-01T15:33:27Z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</Properties>
</file>