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532 LIRF\1-21-22 Compliance Filing\Working docs\PDFs\"/>
    </mc:Choice>
  </mc:AlternateContent>
  <xr:revisionPtr revIDLastSave="0" documentId="13_ncr:1_{77B9D9C2-30CA-415E-A572-8D663604CD82}" xr6:coauthVersionLast="46" xr6:coauthVersionMax="47" xr10:uidLastSave="{00000000-0000-0000-0000-000000000000}"/>
  <bookViews>
    <workbookView xWindow="-108" yWindow="-108" windowWidth="23256" windowHeight="12576" xr2:uid="{A7DB18BB-D507-4631-91F7-12FD3CDC8879}"/>
  </bookViews>
  <sheets>
    <sheet name="Attach A pg1" sheetId="1" r:id="rId1"/>
    <sheet name="Attach A pg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'[5]COS Factor Table'!$F$13:$L$13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COSAllocOptions">'[5]COS Allocation Options'!$D$3:$G$1310</definedName>
    <definedName name="COSFactors">'[5]COS Factor Table'!$A$15:$A$113</definedName>
    <definedName name="COSFactorTbl">'[5]COS Factor Table'!$F$15:$L$113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[5]Inputs!$D$9</definedName>
    <definedName name="Demand2">[5]Inputs!$D$11</definedName>
    <definedName name="DFIT" hidden="1">{#N/A,#N/A,FALSE,"Coversheet";#N/A,#N/A,FALSE,"QA"}</definedName>
    <definedName name="DistFuncAllocOptions">'[5]Func Allocation Options'!$H$5:$L$2161</definedName>
    <definedName name="DistFuncFactors">'[5]Func Dist Factor Table'!$A$12:$A$25</definedName>
    <definedName name="DistFuncFactorTbl">'[5]Func Dist Factor Table'!$B$12:$F$25</definedName>
    <definedName name="DistFunctions">'[5]Func Dist Factor Table'!$B$11:$F$11</definedName>
    <definedName name="DistPeakMethod">[5]Inputs!$X$13</definedName>
    <definedName name="dsd" hidden="1">[2]Inputs!#REF!</definedName>
    <definedName name="DUDE" hidden="1">#REF!</definedName>
    <definedName name="ee" hidden="1">{#N/A,#N/A,FALSE,"Month ";#N/A,#N/A,FALSE,"YTD";#N/A,#N/A,FALSE,"12 mo ended"}</definedName>
    <definedName name="Engy">[5]Inputs!$D$10</definedName>
    <definedName name="Engy2">[5]Inputs!$D$12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JAMFactor">'[5]JAM Download'!$Q$6:$Q$2884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AllocOptions">'[5]Func Allocation Options'!$B$5:$F$2159</definedName>
    <definedName name="FuncFactors">'[5]Func Factors'!$A$11:$A$78</definedName>
    <definedName name="FuncFactorTbl">'[5]Func Factors'!$B$11:$G$78</definedName>
    <definedName name="FuncStudy">[5]FuncStudy!$1:$1048576</definedName>
    <definedName name="Functions">'[5]Func Factors'!$B$10:$G$10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MValue">'[5]JAM Download'!$R$6:$R$2884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[6]Inputs!#REF!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bundledCategories">[5]FuncStudy!$91:$91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[7]Inputs!#REF!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hidden="1">'[2]DSM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2" l="1"/>
  <c r="O46" i="2" s="1"/>
  <c r="I42" i="2"/>
  <c r="M42" i="2"/>
  <c r="K42" i="2"/>
  <c r="K44" i="2" s="1"/>
  <c r="K48" i="2" s="1"/>
  <c r="G42" i="2"/>
  <c r="G44" i="2" s="1"/>
  <c r="G48" i="2" s="1"/>
  <c r="I34" i="2"/>
  <c r="T25" i="2"/>
  <c r="M34" i="2"/>
  <c r="K34" i="2"/>
  <c r="G34" i="2"/>
  <c r="M21" i="2"/>
  <c r="K21" i="2"/>
  <c r="G21" i="2"/>
  <c r="B21" i="2"/>
  <c r="I21" i="2"/>
  <c r="Q42" i="1"/>
  <c r="H42" i="1"/>
  <c r="H40" i="1"/>
  <c r="I37" i="1"/>
  <c r="I40" i="1"/>
  <c r="K32" i="1"/>
  <c r="H32" i="1"/>
  <c r="I29" i="1"/>
  <c r="I28" i="1"/>
  <c r="I27" i="1"/>
  <c r="I26" i="1"/>
  <c r="I25" i="1"/>
  <c r="I24" i="1"/>
  <c r="I23" i="1"/>
  <c r="I22" i="1"/>
  <c r="I32" i="1" s="1"/>
  <c r="B22" i="1"/>
  <c r="B24" i="1" s="1"/>
  <c r="H19" i="1"/>
  <c r="B19" i="1"/>
  <c r="K19" i="1"/>
  <c r="I16" i="1"/>
  <c r="I19" i="1" s="1"/>
  <c r="M44" i="2" l="1"/>
  <c r="M48" i="2" s="1"/>
  <c r="I42" i="1"/>
  <c r="I44" i="2"/>
  <c r="I48" i="2" s="1"/>
  <c r="B23" i="1"/>
  <c r="B24" i="2"/>
  <c r="K40" i="1"/>
  <c r="K42" i="1" s="1"/>
  <c r="M28" i="1" l="1"/>
  <c r="M16" i="1"/>
  <c r="M24" i="1"/>
  <c r="M25" i="1"/>
  <c r="M35" i="1"/>
  <c r="M37" i="1"/>
  <c r="M36" i="1"/>
  <c r="M29" i="1"/>
  <c r="M27" i="1"/>
  <c r="M22" i="1"/>
  <c r="B25" i="1"/>
  <c r="B25" i="2"/>
  <c r="B26" i="1" l="1"/>
  <c r="B26" i="2"/>
  <c r="B27" i="1"/>
  <c r="B28" i="1" l="1"/>
  <c r="B32" i="1" s="1"/>
  <c r="B29" i="1"/>
  <c r="B27" i="2"/>
  <c r="B28" i="2"/>
  <c r="B29" i="2" l="1"/>
  <c r="B35" i="1"/>
  <c r="B36" i="1" s="1"/>
  <c r="B37" i="1" l="1"/>
  <c r="B40" i="1"/>
  <c r="B42" i="1" s="1"/>
  <c r="B34" i="2"/>
  <c r="B30" i="2"/>
  <c r="B31" i="2" s="1"/>
  <c r="B37" i="2" l="1"/>
  <c r="B38" i="2" l="1"/>
  <c r="B39" i="2" s="1"/>
  <c r="B42" i="2" s="1"/>
  <c r="B44" i="2" s="1"/>
  <c r="B46" i="2" s="1"/>
  <c r="B48" i="2" s="1"/>
  <c r="O16" i="1" l="1"/>
  <c r="O19" i="1"/>
  <c r="O22" i="1"/>
  <c r="O32" i="1" s="1"/>
  <c r="O24" i="1"/>
  <c r="O25" i="1"/>
  <c r="O27" i="1"/>
  <c r="O28" i="1"/>
  <c r="O29" i="1"/>
  <c r="O35" i="1"/>
  <c r="O36" i="1"/>
  <c r="O37" i="1"/>
  <c r="O40" i="1"/>
  <c r="Q18" i="2"/>
  <c r="R18" i="2" s="1"/>
  <c r="O21" i="2"/>
  <c r="O44" i="2" s="1"/>
  <c r="O48" i="2" s="1"/>
  <c r="Q21" i="2"/>
  <c r="R21" i="2" s="1"/>
  <c r="Q24" i="2"/>
  <c r="R24" i="2"/>
  <c r="Q25" i="2"/>
  <c r="W25" i="2"/>
  <c r="Q26" i="2"/>
  <c r="R26" i="2"/>
  <c r="R25" i="2" s="1"/>
  <c r="Q27" i="2"/>
  <c r="Q34" i="2" s="1"/>
  <c r="Q28" i="2"/>
  <c r="R28" i="2" s="1"/>
  <c r="Q29" i="2"/>
  <c r="R29" i="2" s="1"/>
  <c r="Q30" i="2"/>
  <c r="R30" i="2" s="1"/>
  <c r="Q31" i="2"/>
  <c r="R31" i="2" s="1"/>
  <c r="O34" i="2"/>
  <c r="R34" i="2"/>
  <c r="Q37" i="2"/>
  <c r="R37" i="2"/>
  <c r="Q38" i="2"/>
  <c r="R38" i="2" s="1"/>
  <c r="Q39" i="2"/>
  <c r="R39" i="2" s="1"/>
  <c r="O42" i="2"/>
  <c r="Q42" i="2"/>
  <c r="Q44" i="2" s="1"/>
  <c r="Q48" i="2" s="1"/>
  <c r="R48" i="2" s="1"/>
  <c r="R27" i="2" l="1"/>
  <c r="R44" i="2"/>
  <c r="R42" i="2"/>
  <c r="Q16" i="1" l="1"/>
  <c r="S16" i="1"/>
  <c r="Q19" i="1"/>
  <c r="Q22" i="1"/>
  <c r="S22" i="1"/>
  <c r="Q24" i="1"/>
  <c r="S24" i="1"/>
  <c r="Q25" i="1"/>
  <c r="S25" i="1"/>
  <c r="Q26" i="1"/>
  <c r="S26" i="1"/>
  <c r="Q27" i="1"/>
  <c r="S27" i="1"/>
  <c r="Q28" i="1"/>
  <c r="S28" i="1"/>
  <c r="Q29" i="1"/>
  <c r="S29" i="1"/>
  <c r="Q32" i="1"/>
  <c r="Q35" i="1"/>
  <c r="S35" i="1"/>
  <c r="Q36" i="1"/>
  <c r="S36" i="1"/>
  <c r="Q37" i="1"/>
  <c r="S37" i="1"/>
  <c r="Q40" i="1"/>
  <c r="T18" i="2"/>
  <c r="U18" i="2"/>
  <c r="W18" i="2"/>
  <c r="X18" i="2"/>
  <c r="T21" i="2"/>
  <c r="U21" i="2"/>
  <c r="W21" i="2"/>
  <c r="X21" i="2"/>
  <c r="T24" i="2"/>
  <c r="U24" i="2"/>
  <c r="W24" i="2"/>
  <c r="X24" i="2"/>
  <c r="U25" i="2"/>
  <c r="X25" i="2"/>
  <c r="T26" i="2"/>
  <c r="U26" i="2"/>
  <c r="W26" i="2"/>
  <c r="X26" i="2"/>
  <c r="T27" i="2"/>
  <c r="U27" i="2"/>
  <c r="W27" i="2"/>
  <c r="X27" i="2"/>
  <c r="T28" i="2"/>
  <c r="U28" i="2"/>
  <c r="W28" i="2"/>
  <c r="X28" i="2"/>
  <c r="T29" i="2"/>
  <c r="U29" i="2"/>
  <c r="W29" i="2"/>
  <c r="X29" i="2"/>
  <c r="T30" i="2"/>
  <c r="U30" i="2"/>
  <c r="W30" i="2"/>
  <c r="X30" i="2"/>
  <c r="T31" i="2"/>
  <c r="U31" i="2"/>
  <c r="W31" i="2"/>
  <c r="X31" i="2"/>
  <c r="T34" i="2"/>
  <c r="U34" i="2"/>
  <c r="W34" i="2"/>
  <c r="X34" i="2"/>
  <c r="T37" i="2"/>
  <c r="U37" i="2"/>
  <c r="W37" i="2"/>
  <c r="X37" i="2"/>
  <c r="T38" i="2"/>
  <c r="U38" i="2"/>
  <c r="W38" i="2"/>
  <c r="X38" i="2"/>
  <c r="T39" i="2"/>
  <c r="U39" i="2"/>
  <c r="W39" i="2"/>
  <c r="X39" i="2"/>
  <c r="T42" i="2"/>
  <c r="U42" i="2"/>
  <c r="W42" i="2"/>
  <c r="X42" i="2"/>
  <c r="T44" i="2"/>
  <c r="U44" i="2"/>
  <c r="W44" i="2"/>
  <c r="X44" i="2"/>
  <c r="T48" i="2"/>
  <c r="U48" i="2"/>
  <c r="W48" i="2"/>
  <c r="X48" i="2"/>
</calcChain>
</file>

<file path=xl/sharedStrings.xml><?xml version="1.0" encoding="utf-8"?>
<sst xmlns="http://schemas.openxmlformats.org/spreadsheetml/2006/main" count="162" uniqueCount="87">
  <si>
    <t>PACIFICORP</t>
  </si>
  <si>
    <t>IN WASHINGTON</t>
  </si>
  <si>
    <t>12 MONTHS ENDED JUNE 2019</t>
  </si>
  <si>
    <t>Generation and</t>
  </si>
  <si>
    <t>Proposed Base</t>
  </si>
  <si>
    <t>Proposed One-Time</t>
  </si>
  <si>
    <t>Transmission</t>
  </si>
  <si>
    <t>LIRF</t>
  </si>
  <si>
    <t>Revenues</t>
  </si>
  <si>
    <t>Rate Case</t>
  </si>
  <si>
    <t>Line</t>
  </si>
  <si>
    <t>Sch.</t>
  </si>
  <si>
    <t>Actual</t>
  </si>
  <si>
    <t>Billing</t>
  </si>
  <si>
    <t>Rate Base</t>
  </si>
  <si>
    <t>Allocation</t>
  </si>
  <si>
    <t>(LIRF Filing)</t>
  </si>
  <si>
    <t>Reconciliation Refund</t>
  </si>
  <si>
    <t>Reconciliation Refund Price</t>
  </si>
  <si>
    <t>No.</t>
  </si>
  <si>
    <t>Description</t>
  </si>
  <si>
    <t>MWh</t>
  </si>
  <si>
    <t>($000)</t>
  </si>
  <si>
    <t>Factor</t>
  </si>
  <si>
    <t>(¢/kWh)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</si>
  <si>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</si>
  <si>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</si>
  <si>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</si>
  <si>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</si>
  <si>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</si>
  <si>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</si>
  <si>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</si>
  <si>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</si>
  <si>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</si>
  <si>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(8)/(4)</t>
  </si>
  <si>
    <t>Residential</t>
  </si>
  <si>
    <t>Residential Service</t>
  </si>
  <si>
    <t>16/17/18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</si>
  <si>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</si>
  <si>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</si>
  <si>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</si>
  <si>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</si>
  <si>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</si>
  <si>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</si>
  <si>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</si>
  <si>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</si>
  <si>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</si>
  <si>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</si>
  <si>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</si>
  <si>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 xml:space="preserve"> 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</si>
  <si>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</si>
  <si>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</si>
  <si>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</si>
  <si>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</si>
  <si>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</si>
  <si>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</si>
  <si>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</si>
  <si>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</si>
  <si>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</si>
  <si>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</si>
  <si>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TABLE A. PRESENT AND PROPOSED RATES</t>
  </si>
  <si>
    <t>ESTIMATED EFFECT OF PROPOSED RATE CHANGE</t>
  </si>
  <si>
    <t>ON REVENUES FROM ELECTRIC SALES TO ULTIMATE CONSUMERS</t>
  </si>
  <si>
    <t>Present</t>
  </si>
  <si>
    <t>Proposed Limited</t>
  </si>
  <si>
    <t>Overall Proposed</t>
  </si>
  <si>
    <t>Base</t>
  </si>
  <si>
    <t>Issue Rate Filing</t>
  </si>
  <si>
    <t>Net Increase from</t>
  </si>
  <si>
    <t>Avg.</t>
  </si>
  <si>
    <t>(PCORC Filing)</t>
  </si>
  <si>
    <t>Base Decrease</t>
  </si>
  <si>
    <t>Both Filings</t>
  </si>
  <si>
    <t>Cust.</t>
  </si>
  <si>
    <t>MWH</t>
  </si>
  <si>
    <t>%</t>
  </si>
  <si>
    <t>(10)</t>
  </si>
  <si>
    <t>(11)</t>
  </si>
  <si>
    <t>(12)</t>
  </si>
  <si>
    <t>(13)</t>
  </si>
  <si>
    <t>(8)/(5)</t>
  </si>
  <si>
    <t>(10)/(5)</t>
  </si>
  <si>
    <t>(7)+(10)-(5)</t>
  </si>
  <si>
    <t>(12)/(5)</t>
  </si>
  <si>
    <t>Total AGA</t>
  </si>
  <si>
    <t>Total Sales to Ultimate Consumers</t>
  </si>
  <si>
    <t>RATE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</si>
</sst>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"/>
    <numFmt numFmtId="167" formatCode="0.0%"/>
    <numFmt numFmtId="168" formatCode="_(* #,##0.000_);_(* \(#,##0.000\);_(* &quot;-&quot;??_);_(@_)"/>
    <numFmt numFmtId="169" formatCode="0.00000000000000%"/>
  </numFmts>
  <fonts count="14">
    <font>
      <sz val="12"/>
      <color theme="1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NewRomanPS"/>
    </font>
    <font>
      <b/>
      <sz val="11"/>
      <name val="Times New Roman"/>
      <family val="1"/>
    </font>
    <font>
      <sz val="12"/>
      <color indexed="5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83">
    <xf numFmtId="0" fontId="0" fillId="0" borderId="0" xfId="0"/>
    <xf numFmtId="0" fontId="1" fillId="0" borderId="0" xfId="3"/>
    <xf numFmtId="0" fontId="2" fillId="0" borderId="0" xfId="3" applyFont="1"/>
    <xf numFmtId="0" fontId="3" fillId="0" borderId="0" xfId="3" applyFont="1"/>
    <xf numFmtId="0" fontId="4" fillId="0" borderId="0" xfId="3" applyFont="1"/>
    <xf numFmtId="0" fontId="5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5" fillId="0" borderId="0" xfId="3" quotePrefix="1" applyFont="1" applyAlignment="1">
      <alignment horizontal="centerContinuous"/>
    </xf>
    <xf numFmtId="0" fontId="5" fillId="0" borderId="0" xfId="3" quotePrefix="1" applyFont="1" applyAlignment="1">
      <alignment horizontal="center"/>
    </xf>
    <xf numFmtId="0" fontId="1" fillId="0" borderId="0" xfId="3" applyAlignment="1">
      <alignment horizontal="center"/>
    </xf>
    <xf numFmtId="0" fontId="4" fillId="0" borderId="0" xfId="3" applyFont="1" applyAlignment="1">
      <alignment horizontal="center"/>
    </xf>
    <xf numFmtId="5" fontId="1" fillId="0" borderId="0" xfId="4" applyNumberFormat="1" applyAlignment="1">
      <alignment horizontal="center"/>
    </xf>
    <xf numFmtId="5" fontId="1" fillId="0" borderId="0" xfId="4" quotePrefix="1" applyNumberFormat="1" applyAlignment="1">
      <alignment horizontal="center"/>
    </xf>
    <xf numFmtId="0" fontId="1" fillId="0" borderId="1" xfId="3" quotePrefix="1" applyBorder="1" applyAlignment="1">
      <alignment horizontal="centerContinuous"/>
    </xf>
    <xf numFmtId="0" fontId="1" fillId="0" borderId="2" xfId="3" applyBorder="1" applyAlignment="1">
      <alignment horizontal="center"/>
    </xf>
    <xf numFmtId="0" fontId="4" fillId="0" borderId="2" xfId="3" applyFont="1" applyBorder="1" applyAlignment="1">
      <alignment horizontal="center"/>
    </xf>
    <xf numFmtId="5" fontId="1" fillId="0" borderId="1" xfId="4" quotePrefix="1" applyNumberFormat="1" applyBorder="1" applyAlignment="1">
      <alignment horizontal="center"/>
    </xf>
    <xf numFmtId="0" fontId="1" fillId="0" borderId="1" xfId="3" applyBorder="1" applyAlignment="1">
      <alignment horizontal="center"/>
    </xf>
    <xf numFmtId="0" fontId="1" fillId="0" borderId="1" xfId="3" quotePrefix="1" applyBorder="1" applyAlignment="1">
      <alignment horizontal="center"/>
    </xf>
    <xf numFmtId="0" fontId="1" fillId="0" borderId="0" xfId="3" quotePrefix="1"/>
    <xf numFmtId="0" fontId="1" fillId="0" borderId="0" xfId="3" quotePrefix="1" applyAlignment="1">
      <alignment horizontal="center"/>
    </xf>
    <xf numFmtId="0" fontId="6" fillId="0" borderId="0" xfId="3" applyFont="1"/>
    <xf numFmtId="0" fontId="4" fillId="0" borderId="0" xfId="3" quotePrefix="1" applyFont="1" applyAlignment="1">
      <alignment horizontal="center"/>
    </xf>
    <xf numFmtId="164" fontId="4" fillId="0" borderId="0" xfId="1" quotePrefix="1" applyNumberFormat="1" applyFont="1" applyFill="1" applyAlignment="1">
      <alignment horizontal="center"/>
    </xf>
    <xf numFmtId="5" fontId="4" fillId="0" borderId="0" xfId="3" applyNumberFormat="1" applyFont="1" applyProtection="1">
      <protection locked="0"/>
    </xf>
    <xf numFmtId="165" fontId="1" fillId="0" borderId="0" xfId="2" applyNumberFormat="1" applyFont="1" applyFill="1"/>
    <xf numFmtId="5" fontId="1" fillId="0" borderId="0" xfId="3" applyNumberFormat="1"/>
    <xf numFmtId="166" fontId="1" fillId="0" borderId="0" xfId="3" applyNumberFormat="1"/>
    <xf numFmtId="0" fontId="4" fillId="0" borderId="1" xfId="3" applyFont="1" applyBorder="1"/>
    <xf numFmtId="5" fontId="4" fillId="0" borderId="1" xfId="3" applyNumberFormat="1" applyFont="1" applyBorder="1" applyProtection="1">
      <protection locked="0"/>
    </xf>
    <xf numFmtId="165" fontId="1" fillId="0" borderId="0" xfId="3" applyNumberFormat="1"/>
    <xf numFmtId="0" fontId="8" fillId="0" borderId="0" xfId="5" applyAlignment="1">
      <alignment horizontal="center"/>
    </xf>
    <xf numFmtId="164" fontId="4" fillId="0" borderId="0" xfId="3" applyNumberFormat="1" applyFont="1"/>
    <xf numFmtId="164" fontId="4" fillId="0" borderId="0" xfId="1" applyNumberFormat="1" applyFont="1" applyFill="1" applyAlignment="1">
      <alignment horizontal="center"/>
    </xf>
    <xf numFmtId="0" fontId="8" fillId="0" borderId="0" xfId="5"/>
    <xf numFmtId="43" fontId="1" fillId="0" borderId="0" xfId="3" applyNumberFormat="1"/>
    <xf numFmtId="0" fontId="4" fillId="0" borderId="1" xfId="3" applyFont="1" applyBorder="1" applyAlignment="1">
      <alignment horizontal="center"/>
    </xf>
    <xf numFmtId="164" fontId="4" fillId="0" borderId="0" xfId="1" applyNumberFormat="1" applyFont="1" applyFill="1"/>
    <xf numFmtId="0" fontId="1" fillId="0" borderId="1" xfId="3" applyBorder="1"/>
    <xf numFmtId="164" fontId="1" fillId="0" borderId="0" xfId="1" applyNumberFormat="1" applyFont="1" applyFill="1"/>
    <xf numFmtId="0" fontId="9" fillId="0" borderId="0" xfId="3" applyFont="1"/>
    <xf numFmtId="5" fontId="10" fillId="0" borderId="0" xfId="1" applyNumberFormat="1" applyFont="1" applyFill="1" applyProtection="1">
      <protection locked="0"/>
    </xf>
    <xf numFmtId="0" fontId="5" fillId="0" borderId="0" xfId="3" quotePrefix="1" applyFont="1"/>
    <xf numFmtId="0" fontId="11" fillId="0" borderId="0" xfId="3" quotePrefix="1" applyFont="1" applyAlignment="1">
      <alignment horizontal="center"/>
    </xf>
    <xf numFmtId="0" fontId="5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" fillId="0" borderId="0" xfId="3" applyAlignment="1">
      <alignment horizontal="left"/>
    </xf>
    <xf numFmtId="6" fontId="1" fillId="0" borderId="2" xfId="3" quotePrefix="1" applyNumberFormat="1" applyBorder="1" applyAlignment="1">
      <alignment horizontal="center"/>
    </xf>
    <xf numFmtId="6" fontId="1" fillId="0" borderId="0" xfId="3" quotePrefix="1" applyNumberFormat="1" applyAlignment="1">
      <alignment horizontal="center"/>
    </xf>
    <xf numFmtId="37" fontId="1" fillId="0" borderId="0" xfId="3" applyNumberFormat="1"/>
    <xf numFmtId="5" fontId="4" fillId="0" borderId="0" xfId="2" applyNumberFormat="1" applyFont="1" applyFill="1" applyProtection="1">
      <protection locked="0"/>
    </xf>
    <xf numFmtId="167" fontId="4" fillId="0" borderId="0" xfId="2" applyNumberFormat="1" applyFont="1" applyFill="1" applyProtection="1">
      <protection locked="0"/>
    </xf>
    <xf numFmtId="10" fontId="4" fillId="0" borderId="0" xfId="2" applyNumberFormat="1" applyFont="1" applyFill="1" applyBorder="1" applyProtection="1">
      <protection locked="0"/>
    </xf>
    <xf numFmtId="0" fontId="1" fillId="0" borderId="2" xfId="3" applyBorder="1"/>
    <xf numFmtId="5" fontId="1" fillId="0" borderId="2" xfId="3" applyNumberFormat="1" applyBorder="1"/>
    <xf numFmtId="167" fontId="1" fillId="0" borderId="1" xfId="2" applyNumberFormat="1" applyFont="1" applyFill="1" applyBorder="1"/>
    <xf numFmtId="167" fontId="1" fillId="0" borderId="0" xfId="3" applyNumberFormat="1"/>
    <xf numFmtId="167" fontId="1" fillId="0" borderId="0" xfId="2" applyNumberFormat="1" applyFont="1" applyFill="1"/>
    <xf numFmtId="167" fontId="1" fillId="0" borderId="1" xfId="3" applyNumberFormat="1" applyBorder="1"/>
    <xf numFmtId="5" fontId="1" fillId="0" borderId="1" xfId="3" applyNumberFormat="1" applyBorder="1"/>
    <xf numFmtId="37" fontId="1" fillId="0" borderId="2" xfId="3" applyNumberFormat="1" applyBorder="1"/>
    <xf numFmtId="5" fontId="4" fillId="0" borderId="0" xfId="2" applyNumberFormat="1" applyFont="1" applyFill="1" applyBorder="1" applyProtection="1">
      <protection locked="0"/>
    </xf>
    <xf numFmtId="167" fontId="4" fillId="0" borderId="1" xfId="2" applyNumberFormat="1" applyFont="1" applyFill="1" applyBorder="1" applyProtection="1">
      <protection locked="0"/>
    </xf>
    <xf numFmtId="37" fontId="1" fillId="0" borderId="3" xfId="3" applyNumberFormat="1" applyBorder="1"/>
    <xf numFmtId="5" fontId="1" fillId="0" borderId="3" xfId="3" applyNumberFormat="1" applyBorder="1"/>
    <xf numFmtId="167" fontId="4" fillId="0" borderId="3" xfId="2" applyNumberFormat="1" applyFont="1" applyFill="1" applyBorder="1" applyProtection="1">
      <protection locked="0"/>
    </xf>
    <xf numFmtId="5" fontId="4" fillId="0" borderId="0" xfId="2" quotePrefix="1" applyNumberFormat="1" applyFont="1" applyFill="1" applyBorder="1" applyProtection="1">
      <protection locked="0"/>
    </xf>
    <xf numFmtId="0" fontId="12" fillId="0" borderId="0" xfId="5" applyFont="1"/>
    <xf numFmtId="5" fontId="4" fillId="0" borderId="3" xfId="2" applyNumberFormat="1" applyFont="1" applyFill="1" applyBorder="1" applyProtection="1">
      <protection locked="0"/>
    </xf>
    <xf numFmtId="10" fontId="1" fillId="0" borderId="0" xfId="3" applyNumberFormat="1"/>
    <xf numFmtId="168" fontId="1" fillId="0" borderId="0" xfId="1" applyNumberFormat="1" applyFont="1" applyFill="1"/>
    <xf numFmtId="167" fontId="4" fillId="0" borderId="0" xfId="2" applyNumberFormat="1" applyFont="1" applyFill="1" applyBorder="1" applyProtection="1">
      <protection locked="0"/>
    </xf>
    <xf numFmtId="0" fontId="1" fillId="0" borderId="0" xfId="3" applyAlignment="1">
      <alignment horizontal="right"/>
    </xf>
    <xf numFmtId="43" fontId="1" fillId="0" borderId="0" xfId="1" applyFont="1" applyFill="1"/>
    <xf numFmtId="167" fontId="13" fillId="0" borderId="0" xfId="2" applyNumberFormat="1" applyFont="1" applyFill="1" applyBorder="1" applyProtection="1">
      <protection locked="0"/>
    </xf>
    <xf numFmtId="1" fontId="1" fillId="0" borderId="0" xfId="3" applyNumberFormat="1"/>
    <xf numFmtId="167" fontId="1" fillId="0" borderId="0" xfId="2" applyNumberFormat="1" applyFont="1" applyFill="1" applyBorder="1"/>
    <xf numFmtId="1" fontId="13" fillId="0" borderId="0" xfId="3" applyNumberFormat="1" applyFont="1"/>
    <xf numFmtId="167" fontId="13" fillId="0" borderId="0" xfId="2" applyNumberFormat="1" applyFont="1" applyFill="1"/>
    <xf numFmtId="169" fontId="1" fillId="0" borderId="0" xfId="3" applyNumberFormat="1"/>
    <xf numFmtId="167" fontId="10" fillId="0" borderId="0" xfId="2" applyNumberFormat="1" applyFont="1" applyFill="1"/>
    <xf numFmtId="0" fontId="1" fillId="0" borderId="0" xfId="3" applyAlignment="1">
      <alignment horizontal="left"/>
    </xf>
    <xf numFmtId="0" fontId="1" fillId="0" borderId="0" xfId="3" quotePrefix="1" applyAlignment="1">
      <alignment horizontal="left"/>
    </xf>
  </cellXfs>
  <cellStyles count="6">
    <cellStyle name="Comma" xfId="1" builtinId="3"/>
    <cellStyle name="Normal" xfId="0" builtinId="0"/>
    <cellStyle name="Normal_EAST Blocking 901 2" xfId="4" xr:uid="{44BC7FBD-1FAF-4A16-A0B2-2D4BDC0AA0F5}"/>
    <cellStyle name="Normal_OR Blocking 04" xfId="5" xr:uid="{50C34D03-2012-4F58-8A63-F7EAA7873A6D}"/>
    <cellStyle name="Normal_WA98" xfId="3" xr:uid="{661F4194-722A-4BED-9525-7998C04154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GRC%202020\Settlement\COS%20WA%20Jun%202020-Sett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F2" t="str">
            <v>PacifiCorp</v>
          </cell>
        </row>
        <row r="3">
          <cell r="F3" t="str">
            <v>Cost Of Service By Rate Schedule</v>
          </cell>
        </row>
        <row r="4">
          <cell r="F4" t="str">
            <v>State of Washington</v>
          </cell>
          <cell r="Z4" t="str">
            <v xml:space="preserve"> </v>
          </cell>
        </row>
        <row r="5">
          <cell r="F5" t="str">
            <v>WCA</v>
          </cell>
        </row>
        <row r="6">
          <cell r="F6" t="str">
            <v>12 Months Ending June 2019</v>
          </cell>
        </row>
        <row r="8"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N8" t="str">
            <v>Generation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</row>
        <row r="13">
          <cell r="A13" t="str">
            <v xml:space="preserve">  Special Sales</v>
          </cell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</row>
        <row r="15">
          <cell r="A15" t="str">
            <v>Total Operating Revenues</v>
          </cell>
          <cell r="D15">
            <v>382591356.44323885</v>
          </cell>
          <cell r="E15">
            <v>382591356.3649506</v>
          </cell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Q15">
            <v>67071845.344203159</v>
          </cell>
          <cell r="R15">
            <v>0</v>
          </cell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Z29">
            <v>0</v>
          </cell>
          <cell r="AA29">
            <v>-5.0032067377969724E-10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N54">
            <v>-30871756.277845763</v>
          </cell>
          <cell r="O54">
            <v>-21083909.953660723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7.1839213594582146E-2</v>
          </cell>
          <cell r="E59">
            <v>7.1839213523092416E-2</v>
          </cell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</row>
        <row r="61">
          <cell r="A61" t="str">
            <v>Return On Equity</v>
          </cell>
          <cell r="D61">
            <v>9.5300923817886227E-2</v>
          </cell>
          <cell r="E61">
            <v>9.5300923672285973E-2</v>
          </cell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</row>
        <row r="65">
          <cell r="A65" t="str">
            <v>Total Rate Base</v>
          </cell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N65">
            <v>261503237.3290478</v>
          </cell>
          <cell r="O65">
            <v>178594008.67300284</v>
          </cell>
          <cell r="Q65">
            <v>394253874.88004029</v>
          </cell>
          <cell r="R65">
            <v>0</v>
          </cell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N67">
            <v>18786186.922156174</v>
          </cell>
          <cell r="O67">
            <v>12830053.135772508</v>
          </cell>
          <cell r="Q67">
            <v>28322888.32799888</v>
          </cell>
          <cell r="R67">
            <v>0</v>
          </cell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N68">
            <v>15478048.012142694</v>
          </cell>
          <cell r="O68">
            <v>106725885.24333036</v>
          </cell>
          <cell r="Q68">
            <v>16190074.62429798</v>
          </cell>
          <cell r="R68">
            <v>1.3403379539612539</v>
          </cell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N70">
            <v>53259974.569804043</v>
          </cell>
          <cell r="O70">
            <v>36373975.547670603</v>
          </cell>
          <cell r="Q70">
            <v>12969504.15561736</v>
          </cell>
          <cell r="R70">
            <v>0</v>
          </cell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N71">
            <v>3144560.2765410133</v>
          </cell>
          <cell r="O71">
            <v>2147581.9230286949</v>
          </cell>
          <cell r="Q71">
            <v>259488.69823683376</v>
          </cell>
          <cell r="R71">
            <v>0</v>
          </cell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N72">
            <v>6983172.0560298748</v>
          </cell>
          <cell r="O72">
            <v>4769167.3092765044</v>
          </cell>
          <cell r="Q72">
            <v>6057423.7619394055</v>
          </cell>
          <cell r="R72">
            <v>0</v>
          </cell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N73">
            <v>736378.19719765161</v>
          </cell>
          <cell r="O73">
            <v>502910.5393882597</v>
          </cell>
          <cell r="Q73">
            <v>2770844.34656577</v>
          </cell>
          <cell r="R73">
            <v>0</v>
          </cell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N77">
            <v>-7686653.140260648</v>
          </cell>
          <cell r="O77">
            <v>-5249610.7184734447</v>
          </cell>
          <cell r="Q77">
            <v>501539.11156033166</v>
          </cell>
          <cell r="R77">
            <v>0</v>
          </cell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N79">
            <v>3533.7659215870081</v>
          </cell>
          <cell r="O79">
            <v>2413.3904730752947</v>
          </cell>
          <cell r="Q79">
            <v>81.005833750026895</v>
          </cell>
          <cell r="R79">
            <v>0</v>
          </cell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N80">
            <v>-8291783.5474166404</v>
          </cell>
          <cell r="O80">
            <v>-7832520.3117440883</v>
          </cell>
          <cell r="Q80">
            <v>-13079010.274923081</v>
          </cell>
          <cell r="R80">
            <v>0</v>
          </cell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N82">
            <v>82413417.112115741</v>
          </cell>
          <cell r="O82">
            <v>150269856.0587225</v>
          </cell>
          <cell r="Q82">
            <v>53992833.757127233</v>
          </cell>
          <cell r="R82">
            <v>1.3403379539612539</v>
          </cell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348293800.15478849</v>
          </cell>
        </row>
        <row r="88">
          <cell r="A88" t="str">
            <v>12 Months Ending June 2019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S92" t="str">
            <v>Option2</v>
          </cell>
          <cell r="AN92" t="str">
            <v>Check Total</v>
          </cell>
        </row>
        <row r="93"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E105" t="str">
            <v>NONE</v>
          </cell>
          <cell r="F105">
            <v>1354705.2587733048</v>
          </cell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E109" t="str">
            <v>NONE</v>
          </cell>
          <cell r="F109">
            <v>0</v>
          </cell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Q139">
            <v>60146511.461558267</v>
          </cell>
          <cell r="R139">
            <v>0</v>
          </cell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1694.5367526030873</v>
          </cell>
          <cell r="O156">
            <v>1157.2862905338152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Q223">
            <v>81.005833750026895</v>
          </cell>
          <cell r="R223">
            <v>0</v>
          </cell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C241" t="str">
            <v>Total Fuel Related</v>
          </cell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C256" t="str">
            <v>Total Steam From Other Sources</v>
          </cell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0.59419421435740905</v>
          </cell>
          <cell r="N429">
            <v>238790.44302478159</v>
          </cell>
          <cell r="O429">
            <v>163082.27342874592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0.59419421435740905</v>
          </cell>
          <cell r="N430">
            <v>1833.2615024986142</v>
          </cell>
          <cell r="O430">
            <v>1252.0285562092001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240623.70452728021</v>
          </cell>
          <cell r="O431">
            <v>164334.30198495512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0.59419421435740905</v>
          </cell>
          <cell r="N435">
            <v>3324.3567259600409</v>
          </cell>
          <cell r="O435">
            <v>2270.3741644360639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N483">
            <v>1706954.5949819896</v>
          </cell>
          <cell r="O483">
            <v>26409520.400179967</v>
          </cell>
          <cell r="Q483">
            <v>0</v>
          </cell>
          <cell r="R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P488">
            <v>0.99999899999999997</v>
          </cell>
          <cell r="Q488">
            <v>1340336.6135847575</v>
          </cell>
          <cell r="R488">
            <v>1.3403379539612539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P489">
            <v>1</v>
          </cell>
          <cell r="Q489">
            <v>-481918.39905870054</v>
          </cell>
          <cell r="R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Q521">
            <v>10605749.640665827</v>
          </cell>
          <cell r="R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AA539">
            <v>0</v>
          </cell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Q563">
            <v>16190074.62429798</v>
          </cell>
          <cell r="R563">
            <v>1.3403379539612539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N819">
            <v>15478048.012142694</v>
          </cell>
          <cell r="O819">
            <v>106725885.24333036</v>
          </cell>
          <cell r="Q819">
            <v>16190074.62429798</v>
          </cell>
          <cell r="R819">
            <v>1.3403379539612539</v>
          </cell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P849">
            <v>1</v>
          </cell>
          <cell r="Q849">
            <v>0</v>
          </cell>
          <cell r="R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P850">
            <v>1</v>
          </cell>
          <cell r="Q850">
            <v>11066964.164807312</v>
          </cell>
          <cell r="R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P851">
            <v>1</v>
          </cell>
          <cell r="Q851">
            <v>815981.19002637104</v>
          </cell>
          <cell r="R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P852">
            <v>1</v>
          </cell>
          <cell r="Q852">
            <v>94743.192104611546</v>
          </cell>
          <cell r="R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Q898">
            <v>12969504.15561736</v>
          </cell>
          <cell r="R898">
            <v>0</v>
          </cell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D948" t="str">
            <v>DGP</v>
          </cell>
          <cell r="E948" t="str">
            <v>P</v>
          </cell>
          <cell r="F948">
            <v>0</v>
          </cell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D949" t="str">
            <v>DGU</v>
          </cell>
          <cell r="E949" t="str">
            <v>P</v>
          </cell>
          <cell r="F949">
            <v>0</v>
          </cell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Q986">
            <v>0</v>
          </cell>
          <cell r="R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Q1003">
            <v>332070.37859414122</v>
          </cell>
          <cell r="R1003">
            <v>0</v>
          </cell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C1009" t="str">
            <v>Electric Interest Deductions for Tax</v>
          </cell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C1011" t="str">
            <v>Total Electric Interest Deductions for Tax</v>
          </cell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N1016">
            <v>-847039.01221456903</v>
          </cell>
          <cell r="O1016">
            <v>-578486.50073677942</v>
          </cell>
          <cell r="Q1016">
            <v>-748111.29743112263</v>
          </cell>
          <cell r="R1016">
            <v>0</v>
          </cell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N1047">
            <v>0</v>
          </cell>
          <cell r="O1047">
            <v>0</v>
          </cell>
          <cell r="Q1047">
            <v>0</v>
          </cell>
          <cell r="R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N1124">
            <v>85859698.084969729</v>
          </cell>
          <cell r="O1124">
            <v>58638003.189053357</v>
          </cell>
          <cell r="Q1124">
            <v>4595344.605593211</v>
          </cell>
          <cell r="R1124">
            <v>0</v>
          </cell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N1164">
            <v>44628836.577516235</v>
          </cell>
          <cell r="O1164">
            <v>30479327.553263903</v>
          </cell>
          <cell r="Q1164">
            <v>16995369.94934142</v>
          </cell>
          <cell r="R1164">
            <v>0</v>
          </cell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N1166">
            <v>41230861.507453494</v>
          </cell>
          <cell r="O1166">
            <v>28158675.635789454</v>
          </cell>
          <cell r="Q1166">
            <v>-12400025.343748208</v>
          </cell>
          <cell r="R1166">
            <v>0</v>
          </cell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F1189">
            <v>0</v>
          </cell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F1198">
            <v>0.21</v>
          </cell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F1210">
            <v>0</v>
          </cell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Q1265">
            <v>0</v>
          </cell>
          <cell r="R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Q1297">
            <v>0</v>
          </cell>
          <cell r="R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Q1342">
            <v>0</v>
          </cell>
          <cell r="R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Q1389">
            <v>0</v>
          </cell>
          <cell r="R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Q1396">
            <v>0</v>
          </cell>
          <cell r="R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Q1463">
            <v>592388088.58270538</v>
          </cell>
          <cell r="R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D1538" t="str">
            <v>S</v>
          </cell>
          <cell r="F1538">
            <v>0</v>
          </cell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Q1559">
            <v>0</v>
          </cell>
          <cell r="R1559">
            <v>0</v>
          </cell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Q1601">
            <v>2783534.1909942869</v>
          </cell>
          <cell r="R1601">
            <v>0</v>
          </cell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Q1610">
            <v>426139.42939850467</v>
          </cell>
          <cell r="R1610">
            <v>0</v>
          </cell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F1623">
            <v>0</v>
          </cell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C1680" t="str">
            <v>Remove Remaining Capital Leases</v>
          </cell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C1690" t="str">
            <v>Remove Capital Leases</v>
          </cell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F1691" t="str">
            <v xml:space="preserve"> </v>
          </cell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C1697" t="str">
            <v>Remove Capital Leases</v>
          </cell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Q1717">
            <v>31854837.88346969</v>
          </cell>
          <cell r="R1717">
            <v>0</v>
          </cell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Q1752">
            <v>9903723.9716603681</v>
          </cell>
          <cell r="R1752">
            <v>0</v>
          </cell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Q1755">
            <v>634146650.43783545</v>
          </cell>
          <cell r="R1755">
            <v>0</v>
          </cell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N1779">
            <v>0</v>
          </cell>
          <cell r="O1779">
            <v>0</v>
          </cell>
          <cell r="Q1779">
            <v>0</v>
          </cell>
          <cell r="R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C1796" t="str">
            <v>Total Weatherization</v>
          </cell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N1796">
            <v>0</v>
          </cell>
          <cell r="O1796">
            <v>0</v>
          </cell>
          <cell r="Q1796">
            <v>0</v>
          </cell>
          <cell r="R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C1820" t="str">
            <v>Total Fuel Stock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C1848" t="str">
            <v>Total Materials &amp; Supplies</v>
          </cell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I2000">
            <v>0.12146695571251656</v>
          </cell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N2039">
            <v>-93331105.459590197</v>
          </cell>
          <cell r="O2039">
            <v>-63740611.505077757</v>
          </cell>
          <cell r="Q2039">
            <v>-61869725.641669735</v>
          </cell>
          <cell r="R2039">
            <v>0</v>
          </cell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Q2048">
            <v>0</v>
          </cell>
          <cell r="R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Q2080">
            <v>0</v>
          </cell>
          <cell r="R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Q2154">
            <v>0</v>
          </cell>
          <cell r="R2154">
            <v>0</v>
          </cell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C2183" t="str">
            <v>Remove Capital Leases</v>
          </cell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Q2195">
            <v>-14550707.244112609</v>
          </cell>
          <cell r="R2195">
            <v>0</v>
          </cell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Q2198">
            <v>-168609032.0894928</v>
          </cell>
          <cell r="R2198">
            <v>0</v>
          </cell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Q2244">
            <v>-649588.76228873781</v>
          </cell>
          <cell r="R2244">
            <v>-216529.58742957929</v>
          </cell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B2246" t="str">
            <v>TOTAL ACCUM PROV FOR AMORTIZATION</v>
          </cell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51"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C51A-8C49-4ED6-A586-27B16BA2EF7C}">
  <sheetPr transitionEvaluation="1" transitionEntry="1">
    <pageSetUpPr fitToPage="1"/>
  </sheetPr>
  <dimension ref="B1:U45"/>
  <sheetViews>
    <sheetView tabSelected="1" view="pageLayout" topLeftCell="B16" zoomScaleNormal="70" workbookViewId="0">
      <selection activeCell="H23" sqref="H23"/>
    </sheetView>
  </sheetViews>
  <sheetFormatPr defaultColWidth="10.25" defaultRowHeight="15.5"/>
  <cols>
    <col min="1" max="1" width="0" style="1" hidden="1" customWidth="1"/>
    <col min="2" max="2" width="4.58203125" style="1" customWidth="1"/>
    <col min="3" max="3" width="2.08203125" style="1" customWidth="1"/>
    <col min="4" max="4" width="35.83203125" style="4" customWidth="1"/>
    <col min="5" max="5" width="2.08203125" style="4" customWidth="1"/>
    <col min="6" max="6" width="7.58203125" style="4" customWidth="1"/>
    <col min="7" max="7" width="2.25" style="1" customWidth="1"/>
    <col min="8" max="8" width="11.5" style="1" bestFit="1" customWidth="1"/>
    <col min="9" max="9" width="11.5" style="1" customWidth="1"/>
    <col min="10" max="10" width="2.25" style="1" customWidth="1"/>
    <col min="11" max="11" width="14" style="1" bestFit="1" customWidth="1"/>
    <col min="12" max="12" width="2.25" style="1" customWidth="1"/>
    <col min="13" max="13" width="10.25" style="1" customWidth="1"/>
    <col min="14" max="14" width="1.75" style="1" customWidth="1"/>
    <col min="15" max="15" width="12.75" style="1" bestFit="1" customWidth="1"/>
    <col min="16" max="16" width="1.83203125" style="1" customWidth="1"/>
    <col min="17" max="17" width="19" style="1" bestFit="1" customWidth="1"/>
    <col min="18" max="18" width="2.5" style="1" customWidth="1"/>
    <col min="19" max="19" width="23.75" style="1" bestFit="1" customWidth="1"/>
    <col min="20" max="16384" width="10.25" style="1"/>
  </cols>
  <sheetData>
    <row r="1" spans="2:21" ht="17.5">
      <c r="C1" s="2"/>
      <c r="D1" s="3"/>
    </row>
    <row r="2" spans="2:21">
      <c r="B2" s="5" t="s">
        <v>0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21">
      <c r="B3" s="5" t="s">
        <v>86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1">
      <c r="B4" s="5" t="s">
        <v>1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1">
      <c r="B5" s="7" t="s">
        <v>2</v>
      </c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21">
      <c r="B6" s="7"/>
      <c r="C6" s="7"/>
      <c r="D6" s="7"/>
      <c r="E6" s="7"/>
      <c r="F6" s="7"/>
    </row>
    <row r="7" spans="2:21">
      <c r="B7" s="8"/>
      <c r="C7" s="8"/>
      <c r="D7" s="8"/>
      <c r="E7" s="8"/>
      <c r="F7" s="8"/>
    </row>
    <row r="9" spans="2:21">
      <c r="K9" s="9" t="s">
        <v>3</v>
      </c>
      <c r="O9" s="9" t="s">
        <v>4</v>
      </c>
      <c r="Q9" s="6" t="s">
        <v>5</v>
      </c>
      <c r="S9" s="6" t="s">
        <v>5</v>
      </c>
    </row>
    <row r="10" spans="2:21">
      <c r="F10" s="10"/>
      <c r="K10" s="11" t="s">
        <v>6</v>
      </c>
      <c r="M10" s="9" t="s">
        <v>7</v>
      </c>
      <c r="O10" s="11" t="s">
        <v>8</v>
      </c>
      <c r="Q10" s="6" t="s">
        <v>9</v>
      </c>
      <c r="S10" s="6" t="s">
        <v>9</v>
      </c>
    </row>
    <row r="11" spans="2:21">
      <c r="B11" s="9" t="s">
        <v>10</v>
      </c>
      <c r="F11" s="10" t="s">
        <v>11</v>
      </c>
      <c r="H11" s="10" t="s">
        <v>12</v>
      </c>
      <c r="I11" s="10" t="s">
        <v>13</v>
      </c>
      <c r="K11" s="12" t="s">
        <v>14</v>
      </c>
      <c r="M11" s="9" t="s">
        <v>15</v>
      </c>
      <c r="O11" s="12" t="s">
        <v>16</v>
      </c>
      <c r="Q11" s="13" t="s">
        <v>17</v>
      </c>
      <c r="S11" s="13" t="s">
        <v>18</v>
      </c>
    </row>
    <row r="12" spans="2:21">
      <c r="B12" s="14" t="s">
        <v>19</v>
      </c>
      <c r="D12" s="15" t="s">
        <v>20</v>
      </c>
      <c r="F12" s="15" t="s">
        <v>19</v>
      </c>
      <c r="H12" s="15" t="s">
        <v>21</v>
      </c>
      <c r="I12" s="15" t="s">
        <v>21</v>
      </c>
      <c r="K12" s="16" t="s">
        <v>22</v>
      </c>
      <c r="M12" s="17" t="s">
        <v>23</v>
      </c>
      <c r="O12" s="16" t="s">
        <v>22</v>
      </c>
      <c r="Q12" s="18" t="s">
        <v>22</v>
      </c>
      <c r="S12" s="18" t="s">
        <v>24</v>
      </c>
    </row>
    <row r="13" spans="2:21">
      <c r="B13" s="19"/>
      <c r="D13" s="20" t="s">
        <v>25</v>
      </c>
      <c r="F13" s="20" t="s">
        <v>26</v>
      </c>
      <c r="H13" s="20" t="s">
        <v>27</v>
      </c>
      <c r="I13" s="20" t="s">
        <v>28</v>
      </c>
      <c r="K13" s="20" t="s">
        <v>29</v>
      </c>
      <c r="M13" s="20" t="s">
        <v>30</v>
      </c>
      <c r="O13" s="20" t="s">
        <v>31</v>
      </c>
      <c r="Q13" s="20" t="s">
        <v>32</v>
      </c>
      <c r="S13" s="20" t="s">
        <v>33</v>
      </c>
    </row>
    <row r="14" spans="2:21">
      <c r="H14" s="4"/>
      <c r="I14" s="4"/>
      <c r="S14" s="20" t="s">
        <v>34</v>
      </c>
    </row>
    <row r="15" spans="2:21">
      <c r="D15" s="21" t="s">
        <v>35</v>
      </c>
      <c r="H15" s="4"/>
      <c r="I15" s="4"/>
    </row>
    <row r="16" spans="2:21">
      <c r="B16" s="9">
        <v>1</v>
      </c>
      <c r="D16" s="4" t="s">
        <v>36</v>
      </c>
      <c r="F16" s="22" t="s">
        <v>37</v>
      </c>
      <c r="H16" s="23">
        <v>1524718.2118738822</v>
      </c>
      <c r="I16" s="23">
        <f>H16</f>
        <v>1524718.2118738822</v>
      </c>
      <c r="K16" s="24">
        <v>426319.67092760908</v>
      </c>
      <c r="M16" s="25">
        <f>K16/$K$42</f>
        <v>0.43064365785652997</v>
      </c>
      <c r="O16" s="26">
        <f>M16*($O$42-$O$26)</f>
        <v>-802.31757179614704</v>
      </c>
      <c r="Q16" s="26">
        <f ca="1">M16*($Q$42-$Q$26)</f>
        <v>-1225.0846382627451</v>
      </c>
      <c r="S16" s="27">
        <f ca="1">ROUND(Q16/I16*100,3)</f>
        <v>-0.08</v>
      </c>
      <c r="U16" s="26"/>
    </row>
    <row r="17" spans="2:20">
      <c r="H17" s="28"/>
      <c r="I17" s="28"/>
      <c r="K17" s="29"/>
      <c r="M17" s="30"/>
      <c r="O17" s="29"/>
      <c r="Q17" s="29"/>
    </row>
    <row r="18" spans="2:20">
      <c r="H18" s="4"/>
      <c r="I18" s="4"/>
      <c r="K18" s="24"/>
      <c r="M18" s="30"/>
    </row>
    <row r="19" spans="2:20">
      <c r="B19" s="31">
        <f>MAX(B$13:B18)+1</f>
        <v>2</v>
      </c>
      <c r="D19" s="21" t="s">
        <v>38</v>
      </c>
      <c r="H19" s="32">
        <f>H16</f>
        <v>1524718.2118738822</v>
      </c>
      <c r="I19" s="32">
        <f>I16</f>
        <v>1524718.2118738822</v>
      </c>
      <c r="K19" s="24">
        <f>K16</f>
        <v>426319.67092760908</v>
      </c>
      <c r="M19" s="30"/>
      <c r="O19" s="24">
        <f>O16</f>
        <v>-802.31757179614704</v>
      </c>
      <c r="Q19" s="24">
        <f ca="1">Q16</f>
        <v>-1225.0846382627451</v>
      </c>
    </row>
    <row r="20" spans="2:20">
      <c r="H20" s="4"/>
      <c r="I20" s="4"/>
      <c r="K20" s="24"/>
      <c r="M20" s="30"/>
    </row>
    <row r="21" spans="2:20">
      <c r="D21" s="21" t="s">
        <v>39</v>
      </c>
      <c r="H21" s="4"/>
      <c r="I21" s="4"/>
      <c r="K21" s="24"/>
      <c r="M21" s="30"/>
    </row>
    <row r="22" spans="2:20">
      <c r="B22" s="31">
        <f>MAX(B$13:B21)+1</f>
        <v>3</v>
      </c>
      <c r="D22" s="4" t="s">
        <v>40</v>
      </c>
      <c r="F22" s="10">
        <v>24</v>
      </c>
      <c r="H22" s="33">
        <v>554739.13183022395</v>
      </c>
      <c r="I22" s="33">
        <f>H22</f>
        <v>554739.13183022395</v>
      </c>
      <c r="K22" s="24">
        <v>131898.49475658382</v>
      </c>
      <c r="M22" s="25">
        <f>K22/$K$42</f>
        <v>0.13323628751203154</v>
      </c>
      <c r="O22" s="26">
        <f>M22*($O$42-$O$26)</f>
        <v>-248.22800178657158</v>
      </c>
      <c r="Q22" s="26">
        <f ca="1">M22*($Q$42-$Q$26)</f>
        <v>-379.02736081748429</v>
      </c>
      <c r="S22" s="27">
        <f ca="1">ROUND(Q22/I22*100,3)</f>
        <v>-6.8000000000000005E-2</v>
      </c>
    </row>
    <row r="23" spans="2:20">
      <c r="B23" s="31">
        <f>MAX(B$15:B22)+1</f>
        <v>4</v>
      </c>
      <c r="D23" s="4" t="s">
        <v>41</v>
      </c>
      <c r="E23" s="34"/>
      <c r="F23" s="10">
        <v>33</v>
      </c>
      <c r="H23" s="33">
        <v>0</v>
      </c>
      <c r="I23" s="33">
        <f t="shared" ref="I23:I29" si="0">H23</f>
        <v>0</v>
      </c>
      <c r="K23" s="24"/>
      <c r="M23" s="25"/>
    </row>
    <row r="24" spans="2:20">
      <c r="B24" s="31">
        <f>MAX(B$13:B22)+1</f>
        <v>4</v>
      </c>
      <c r="D24" s="4" t="s">
        <v>42</v>
      </c>
      <c r="F24" s="10">
        <v>36</v>
      </c>
      <c r="H24" s="33">
        <v>950741.26118410239</v>
      </c>
      <c r="I24" s="33">
        <f t="shared" si="0"/>
        <v>950741.26118410239</v>
      </c>
      <c r="K24" s="24">
        <v>218250.94381700936</v>
      </c>
      <c r="M24" s="25">
        <f>K24/$K$42</f>
        <v>0.22046457432163988</v>
      </c>
      <c r="O24" s="26">
        <f>M24*($O$42-$O$26)</f>
        <v>-410.74006016300876</v>
      </c>
      <c r="Q24" s="26">
        <f t="shared" ref="Q24:Q25" ca="1" si="1">M24*($Q$42-$Q$26)</f>
        <v>-627.1722765566808</v>
      </c>
      <c r="S24" s="27">
        <f t="shared" ref="S24:S29" ca="1" si="2">ROUND(Q24/I24*100,3)</f>
        <v>-6.6000000000000003E-2</v>
      </c>
    </row>
    <row r="25" spans="2:20">
      <c r="B25" s="31">
        <f>MAX(B$13:B24)+1</f>
        <v>5</v>
      </c>
      <c r="D25" s="4" t="s">
        <v>43</v>
      </c>
      <c r="F25" s="10" t="s">
        <v>44</v>
      </c>
      <c r="H25" s="33">
        <v>164795.79784020002</v>
      </c>
      <c r="I25" s="33">
        <f t="shared" si="0"/>
        <v>164795.79784020002</v>
      </c>
      <c r="K25" s="24">
        <v>38138.289626005957</v>
      </c>
      <c r="M25" s="25">
        <f>K25/$K$42</f>
        <v>3.8525110777081227E-2</v>
      </c>
      <c r="O25" s="26">
        <f>M25*($O$42-$O$26)</f>
        <v>-71.774825352572407</v>
      </c>
      <c r="Q25" s="26">
        <f t="shared" ca="1" si="1"/>
        <v>-109.59530121791873</v>
      </c>
      <c r="S25" s="27">
        <f t="shared" ca="1" si="2"/>
        <v>-6.7000000000000004E-2</v>
      </c>
    </row>
    <row r="26" spans="2:20">
      <c r="B26" s="31">
        <f>MAX(B$13:B25)+1</f>
        <v>6</v>
      </c>
      <c r="D26" s="4" t="s">
        <v>45</v>
      </c>
      <c r="F26" s="10">
        <v>47</v>
      </c>
      <c r="H26" s="33">
        <v>2679.157633181796</v>
      </c>
      <c r="I26" s="33">
        <f t="shared" si="0"/>
        <v>2679.157633181796</v>
      </c>
      <c r="K26" s="24"/>
      <c r="M26" s="25"/>
      <c r="O26" s="26">
        <v>-4.1839658000000055</v>
      </c>
      <c r="Q26" s="26">
        <f ca="1">(S26/100*H26*1000)/1000</f>
        <v>-2.4112418698636162</v>
      </c>
      <c r="S26" s="27">
        <f t="shared" ca="1" si="2"/>
        <v>-0.09</v>
      </c>
    </row>
    <row r="27" spans="2:20">
      <c r="B27" s="31">
        <f>MAX(B$13:B26)+1</f>
        <v>7</v>
      </c>
      <c r="D27" s="4" t="s">
        <v>46</v>
      </c>
      <c r="F27" s="10">
        <v>48</v>
      </c>
      <c r="H27" s="33">
        <v>400185.56350036786</v>
      </c>
      <c r="I27" s="33">
        <f t="shared" si="0"/>
        <v>400185.56350036786</v>
      </c>
      <c r="K27" s="24">
        <v>88716.176395047689</v>
      </c>
      <c r="M27" s="25">
        <f>K27/$K$42</f>
        <v>8.9615988468652819E-2</v>
      </c>
      <c r="O27" s="26">
        <f t="shared" ref="O27:O29" si="3">M27*($O$42-$O$26)</f>
        <v>-166.96050423720595</v>
      </c>
      <c r="Q27" s="26">
        <f t="shared" ref="Q27:Q29" ca="1" si="4">M27*($Q$42-$Q$26)</f>
        <v>-254.93739153649335</v>
      </c>
      <c r="S27" s="27">
        <f t="shared" ca="1" si="2"/>
        <v>-6.4000000000000001E-2</v>
      </c>
    </row>
    <row r="28" spans="2:20">
      <c r="B28" s="31">
        <f>MAX(B$13:B27)+1</f>
        <v>8</v>
      </c>
      <c r="D28" s="4" t="s">
        <v>47</v>
      </c>
      <c r="F28" s="22" t="s">
        <v>48</v>
      </c>
      <c r="H28" s="23">
        <v>471255.29337353742</v>
      </c>
      <c r="I28" s="33">
        <f t="shared" si="0"/>
        <v>471255.29337353742</v>
      </c>
      <c r="K28" s="24">
        <v>85238.095911648139</v>
      </c>
      <c r="M28" s="25">
        <f>K28/$K$42</f>
        <v>8.6102631230335458E-2</v>
      </c>
      <c r="O28" s="26">
        <f t="shared" si="3"/>
        <v>-160.41488770048616</v>
      </c>
      <c r="Q28" s="26">
        <f t="shared" ca="1" si="4"/>
        <v>-244.94267803527708</v>
      </c>
      <c r="S28" s="27">
        <f t="shared" ca="1" si="2"/>
        <v>-5.1999999999999998E-2</v>
      </c>
      <c r="T28" s="35" t="s">
        <v>49</v>
      </c>
    </row>
    <row r="29" spans="2:20">
      <c r="B29" s="31">
        <f>MAX(B$13:B28)+1</f>
        <v>9</v>
      </c>
      <c r="D29" s="4" t="s">
        <v>50</v>
      </c>
      <c r="F29" s="10" t="s">
        <v>51</v>
      </c>
      <c r="H29" s="33">
        <v>285.28140758938906</v>
      </c>
      <c r="I29" s="33">
        <f t="shared" si="0"/>
        <v>285.28140758938906</v>
      </c>
      <c r="K29" s="24">
        <v>31.915569717807212</v>
      </c>
      <c r="M29" s="25">
        <f>K29/$K$42</f>
        <v>3.2239276353226098E-5</v>
      </c>
      <c r="O29" s="26">
        <f t="shared" si="3"/>
        <v>-6.0063900740882789E-2</v>
      </c>
      <c r="Q29" s="26">
        <f t="shared" ca="1" si="4"/>
        <v>-9.1713511829315739E-2</v>
      </c>
      <c r="S29" s="27">
        <f t="shared" ca="1" si="2"/>
        <v>-3.2000000000000001E-2</v>
      </c>
    </row>
    <row r="30" spans="2:20">
      <c r="B30" s="9"/>
      <c r="F30" s="10"/>
      <c r="H30" s="36"/>
      <c r="I30" s="36"/>
      <c r="K30" s="29"/>
      <c r="M30" s="30"/>
      <c r="O30" s="29"/>
      <c r="Q30" s="29"/>
    </row>
    <row r="31" spans="2:20">
      <c r="B31" s="9"/>
      <c r="H31" s="4"/>
      <c r="I31" s="4"/>
      <c r="K31" s="24"/>
      <c r="M31" s="30"/>
    </row>
    <row r="32" spans="2:20">
      <c r="B32" s="31">
        <f>MAX(B$13:B31)+1</f>
        <v>10</v>
      </c>
      <c r="D32" s="21" t="s">
        <v>52</v>
      </c>
      <c r="H32" s="37">
        <f>SUM(H22:H29)</f>
        <v>2544681.4867692026</v>
      </c>
      <c r="I32" s="37">
        <f>SUM(I22:I29)</f>
        <v>2544681.4867692026</v>
      </c>
      <c r="K32" s="24">
        <f>SUM(K22:K29)</f>
        <v>562273.91607601277</v>
      </c>
      <c r="M32" s="30"/>
      <c r="O32" s="24">
        <f>SUM(O22:O29)</f>
        <v>-1062.3623089405858</v>
      </c>
      <c r="Q32" s="24">
        <f ca="1">SUM(Q22:Q29)</f>
        <v>-1618.1779635455473</v>
      </c>
    </row>
    <row r="33" spans="2:19">
      <c r="B33" s="9"/>
      <c r="H33" s="4"/>
      <c r="I33" s="4"/>
      <c r="K33" s="24"/>
      <c r="M33" s="30"/>
    </row>
    <row r="34" spans="2:19">
      <c r="B34" s="9"/>
      <c r="D34" s="21" t="s">
        <v>53</v>
      </c>
      <c r="H34" s="4"/>
      <c r="I34" s="4"/>
      <c r="K34" s="24"/>
      <c r="M34" s="30"/>
    </row>
    <row r="35" spans="2:19">
      <c r="B35" s="31">
        <f>MAX(B$13:B34)+1</f>
        <v>11</v>
      </c>
      <c r="D35" s="4" t="s">
        <v>54</v>
      </c>
      <c r="F35" s="10" t="s">
        <v>55</v>
      </c>
      <c r="H35" s="33">
        <v>3037.7085715346157</v>
      </c>
      <c r="I35" s="33">
        <v>758.29809907903336</v>
      </c>
      <c r="K35" s="24">
        <v>339.84058237940218</v>
      </c>
      <c r="M35" s="25">
        <f t="shared" ref="M35:M37" si="5">K35/$K$42</f>
        <v>3.4328744710635238E-4</v>
      </c>
      <c r="O35" s="26">
        <f t="shared" ref="O35:O37" si="6">M35*($O$42-$O$26)</f>
        <v>-0.63956718267107426</v>
      </c>
      <c r="Q35" s="26">
        <f t="shared" ref="Q35:Q37" ca="1" si="7">M35*($Q$42-$Q$26)</f>
        <v>-0.97657580759853257</v>
      </c>
      <c r="S35" s="27">
        <f ca="1">ROUND(Q35/I35*100,3)</f>
        <v>-0.129</v>
      </c>
    </row>
    <row r="36" spans="2:19">
      <c r="B36" s="31">
        <f>MAX(B$13:B35)+1</f>
        <v>12</v>
      </c>
      <c r="D36" s="4" t="s">
        <v>56</v>
      </c>
      <c r="F36" s="10" t="s">
        <v>57</v>
      </c>
      <c r="H36" s="33">
        <v>5373.276656771407</v>
      </c>
      <c r="I36" s="33">
        <v>1718.8616006939751</v>
      </c>
      <c r="K36" s="24">
        <v>601.12990608586881</v>
      </c>
      <c r="M36" s="25">
        <f t="shared" si="5"/>
        <v>6.0722692208994638E-4</v>
      </c>
      <c r="O36" s="26">
        <f t="shared" si="6"/>
        <v>-1.1313038535975888</v>
      </c>
      <c r="Q36" s="26">
        <f t="shared" ca="1" si="7"/>
        <v>-1.7274244276454565</v>
      </c>
      <c r="S36" s="27">
        <f t="shared" ref="S36:S37" ca="1" si="8">ROUND(Q36/I36*100,3)</f>
        <v>-0.1</v>
      </c>
    </row>
    <row r="37" spans="2:19">
      <c r="B37" s="31">
        <f>MAX(B$13:B36)+1</f>
        <v>13</v>
      </c>
      <c r="D37" s="4" t="s">
        <v>56</v>
      </c>
      <c r="F37" s="10">
        <v>53</v>
      </c>
      <c r="H37" s="33">
        <v>3796.1347231696864</v>
      </c>
      <c r="I37" s="33">
        <f>H37</f>
        <v>3796.1347231696864</v>
      </c>
      <c r="K37" s="24">
        <v>424.68874308799246</v>
      </c>
      <c r="M37" s="25">
        <f t="shared" si="5"/>
        <v>4.2899618817955181E-4</v>
      </c>
      <c r="O37" s="26">
        <f t="shared" si="6"/>
        <v>-0.79924822699859455</v>
      </c>
      <c r="Q37" s="26">
        <f t="shared" ca="1" si="7"/>
        <v>-1.2203979564634231</v>
      </c>
      <c r="S37" s="27">
        <f t="shared" ca="1" si="8"/>
        <v>-3.2000000000000001E-2</v>
      </c>
    </row>
    <row r="38" spans="2:19">
      <c r="B38" s="9"/>
      <c r="H38" s="38"/>
      <c r="I38" s="38"/>
      <c r="K38" s="29"/>
      <c r="O38" s="29"/>
      <c r="Q38" s="29"/>
    </row>
    <row r="39" spans="2:19">
      <c r="B39" s="9"/>
      <c r="K39" s="24"/>
    </row>
    <row r="40" spans="2:19">
      <c r="B40" s="31">
        <f>MAX(B$13:B39)+1</f>
        <v>14</v>
      </c>
      <c r="D40" s="21" t="s">
        <v>58</v>
      </c>
      <c r="H40" s="39">
        <f>SUM(H35:H37)</f>
        <v>12207.11995147571</v>
      </c>
      <c r="I40" s="39">
        <f>SUM(I35:I37)</f>
        <v>6273.2944229426948</v>
      </c>
      <c r="K40" s="24">
        <f>SUM(K35:K37)</f>
        <v>1365.6592315532635</v>
      </c>
      <c r="O40" s="24">
        <f>SUM(O35:O37)</f>
        <v>-2.5701192632672578</v>
      </c>
      <c r="Q40" s="24">
        <f ca="1">SUM(Q35:Q37)</f>
        <v>-3.9243981917074118</v>
      </c>
    </row>
    <row r="41" spans="2:19">
      <c r="B41" s="9"/>
      <c r="D41" s="21"/>
      <c r="K41" s="24"/>
    </row>
    <row r="42" spans="2:19">
      <c r="B42" s="31">
        <f>MAX(B$13:B41)+1</f>
        <v>15</v>
      </c>
      <c r="D42" s="40" t="s">
        <v>59</v>
      </c>
      <c r="H42" s="39">
        <f>H19+H32+H40</f>
        <v>4081606.8185945605</v>
      </c>
      <c r="I42" s="39">
        <f>I19+I32+I40</f>
        <v>4075672.9930660273</v>
      </c>
      <c r="K42" s="24">
        <f>K19+K32+K40</f>
        <v>989959.24623517517</v>
      </c>
      <c r="O42" s="41">
        <v>-1867.25</v>
      </c>
      <c r="Q42" s="41">
        <f>-2077.302-769.885</f>
        <v>-2847.1869999999999</v>
      </c>
    </row>
    <row r="43" spans="2:19">
      <c r="B43" s="81" t="s">
        <v>49</v>
      </c>
      <c r="C43" s="82"/>
      <c r="D43" s="82"/>
      <c r="O43" s="1" t="s">
        <v>49</v>
      </c>
    </row>
    <row r="44" spans="2:19" ht="18.75" customHeight="1"/>
    <row r="45" spans="2:19" ht="18.75" customHeight="1"/>
  </sheetData>
  <mergeCells count="1">
    <mergeCell ref="B43:D43"/>
  </mergeCells>
  <printOptions horizontalCentered="1"/>
  <pageMargins left="0.25" right="0.25" top="0.5" bottom="0.5" header="0.5" footer="0.2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7EF9-26FB-487A-A05B-F1C40E69596B}">
  <sheetPr transitionEvaluation="1" transitionEntry="1">
    <pageSetUpPr fitToPage="1"/>
  </sheetPr>
  <dimension ref="B1:Y59"/>
  <sheetViews>
    <sheetView tabSelected="1" topLeftCell="B1" zoomScale="70" zoomScaleNormal="70" workbookViewId="0">
      <selection activeCell="H23" sqref="H23"/>
    </sheetView>
  </sheetViews>
  <sheetFormatPr defaultColWidth="10.25" defaultRowHeight="15.5"/>
  <cols>
    <col min="1" max="1" width="0" style="1" hidden="1" customWidth="1"/>
    <col min="2" max="2" width="4.58203125" style="1" customWidth="1"/>
    <col min="3" max="3" width="2.08203125" style="1" customWidth="1"/>
    <col min="4" max="4" width="35.83203125" style="4" customWidth="1"/>
    <col min="5" max="5" width="2.08203125" style="4" customWidth="1"/>
    <col min="6" max="6" width="7.58203125" style="4" customWidth="1"/>
    <col min="7" max="7" width="8.83203125" style="1" bestFit="1" customWidth="1"/>
    <col min="8" max="8" width="2" style="1" customWidth="1"/>
    <col min="9" max="9" width="10.5" style="1" bestFit="1" customWidth="1"/>
    <col min="10" max="10" width="2.83203125" style="1" customWidth="1"/>
    <col min="11" max="11" width="12.25" style="1" customWidth="1"/>
    <col min="12" max="12" width="2.75" style="1" customWidth="1"/>
    <col min="13" max="13" width="15.33203125" style="1" hidden="1" customWidth="1"/>
    <col min="14" max="14" width="2.5" style="1" hidden="1" customWidth="1"/>
    <col min="15" max="15" width="14" style="1" bestFit="1" customWidth="1"/>
    <col min="16" max="16" width="2.58203125" style="1" customWidth="1"/>
    <col min="17" max="17" width="11.25" style="1" customWidth="1"/>
    <col min="18" max="18" width="6.33203125" style="1" bestFit="1" customWidth="1"/>
    <col min="19" max="19" width="3.08203125" style="1" customWidth="1"/>
    <col min="20" max="20" width="10.75" style="1" customWidth="1"/>
    <col min="21" max="21" width="7.33203125" style="1" bestFit="1" customWidth="1"/>
    <col min="22" max="22" width="3.08203125" style="1" customWidth="1"/>
    <col min="23" max="23" width="11.33203125" style="1" customWidth="1"/>
    <col min="24" max="24" width="7.33203125" style="1" bestFit="1" customWidth="1"/>
    <col min="25" max="25" width="3.08203125" style="1" customWidth="1"/>
    <col min="26" max="16384" width="10.25" style="1"/>
  </cols>
  <sheetData>
    <row r="1" spans="2:24" ht="17.5">
      <c r="C1" s="2"/>
      <c r="D1" s="3"/>
      <c r="M1" s="1" t="s">
        <v>49</v>
      </c>
    </row>
    <row r="2" spans="2:24">
      <c r="B2" s="7" t="s">
        <v>60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6"/>
      <c r="U2" s="6"/>
      <c r="V2" s="6"/>
      <c r="W2" s="6"/>
      <c r="X2" s="6"/>
    </row>
    <row r="3" spans="2:24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2:24">
      <c r="B4" s="5" t="s">
        <v>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2:24">
      <c r="B5" s="5" t="s">
        <v>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</row>
    <row r="6" spans="2:24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</row>
    <row r="7" spans="2:24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6"/>
      <c r="X7" s="6"/>
    </row>
    <row r="8" spans="2:24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2"/>
      <c r="T8" s="42"/>
      <c r="U8" s="42"/>
      <c r="V8" s="42"/>
    </row>
    <row r="9" spans="2:2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3"/>
      <c r="N9" s="43"/>
      <c r="O9" s="43"/>
      <c r="P9" s="8"/>
      <c r="Q9" s="8"/>
      <c r="R9" s="8"/>
      <c r="S9" s="42"/>
      <c r="T9" s="42"/>
      <c r="U9" s="42"/>
      <c r="V9" s="42"/>
    </row>
    <row r="10" spans="2:24">
      <c r="K10" s="44"/>
      <c r="L10" s="45"/>
      <c r="S10" s="45"/>
      <c r="T10" s="45"/>
      <c r="U10" s="45"/>
      <c r="V10" s="45"/>
    </row>
    <row r="11" spans="2:24">
      <c r="K11" s="9" t="s">
        <v>63</v>
      </c>
      <c r="L11" s="46"/>
      <c r="M11" s="9" t="s">
        <v>4</v>
      </c>
      <c r="N11" s="9"/>
      <c r="O11" s="9" t="s">
        <v>4</v>
      </c>
      <c r="Q11" s="6" t="s">
        <v>64</v>
      </c>
      <c r="R11" s="6"/>
      <c r="S11" s="46"/>
      <c r="T11" s="6" t="s">
        <v>5</v>
      </c>
      <c r="U11" s="6"/>
      <c r="V11" s="46"/>
      <c r="W11" s="6" t="s">
        <v>65</v>
      </c>
      <c r="X11" s="6"/>
    </row>
    <row r="12" spans="2:24">
      <c r="F12" s="10"/>
      <c r="K12" s="9" t="s">
        <v>66</v>
      </c>
      <c r="L12" s="20"/>
      <c r="M12" s="11" t="s">
        <v>8</v>
      </c>
      <c r="N12" s="11"/>
      <c r="O12" s="11" t="s">
        <v>8</v>
      </c>
      <c r="P12" s="6"/>
      <c r="Q12" s="6" t="s">
        <v>67</v>
      </c>
      <c r="R12" s="6"/>
      <c r="S12" s="9"/>
      <c r="T12" s="6" t="s">
        <v>9</v>
      </c>
      <c r="U12" s="6"/>
      <c r="V12" s="9"/>
      <c r="W12" s="6" t="s">
        <v>68</v>
      </c>
      <c r="X12" s="6"/>
    </row>
    <row r="13" spans="2:24">
      <c r="B13" s="9" t="s">
        <v>10</v>
      </c>
      <c r="F13" s="10" t="s">
        <v>11</v>
      </c>
      <c r="G13" s="9" t="s">
        <v>69</v>
      </c>
      <c r="K13" s="9" t="s">
        <v>8</v>
      </c>
      <c r="L13" s="9"/>
      <c r="M13" s="12" t="s">
        <v>70</v>
      </c>
      <c r="N13" s="12"/>
      <c r="O13" s="12" t="s">
        <v>16</v>
      </c>
      <c r="P13" s="9"/>
      <c r="Q13" s="13" t="s">
        <v>71</v>
      </c>
      <c r="R13" s="13"/>
      <c r="S13" s="9"/>
      <c r="T13" s="13" t="s">
        <v>17</v>
      </c>
      <c r="U13" s="13"/>
      <c r="V13" s="9"/>
      <c r="W13" s="13" t="s">
        <v>72</v>
      </c>
      <c r="X13" s="13"/>
    </row>
    <row r="14" spans="2:24">
      <c r="B14" s="14" t="s">
        <v>19</v>
      </c>
      <c r="D14" s="15" t="s">
        <v>20</v>
      </c>
      <c r="F14" s="15" t="s">
        <v>19</v>
      </c>
      <c r="G14" s="17" t="s">
        <v>73</v>
      </c>
      <c r="I14" s="17" t="s">
        <v>74</v>
      </c>
      <c r="K14" s="47" t="s">
        <v>22</v>
      </c>
      <c r="L14" s="9"/>
      <c r="M14" s="16" t="s">
        <v>22</v>
      </c>
      <c r="N14" s="12"/>
      <c r="O14" s="16" t="s">
        <v>22</v>
      </c>
      <c r="P14" s="48"/>
      <c r="Q14" s="18" t="s">
        <v>22</v>
      </c>
      <c r="R14" s="17" t="s">
        <v>75</v>
      </c>
      <c r="S14" s="9"/>
      <c r="T14" s="18" t="s">
        <v>22</v>
      </c>
      <c r="U14" s="17" t="s">
        <v>75</v>
      </c>
      <c r="V14" s="9"/>
      <c r="W14" s="18" t="s">
        <v>22</v>
      </c>
      <c r="X14" s="17" t="s">
        <v>75</v>
      </c>
    </row>
    <row r="15" spans="2:24">
      <c r="B15" s="19"/>
      <c r="D15" s="20" t="s">
        <v>25</v>
      </c>
      <c r="F15" s="20" t="s">
        <v>26</v>
      </c>
      <c r="G15" s="20" t="s">
        <v>27</v>
      </c>
      <c r="I15" s="20" t="s">
        <v>28</v>
      </c>
      <c r="K15" s="20" t="s">
        <v>29</v>
      </c>
      <c r="L15" s="20"/>
      <c r="M15" s="20" t="s">
        <v>30</v>
      </c>
      <c r="N15" s="20"/>
      <c r="O15" s="20" t="s">
        <v>31</v>
      </c>
      <c r="P15" s="20"/>
      <c r="Q15" s="20" t="s">
        <v>32</v>
      </c>
      <c r="R15" s="20" t="s">
        <v>33</v>
      </c>
      <c r="S15" s="20"/>
      <c r="T15" s="20" t="s">
        <v>76</v>
      </c>
      <c r="U15" s="20" t="s">
        <v>77</v>
      </c>
      <c r="V15" s="20"/>
      <c r="W15" s="20" t="s">
        <v>78</v>
      </c>
      <c r="X15" s="20" t="s">
        <v>79</v>
      </c>
    </row>
    <row r="16" spans="2:24">
      <c r="L16" s="20"/>
      <c r="M16" s="20" t="s">
        <v>49</v>
      </c>
      <c r="N16" s="20"/>
      <c r="O16" s="20" t="s">
        <v>49</v>
      </c>
      <c r="R16" s="20" t="s">
        <v>80</v>
      </c>
      <c r="U16" s="20" t="s">
        <v>81</v>
      </c>
      <c r="W16" s="19" t="s">
        <v>82</v>
      </c>
      <c r="X16" s="20" t="s">
        <v>83</v>
      </c>
    </row>
    <row r="17" spans="2:25">
      <c r="D17" s="21" t="s">
        <v>35</v>
      </c>
    </row>
    <row r="18" spans="2:25">
      <c r="B18" s="9">
        <v>1</v>
      </c>
      <c r="D18" s="4" t="s">
        <v>36</v>
      </c>
      <c r="F18" s="22" t="s">
        <v>37</v>
      </c>
      <c r="G18" s="49">
        <v>107789.70430107282</v>
      </c>
      <c r="I18" s="49">
        <v>1524718.2118738822</v>
      </c>
      <c r="K18" s="24">
        <v>148455.83006268737</v>
      </c>
      <c r="L18" s="50"/>
      <c r="M18" s="24">
        <v>148455.83006268737</v>
      </c>
      <c r="N18" s="24"/>
      <c r="O18" s="24">
        <v>147652.25706268736</v>
      </c>
      <c r="P18" s="24"/>
      <c r="Q18" s="24">
        <f>O18-M18</f>
        <v>-803.57300000000396</v>
      </c>
      <c r="R18" s="51">
        <f>Q18/K18</f>
        <v>-5.4128760026513276E-3</v>
      </c>
      <c r="S18" s="52"/>
      <c r="T18" s="24">
        <f ca="1">'Attach A pg1'!Q16</f>
        <v>-1225.0846382627451</v>
      </c>
      <c r="U18" s="51">
        <f ca="1">T18/K18</f>
        <v>-8.2521827384309365E-3</v>
      </c>
      <c r="V18" s="52"/>
      <c r="W18" s="24">
        <f ca="1">O18+T18-K18</f>
        <v>-2028.6576382627536</v>
      </c>
      <c r="X18" s="51">
        <f ca="1">W18/K18</f>
        <v>-1.3665058741082294E-2</v>
      </c>
    </row>
    <row r="19" spans="2:25">
      <c r="G19" s="53"/>
      <c r="I19" s="53"/>
      <c r="K19" s="54"/>
      <c r="L19" s="26"/>
      <c r="M19" s="54"/>
      <c r="N19" s="26"/>
      <c r="O19" s="54"/>
      <c r="Q19" s="53"/>
      <c r="R19" s="55"/>
      <c r="T19" s="53"/>
      <c r="U19" s="55"/>
      <c r="W19" s="53"/>
      <c r="X19" s="55"/>
    </row>
    <row r="20" spans="2:25">
      <c r="K20" s="26"/>
      <c r="L20" s="26"/>
      <c r="M20" s="26"/>
      <c r="N20" s="26"/>
      <c r="O20" s="26"/>
      <c r="R20" s="56"/>
      <c r="U20" s="56"/>
      <c r="X20" s="56"/>
    </row>
    <row r="21" spans="2:25">
      <c r="B21" s="31">
        <f>MAX(B$15:B20)+1</f>
        <v>2</v>
      </c>
      <c r="D21" s="21" t="s">
        <v>38</v>
      </c>
      <c r="G21" s="49">
        <f>SUM(G18:G18)</f>
        <v>107789.70430107282</v>
      </c>
      <c r="I21" s="49">
        <f>SUM(I18:I18)</f>
        <v>1524718.2118738822</v>
      </c>
      <c r="J21" s="49"/>
      <c r="K21" s="26">
        <f>SUM(K18:K18)</f>
        <v>148455.83006268737</v>
      </c>
      <c r="L21" s="50"/>
      <c r="M21" s="26">
        <f>SUM(M18:M18)</f>
        <v>148455.83006268737</v>
      </c>
      <c r="N21" s="26"/>
      <c r="O21" s="26">
        <f>SUM(O18:O18)</f>
        <v>147652.25706268736</v>
      </c>
      <c r="P21" s="26"/>
      <c r="Q21" s="24">
        <f>SUM(Q18)</f>
        <v>-803.57300000000396</v>
      </c>
      <c r="R21" s="51">
        <f>Q21/K21</f>
        <v>-5.4128760026513276E-3</v>
      </c>
      <c r="S21" s="52"/>
      <c r="T21" s="24">
        <f ca="1">SUM(T18)</f>
        <v>-1225.0846382627451</v>
      </c>
      <c r="U21" s="51">
        <f ca="1">T21/K21</f>
        <v>-8.2521827384309365E-3</v>
      </c>
      <c r="V21" s="52"/>
      <c r="W21" s="24">
        <f ca="1">SUM(W18)</f>
        <v>-2028.6576382627536</v>
      </c>
      <c r="X21" s="51">
        <f ca="1">W21/K21</f>
        <v>-1.3665058741082294E-2</v>
      </c>
    </row>
    <row r="22" spans="2:25">
      <c r="I22" s="1" t="s">
        <v>49</v>
      </c>
      <c r="K22" s="26"/>
      <c r="L22" s="26"/>
      <c r="M22" s="26"/>
      <c r="N22" s="26"/>
      <c r="O22" s="26"/>
      <c r="R22" s="56"/>
      <c r="U22" s="56"/>
      <c r="X22" s="56"/>
    </row>
    <row r="23" spans="2:25">
      <c r="D23" s="21" t="s">
        <v>39</v>
      </c>
      <c r="G23" s="49"/>
      <c r="K23" s="26"/>
      <c r="L23" s="26"/>
      <c r="M23" s="26"/>
      <c r="N23" s="26"/>
      <c r="O23" s="26"/>
      <c r="R23" s="56"/>
      <c r="U23" s="56"/>
      <c r="X23" s="56"/>
    </row>
    <row r="24" spans="2:25">
      <c r="B24" s="31">
        <f>MAX(B$15:B23)+1</f>
        <v>3</v>
      </c>
      <c r="D24" s="4" t="s">
        <v>40</v>
      </c>
      <c r="F24" s="10">
        <v>24</v>
      </c>
      <c r="G24" s="49">
        <v>19928.640555555456</v>
      </c>
      <c r="I24" s="49">
        <v>554739.13183022395</v>
      </c>
      <c r="K24" s="24">
        <v>52559.234199139384</v>
      </c>
      <c r="L24" s="50"/>
      <c r="M24" s="24">
        <v>52559.234199139384</v>
      </c>
      <c r="N24" s="24"/>
      <c r="O24" s="24">
        <v>52311.744199139386</v>
      </c>
      <c r="P24" s="24"/>
      <c r="Q24" s="24">
        <f t="shared" ref="Q24:Q31" si="0">O24-M24</f>
        <v>-247.48999999999796</v>
      </c>
      <c r="R24" s="51">
        <f>Q24/K24</f>
        <v>-4.7087824579462841E-3</v>
      </c>
      <c r="S24" s="52"/>
      <c r="T24" s="24">
        <f ca="1">'Attach A pg1'!Q22</f>
        <v>-379.02736081748429</v>
      </c>
      <c r="U24" s="51">
        <f t="shared" ref="U24:U31" ca="1" si="1">T24/K24</f>
        <v>-7.2114323314035377E-3</v>
      </c>
      <c r="V24" s="52"/>
      <c r="W24" s="24">
        <f t="shared" ref="W24:W31" ca="1" si="2">O24+T24-K24</f>
        <v>-626.51736081748095</v>
      </c>
      <c r="X24" s="51">
        <f t="shared" ref="X24:X31" ca="1" si="3">W24/K24</f>
        <v>-1.1920214789349797E-2</v>
      </c>
      <c r="Y24" s="57"/>
    </row>
    <row r="25" spans="2:25">
      <c r="B25" s="31">
        <f>MAX(B$15:B24)+1</f>
        <v>4</v>
      </c>
      <c r="D25" s="4" t="s">
        <v>41</v>
      </c>
      <c r="E25" s="34"/>
      <c r="F25" s="10">
        <v>33</v>
      </c>
      <c r="G25" s="49">
        <v>0</v>
      </c>
      <c r="I25" s="49">
        <v>0</v>
      </c>
      <c r="K25" s="24">
        <v>0</v>
      </c>
      <c r="L25" s="50"/>
      <c r="M25" s="24">
        <v>0</v>
      </c>
      <c r="N25" s="24"/>
      <c r="O25" s="24">
        <v>0</v>
      </c>
      <c r="P25" s="24"/>
      <c r="Q25" s="24">
        <f t="shared" si="0"/>
        <v>0</v>
      </c>
      <c r="R25" s="51">
        <f>R26</f>
        <v>-5.4248207335865009E-3</v>
      </c>
      <c r="S25" s="52"/>
      <c r="T25" s="24">
        <f>'Attach A pg1'!Q23</f>
        <v>0</v>
      </c>
      <c r="U25" s="51">
        <f ca="1">U26</f>
        <v>-8.2171365451802481E-3</v>
      </c>
      <c r="V25" s="52"/>
      <c r="W25" s="24">
        <f t="shared" si="2"/>
        <v>0</v>
      </c>
      <c r="X25" s="51">
        <f ca="1">X26</f>
        <v>-1.3641957278766752E-2</v>
      </c>
      <c r="Y25" s="57"/>
    </row>
    <row r="26" spans="2:25">
      <c r="B26" s="31">
        <f>MAX(B$15:B25)+1</f>
        <v>5</v>
      </c>
      <c r="D26" s="4" t="s">
        <v>42</v>
      </c>
      <c r="F26" s="10">
        <v>36</v>
      </c>
      <c r="G26" s="49">
        <v>1076.1138888888891</v>
      </c>
      <c r="I26" s="49">
        <v>950741.26118410239</v>
      </c>
      <c r="K26" s="24">
        <v>76324.918432145074</v>
      </c>
      <c r="L26" s="50"/>
      <c r="M26" s="24">
        <v>76324.918432145074</v>
      </c>
      <c r="N26" s="24"/>
      <c r="O26" s="24">
        <v>75910.869432145075</v>
      </c>
      <c r="P26" s="24"/>
      <c r="Q26" s="24">
        <f t="shared" si="0"/>
        <v>-414.04899999999907</v>
      </c>
      <c r="R26" s="51">
        <f t="shared" ref="R26:R31" si="4">Q26/K26</f>
        <v>-5.4248207335865009E-3</v>
      </c>
      <c r="S26" s="52"/>
      <c r="T26" s="24">
        <f ca="1">'Attach A pg1'!Q24</f>
        <v>-627.1722765566808</v>
      </c>
      <c r="U26" s="51">
        <f t="shared" ca="1" si="1"/>
        <v>-8.2171365451802481E-3</v>
      </c>
      <c r="V26" s="52"/>
      <c r="W26" s="24">
        <f t="shared" ca="1" si="2"/>
        <v>-1041.2212765566801</v>
      </c>
      <c r="X26" s="51">
        <f t="shared" ca="1" si="3"/>
        <v>-1.3641957278766752E-2</v>
      </c>
      <c r="Y26" s="57"/>
    </row>
    <row r="27" spans="2:25">
      <c r="B27" s="31">
        <f>MAX(B$15:B26)+1</f>
        <v>6</v>
      </c>
      <c r="D27" s="4" t="s">
        <v>43</v>
      </c>
      <c r="F27" s="10" t="s">
        <v>44</v>
      </c>
      <c r="G27" s="49">
        <v>5135.6966195907062</v>
      </c>
      <c r="I27" s="49">
        <v>164795.79784020002</v>
      </c>
      <c r="K27" s="24">
        <v>15181.736999999999</v>
      </c>
      <c r="L27" s="50"/>
      <c r="M27" s="24">
        <v>15181.736999999999</v>
      </c>
      <c r="N27" s="24"/>
      <c r="O27" s="24">
        <v>15109.955</v>
      </c>
      <c r="P27" s="24"/>
      <c r="Q27" s="24">
        <f t="shared" si="0"/>
        <v>-71.781999999999243</v>
      </c>
      <c r="R27" s="51">
        <f t="shared" si="4"/>
        <v>-4.728180971650296E-3</v>
      </c>
      <c r="S27" s="52"/>
      <c r="T27" s="24">
        <f ca="1">'Attach A pg1'!Q25</f>
        <v>-109.59530121791873</v>
      </c>
      <c r="U27" s="51">
        <f t="shared" ca="1" si="1"/>
        <v>-7.2188907776441352E-3</v>
      </c>
      <c r="V27" s="52"/>
      <c r="W27" s="24">
        <f t="shared" ca="1" si="2"/>
        <v>-181.37730121791719</v>
      </c>
      <c r="X27" s="51">
        <f t="shared" ca="1" si="3"/>
        <v>-1.194707174929438E-2</v>
      </c>
    </row>
    <row r="28" spans="2:25">
      <c r="B28" s="31">
        <f>MAX(B$15:B27)+1</f>
        <v>7</v>
      </c>
      <c r="D28" s="4" t="s">
        <v>45</v>
      </c>
      <c r="F28" s="10">
        <v>47</v>
      </c>
      <c r="G28" s="49">
        <v>1</v>
      </c>
      <c r="I28" s="49">
        <v>2679.157633181796</v>
      </c>
      <c r="K28" s="24">
        <v>395.65954424682394</v>
      </c>
      <c r="L28" s="50"/>
      <c r="M28" s="24">
        <v>395.65954424682394</v>
      </c>
      <c r="N28" s="24"/>
      <c r="O28" s="24">
        <v>391.47557844682393</v>
      </c>
      <c r="P28" s="24"/>
      <c r="Q28" s="24">
        <f t="shared" si="0"/>
        <v>-4.1839658000000099</v>
      </c>
      <c r="R28" s="51">
        <f t="shared" si="4"/>
        <v>-1.0574661627244686E-2</v>
      </c>
      <c r="S28" s="52"/>
      <c r="T28" s="24">
        <f ca="1">'Attach A pg1'!Q26</f>
        <v>-2.4112418698636162</v>
      </c>
      <c r="U28" s="51">
        <f t="shared" ca="1" si="1"/>
        <v>-6.0942340578530648E-3</v>
      </c>
      <c r="V28" s="52"/>
      <c r="W28" s="24">
        <f t="shared" ca="1" si="2"/>
        <v>-6.595207669863612</v>
      </c>
      <c r="X28" s="51">
        <f t="shared" ca="1" si="3"/>
        <v>-1.6668895685097714E-2</v>
      </c>
    </row>
    <row r="29" spans="2:25">
      <c r="B29" s="31">
        <f>MAX(B$15:B28)+1</f>
        <v>8</v>
      </c>
      <c r="D29" s="4" t="s">
        <v>46</v>
      </c>
      <c r="F29" s="10">
        <v>48</v>
      </c>
      <c r="G29" s="49">
        <v>64.477272727272748</v>
      </c>
      <c r="I29" s="49">
        <v>400185.56350036786</v>
      </c>
      <c r="K29" s="24">
        <v>29190.633713713039</v>
      </c>
      <c r="L29" s="50"/>
      <c r="M29" s="24">
        <v>29190.633713713039</v>
      </c>
      <c r="N29" s="24"/>
      <c r="O29" s="24">
        <v>29024.892713713038</v>
      </c>
      <c r="P29" s="24"/>
      <c r="Q29" s="24">
        <f t="shared" si="0"/>
        <v>-165.7410000000018</v>
      </c>
      <c r="R29" s="51">
        <f t="shared" si="4"/>
        <v>-5.6778828998885617E-3</v>
      </c>
      <c r="S29" s="52"/>
      <c r="T29" s="24">
        <f ca="1">'Attach A pg1'!Q27</f>
        <v>-254.93739153649335</v>
      </c>
      <c r="U29" s="51">
        <f t="shared" ca="1" si="1"/>
        <v>-8.7335339834273638E-3</v>
      </c>
      <c r="V29" s="52"/>
      <c r="W29" s="24">
        <f t="shared" ca="1" si="2"/>
        <v>-420.67839153649402</v>
      </c>
      <c r="X29" s="51">
        <f t="shared" ca="1" si="3"/>
        <v>-1.4411416883315887E-2</v>
      </c>
    </row>
    <row r="30" spans="2:25">
      <c r="B30" s="31">
        <f>MAX(B$15:B29)+1</f>
        <v>9</v>
      </c>
      <c r="D30" s="4" t="s">
        <v>47</v>
      </c>
      <c r="F30" s="22" t="s">
        <v>48</v>
      </c>
      <c r="G30" s="49">
        <v>1</v>
      </c>
      <c r="I30" s="49">
        <v>471255.29337353742</v>
      </c>
      <c r="K30" s="24">
        <v>27876.337040602797</v>
      </c>
      <c r="L30" s="50"/>
      <c r="M30" s="24">
        <v>27876.337040602797</v>
      </c>
      <c r="N30" s="24"/>
      <c r="O30" s="24">
        <v>27714.105040602797</v>
      </c>
      <c r="P30" s="24"/>
      <c r="Q30" s="24">
        <f t="shared" si="0"/>
        <v>-162.23199999999997</v>
      </c>
      <c r="R30" s="51">
        <f t="shared" si="4"/>
        <v>-5.8197029173418209E-3</v>
      </c>
      <c r="S30" s="52"/>
      <c r="T30" s="24">
        <f ca="1">'Attach A pg1'!Q28</f>
        <v>-244.94267803527708</v>
      </c>
      <c r="U30" s="51">
        <f t="shared" ca="1" si="1"/>
        <v>-8.7867598127584004E-3</v>
      </c>
      <c r="V30" s="52"/>
      <c r="W30" s="24">
        <f t="shared" ca="1" si="2"/>
        <v>-407.17467803527688</v>
      </c>
      <c r="X30" s="51">
        <f t="shared" ca="1" si="3"/>
        <v>-1.4606462730100215E-2</v>
      </c>
    </row>
    <row r="31" spans="2:25">
      <c r="B31" s="31">
        <f>MAX(B$15:B30)+1</f>
        <v>10</v>
      </c>
      <c r="D31" s="4" t="s">
        <v>50</v>
      </c>
      <c r="F31" s="10" t="s">
        <v>51</v>
      </c>
      <c r="G31" s="49">
        <v>27</v>
      </c>
      <c r="I31" s="49">
        <v>285.28140758938906</v>
      </c>
      <c r="K31" s="24">
        <v>16.890895606556153</v>
      </c>
      <c r="L31" s="50"/>
      <c r="M31" s="24">
        <v>16.890895606556153</v>
      </c>
      <c r="N31" s="24"/>
      <c r="O31" s="24">
        <v>16.830895606556155</v>
      </c>
      <c r="P31" s="24"/>
      <c r="Q31" s="24">
        <f t="shared" si="0"/>
        <v>-5.9999999999998721E-2</v>
      </c>
      <c r="R31" s="51">
        <f t="shared" si="4"/>
        <v>-3.5522095096431647E-3</v>
      </c>
      <c r="S31" s="52"/>
      <c r="T31" s="24">
        <f ca="1">'Attach A pg1'!Q29</f>
        <v>-9.1713511829315739E-2</v>
      </c>
      <c r="U31" s="51">
        <f t="shared" ca="1" si="1"/>
        <v>-5.4297601480478869E-3</v>
      </c>
      <c r="V31" s="52"/>
      <c r="W31" s="24">
        <f t="shared" ca="1" si="2"/>
        <v>-0.15171351182931403</v>
      </c>
      <c r="X31" s="51">
        <f t="shared" ca="1" si="3"/>
        <v>-8.981969657691026E-3</v>
      </c>
    </row>
    <row r="32" spans="2:25">
      <c r="B32" s="9"/>
      <c r="F32" s="10"/>
      <c r="G32" s="53"/>
      <c r="I32" s="53"/>
      <c r="K32" s="54"/>
      <c r="L32" s="26"/>
      <c r="M32" s="54"/>
      <c r="N32" s="26"/>
      <c r="O32" s="54"/>
      <c r="Q32" s="53"/>
      <c r="R32" s="58"/>
      <c r="T32" s="53"/>
      <c r="U32" s="58"/>
      <c r="W32" s="53"/>
      <c r="X32" s="58"/>
    </row>
    <row r="33" spans="2:24">
      <c r="B33" s="9"/>
      <c r="K33" s="26"/>
      <c r="L33" s="26"/>
      <c r="M33" s="26"/>
      <c r="N33" s="26"/>
      <c r="O33" s="26"/>
      <c r="R33" s="56"/>
      <c r="U33" s="56"/>
      <c r="X33" s="56"/>
    </row>
    <row r="34" spans="2:24">
      <c r="B34" s="31">
        <f>MAX(B$15:B33)+1</f>
        <v>11</v>
      </c>
      <c r="D34" s="21" t="s">
        <v>52</v>
      </c>
      <c r="G34" s="49">
        <f>SUM(G24:G31)</f>
        <v>26233.928336762321</v>
      </c>
      <c r="I34" s="49">
        <f>SUM(I24:I31)</f>
        <v>2544681.4867692026</v>
      </c>
      <c r="J34" s="49"/>
      <c r="K34" s="24">
        <f>SUM(K24:K31)</f>
        <v>201545.41082545364</v>
      </c>
      <c r="L34" s="50"/>
      <c r="M34" s="24">
        <f>SUM(M24:M31)</f>
        <v>201545.41082545364</v>
      </c>
      <c r="N34" s="24"/>
      <c r="O34" s="24">
        <f>SUM(O24:O31)</f>
        <v>200479.87285965367</v>
      </c>
      <c r="P34" s="26"/>
      <c r="Q34" s="24">
        <f>SUM(Q24:Q31)</f>
        <v>-1065.5379657999979</v>
      </c>
      <c r="R34" s="51">
        <f>Q34/K34</f>
        <v>-5.2868381444953674E-3</v>
      </c>
      <c r="S34" s="52"/>
      <c r="T34" s="24">
        <f ca="1">SUM(T24:T31)</f>
        <v>-1618.1779635455473</v>
      </c>
      <c r="U34" s="51">
        <f ca="1">T34/K34</f>
        <v>-8.0288504556769794E-3</v>
      </c>
      <c r="V34" s="52"/>
      <c r="W34" s="24">
        <f ca="1">SUM(W24:W31)</f>
        <v>-2683.715929345542</v>
      </c>
      <c r="X34" s="51">
        <f ca="1">W34/K34</f>
        <v>-1.3315688600172331E-2</v>
      </c>
    </row>
    <row r="35" spans="2:24">
      <c r="B35" s="9"/>
      <c r="K35" s="26"/>
      <c r="L35" s="26"/>
      <c r="M35" s="26"/>
      <c r="N35" s="26"/>
      <c r="O35" s="26"/>
      <c r="R35" s="56"/>
      <c r="U35" s="56"/>
      <c r="X35" s="56"/>
    </row>
    <row r="36" spans="2:24">
      <c r="B36" s="9"/>
      <c r="D36" s="21" t="s">
        <v>53</v>
      </c>
      <c r="K36" s="26"/>
      <c r="L36" s="26"/>
      <c r="M36" s="26"/>
      <c r="N36" s="26"/>
      <c r="O36" s="26"/>
      <c r="R36" s="56"/>
      <c r="U36" s="56"/>
      <c r="X36" s="56"/>
    </row>
    <row r="37" spans="2:24">
      <c r="B37" s="31">
        <f>MAX(B$15:B36)+1</f>
        <v>12</v>
      </c>
      <c r="D37" s="4" t="s">
        <v>54</v>
      </c>
      <c r="F37" s="10" t="s">
        <v>55</v>
      </c>
      <c r="G37" s="49">
        <v>2323.5333333333333</v>
      </c>
      <c r="I37" s="49">
        <v>3037.7085715346157</v>
      </c>
      <c r="K37" s="24">
        <v>277.12832601818241</v>
      </c>
      <c r="L37" s="50"/>
      <c r="M37" s="24">
        <v>277.12832601818241</v>
      </c>
      <c r="N37" s="24"/>
      <c r="O37" s="24">
        <v>276.37330047989235</v>
      </c>
      <c r="P37" s="24"/>
      <c r="Q37" s="24">
        <f t="shared" ref="Q37:Q39" si="5">O37-M37</f>
        <v>-0.75502553829005592</v>
      </c>
      <c r="R37" s="51">
        <f>Q37/K37</f>
        <v>-2.7244618012830586E-3</v>
      </c>
      <c r="S37" s="52"/>
      <c r="T37" s="24">
        <f ca="1">'Attach A pg1'!Q35</f>
        <v>-0.97657580759853257</v>
      </c>
      <c r="U37" s="51">
        <f t="shared" ref="U37:U39" ca="1" si="6">T37/K37</f>
        <v>-3.5239119061920049E-3</v>
      </c>
      <c r="V37" s="52"/>
      <c r="W37" s="24">
        <f t="shared" ref="W37:W39" ca="1" si="7">O37+T37-K37</f>
        <v>-1.7316013458885777</v>
      </c>
      <c r="X37" s="51">
        <f t="shared" ref="X37:X39" ca="1" si="8">W37/K37</f>
        <v>-6.2483737074750245E-3</v>
      </c>
    </row>
    <row r="38" spans="2:24">
      <c r="B38" s="31">
        <f>MAX(B$15:B37)+1</f>
        <v>13</v>
      </c>
      <c r="D38" s="4" t="s">
        <v>56</v>
      </c>
      <c r="F38" s="10" t="s">
        <v>57</v>
      </c>
      <c r="G38" s="49">
        <v>244</v>
      </c>
      <c r="I38" s="49">
        <v>5373.276656771407</v>
      </c>
      <c r="K38" s="24">
        <v>733.26276204534815</v>
      </c>
      <c r="L38" s="50"/>
      <c r="M38" s="24">
        <v>733.26276204534815</v>
      </c>
      <c r="N38" s="24"/>
      <c r="O38" s="24">
        <v>732.02076204534819</v>
      </c>
      <c r="P38" s="24"/>
      <c r="Q38" s="24">
        <f t="shared" si="5"/>
        <v>-1.2419999999999618</v>
      </c>
      <c r="R38" s="51">
        <f>Q38/K38</f>
        <v>-1.6937993640036382E-3</v>
      </c>
      <c r="S38" s="52"/>
      <c r="T38" s="24">
        <f ca="1">'Attach A pg1'!Q36</f>
        <v>-1.7274244276454565</v>
      </c>
      <c r="U38" s="51">
        <f t="shared" ca="1" si="6"/>
        <v>-2.3558054725525868E-3</v>
      </c>
      <c r="V38" s="52"/>
      <c r="W38" s="24">
        <f t="shared" ca="1" si="7"/>
        <v>-2.9694244276454356</v>
      </c>
      <c r="X38" s="51">
        <f t="shared" ca="1" si="8"/>
        <v>-4.0496048365562488E-3</v>
      </c>
    </row>
    <row r="39" spans="2:24">
      <c r="B39" s="31">
        <f>MAX(B$15:B38)+1</f>
        <v>14</v>
      </c>
      <c r="D39" s="4" t="s">
        <v>56</v>
      </c>
      <c r="F39" s="10">
        <v>53</v>
      </c>
      <c r="G39" s="49">
        <v>232.66666666666666</v>
      </c>
      <c r="I39" s="49">
        <v>3796.1347231696864</v>
      </c>
      <c r="K39" s="24">
        <v>168.23111480287815</v>
      </c>
      <c r="L39" s="50"/>
      <c r="M39" s="24">
        <v>168.23111480287815</v>
      </c>
      <c r="N39" s="24"/>
      <c r="O39" s="24">
        <v>167.22980363846906</v>
      </c>
      <c r="P39" s="24"/>
      <c r="Q39" s="24">
        <f t="shared" si="5"/>
        <v>-1.0013111644090884</v>
      </c>
      <c r="R39" s="51">
        <f>Q39/K39</f>
        <v>-5.9519974386566784E-3</v>
      </c>
      <c r="S39" s="52"/>
      <c r="T39" s="24">
        <f ca="1">'Attach A pg1'!Q37</f>
        <v>-1.2203979564634231</v>
      </c>
      <c r="U39" s="51">
        <f t="shared" ca="1" si="6"/>
        <v>-7.2542939389862744E-3</v>
      </c>
      <c r="V39" s="52"/>
      <c r="W39" s="24">
        <f t="shared" ca="1" si="7"/>
        <v>-2.2217091208725037</v>
      </c>
      <c r="X39" s="51">
        <f t="shared" ca="1" si="8"/>
        <v>-1.3206291377642907E-2</v>
      </c>
    </row>
    <row r="40" spans="2:24">
      <c r="B40" s="9"/>
      <c r="G40" s="53"/>
      <c r="I40" s="53"/>
      <c r="K40" s="54"/>
      <c r="L40" s="26"/>
      <c r="M40" s="59"/>
      <c r="N40" s="26"/>
      <c r="O40" s="59"/>
      <c r="Q40" s="53"/>
      <c r="R40" s="58"/>
      <c r="T40" s="53"/>
      <c r="U40" s="58"/>
      <c r="W40" s="53"/>
      <c r="X40" s="58"/>
    </row>
    <row r="41" spans="2:24">
      <c r="B41" s="9"/>
      <c r="K41" s="26"/>
      <c r="L41" s="26"/>
      <c r="M41" s="26"/>
      <c r="N41" s="26"/>
      <c r="O41" s="26"/>
      <c r="R41" s="56"/>
      <c r="U41" s="56"/>
      <c r="X41" s="56"/>
    </row>
    <row r="42" spans="2:24">
      <c r="B42" s="31">
        <f>MAX(B$15:B41)+1</f>
        <v>15</v>
      </c>
      <c r="D42" s="21" t="s">
        <v>58</v>
      </c>
      <c r="G42" s="60">
        <f>SUM(G37:G39)</f>
        <v>2800.2</v>
      </c>
      <c r="I42" s="60">
        <f>SUM(I37:I39)</f>
        <v>12207.11995147571</v>
      </c>
      <c r="J42" s="49"/>
      <c r="K42" s="54">
        <f>SUM(K37:K39)</f>
        <v>1178.6222028664088</v>
      </c>
      <c r="L42" s="61"/>
      <c r="M42" s="54">
        <f>SUM(M37:M39)</f>
        <v>1178.6222028664088</v>
      </c>
      <c r="N42" s="26"/>
      <c r="O42" s="54">
        <f>SUM(O37:O39)</f>
        <v>1175.6238661637096</v>
      </c>
      <c r="P42" s="26"/>
      <c r="Q42" s="54">
        <f>SUM(Q37:Q39)</f>
        <v>-2.9983367026991061</v>
      </c>
      <c r="R42" s="62">
        <f>Q42/K42</f>
        <v>-2.543933667130275E-3</v>
      </c>
      <c r="S42" s="52"/>
      <c r="T42" s="54">
        <f ca="1">SUM(T37:T39)</f>
        <v>-3.9243981917074118</v>
      </c>
      <c r="U42" s="62">
        <f ca="1">T42/K42</f>
        <v>-3.3296489597457752E-3</v>
      </c>
      <c r="V42" s="52"/>
      <c r="W42" s="54">
        <f ca="1">SUM(W37:W39)</f>
        <v>-6.922734894406517</v>
      </c>
      <c r="X42" s="62">
        <f ca="1">W42/K42</f>
        <v>-5.8735826268760489E-3</v>
      </c>
    </row>
    <row r="43" spans="2:24">
      <c r="B43" s="9"/>
      <c r="D43" s="21"/>
      <c r="G43" s="49"/>
      <c r="I43" s="49"/>
      <c r="J43" s="49"/>
      <c r="K43" s="26"/>
      <c r="L43" s="26"/>
      <c r="M43" s="26"/>
      <c r="N43" s="26"/>
      <c r="O43" s="26"/>
      <c r="P43" s="26"/>
      <c r="Q43" s="26"/>
      <c r="R43" s="56"/>
      <c r="S43" s="26"/>
      <c r="T43" s="26"/>
      <c r="U43" s="56"/>
      <c r="V43" s="26"/>
      <c r="W43" s="26"/>
      <c r="X43" s="56"/>
    </row>
    <row r="44" spans="2:24" ht="16" thickBot="1">
      <c r="B44" s="31">
        <f>MAX(B$15:B43)+1</f>
        <v>16</v>
      </c>
      <c r="D44" s="40" t="s">
        <v>59</v>
      </c>
      <c r="G44" s="63">
        <f>G42+G34+G21</f>
        <v>136823.83263783515</v>
      </c>
      <c r="I44" s="63">
        <f>I42+I34+I21</f>
        <v>4081606.818594561</v>
      </c>
      <c r="K44" s="64">
        <f>K42+K34+K21</f>
        <v>351179.86309100746</v>
      </c>
      <c r="L44" s="61"/>
      <c r="M44" s="64">
        <f>M42+M34+M21</f>
        <v>351179.86309100746</v>
      </c>
      <c r="N44" s="26"/>
      <c r="O44" s="64">
        <f>O42+O34+O21</f>
        <v>349307.75378850475</v>
      </c>
      <c r="P44" s="26"/>
      <c r="Q44" s="64">
        <f>Q42+Q34+Q21</f>
        <v>-1872.109302502701</v>
      </c>
      <c r="R44" s="65">
        <f>Q44/K44</f>
        <v>-5.3309130142736808E-3</v>
      </c>
      <c r="S44" s="52"/>
      <c r="T44" s="64">
        <f ca="1">T42+T34+T21</f>
        <v>-2847.1869999999999</v>
      </c>
      <c r="U44" s="65">
        <f ca="1">T44/K44</f>
        <v>-8.1074893501571817E-3</v>
      </c>
      <c r="V44" s="52"/>
      <c r="W44" s="64">
        <f ca="1">W42+W34+W21</f>
        <v>-4719.296302502702</v>
      </c>
      <c r="X44" s="65">
        <f ca="1">W44/K44</f>
        <v>-1.3438402364430864E-2</v>
      </c>
    </row>
    <row r="45" spans="2:24" ht="16" thickTop="1">
      <c r="B45" s="81" t="s">
        <v>49</v>
      </c>
      <c r="C45" s="82"/>
      <c r="D45" s="82"/>
      <c r="G45" s="49"/>
      <c r="I45" s="49"/>
      <c r="K45" s="26"/>
      <c r="L45" s="61"/>
      <c r="M45" s="26"/>
      <c r="N45" s="26"/>
      <c r="O45" s="26"/>
      <c r="P45" s="26"/>
      <c r="Q45" s="26"/>
      <c r="R45" s="56"/>
      <c r="S45" s="52"/>
      <c r="T45" s="26"/>
      <c r="U45" s="56"/>
      <c r="V45" s="52"/>
      <c r="W45" s="26"/>
      <c r="X45" s="56"/>
    </row>
    <row r="46" spans="2:24">
      <c r="B46" s="31">
        <f>MAX(B$15:B45)+1</f>
        <v>17</v>
      </c>
      <c r="D46" s="4" t="s">
        <v>84</v>
      </c>
      <c r="G46" s="49"/>
      <c r="I46" s="49"/>
      <c r="K46" s="50">
        <v>727.80209999999988</v>
      </c>
      <c r="L46" s="66"/>
      <c r="M46" s="50">
        <f>K46</f>
        <v>727.80209999999988</v>
      </c>
      <c r="N46" s="50"/>
      <c r="O46" s="50">
        <f>M46</f>
        <v>727.80209999999988</v>
      </c>
      <c r="P46" s="26"/>
      <c r="Q46" s="26"/>
      <c r="R46" s="51"/>
      <c r="S46" s="52"/>
      <c r="T46" s="26"/>
      <c r="U46" s="51"/>
      <c r="V46" s="52"/>
      <c r="W46" s="26"/>
      <c r="X46" s="51"/>
    </row>
    <row r="47" spans="2:24">
      <c r="B47" s="31"/>
      <c r="G47" s="49"/>
      <c r="I47" s="49"/>
      <c r="K47" s="26"/>
      <c r="L47" s="66"/>
      <c r="M47" s="50"/>
      <c r="N47" s="50"/>
      <c r="O47" s="50"/>
      <c r="P47" s="26"/>
      <c r="Q47" s="26"/>
      <c r="R47" s="51"/>
      <c r="S47" s="52"/>
      <c r="T47" s="26"/>
      <c r="U47" s="51"/>
      <c r="V47" s="52"/>
      <c r="W47" s="26"/>
      <c r="X47" s="51"/>
    </row>
    <row r="48" spans="2:24" ht="16" thickBot="1">
      <c r="B48" s="31">
        <f>MAX(B$15:B47)+1</f>
        <v>18</v>
      </c>
      <c r="D48" s="67" t="s">
        <v>85</v>
      </c>
      <c r="G48" s="63">
        <f>SUM(G44:G46)</f>
        <v>136823.83263783515</v>
      </c>
      <c r="I48" s="63">
        <f>SUM(I44:I46)</f>
        <v>4081606.818594561</v>
      </c>
      <c r="K48" s="64">
        <f>SUM(K44:K46)</f>
        <v>351907.66519100743</v>
      </c>
      <c r="L48" s="26"/>
      <c r="M48" s="68">
        <f>SUM(M44:M46)</f>
        <v>351907.66519100743</v>
      </c>
      <c r="N48" s="61"/>
      <c r="O48" s="68">
        <f>SUM(O44:O46)</f>
        <v>350035.55588850472</v>
      </c>
      <c r="P48" s="26"/>
      <c r="Q48" s="64">
        <f>SUM(Q44:Q46)</f>
        <v>-1872.109302502701</v>
      </c>
      <c r="R48" s="65">
        <f>Q48/K48</f>
        <v>-5.3198878219562588E-3</v>
      </c>
      <c r="T48" s="64">
        <f ca="1">SUM(T44:T46)</f>
        <v>-2847.1869999999999</v>
      </c>
      <c r="U48" s="65">
        <f ca="1">T48/K48</f>
        <v>-8.0907217478613652E-3</v>
      </c>
      <c r="W48" s="64">
        <f ca="1">SUM(W44:W46)</f>
        <v>-4719.296302502702</v>
      </c>
      <c r="X48" s="65">
        <f ca="1">W48/K48</f>
        <v>-1.3410609569817628E-2</v>
      </c>
    </row>
    <row r="49" spans="11:18" ht="18.75" customHeight="1" thickTop="1">
      <c r="Q49" s="24" t="s">
        <v>49</v>
      </c>
      <c r="R49" s="69" t="s">
        <v>49</v>
      </c>
    </row>
    <row r="50" spans="11:18" ht="18.75" customHeight="1">
      <c r="M50" s="70"/>
      <c r="N50" s="70"/>
      <c r="O50" s="70"/>
      <c r="Q50" s="26"/>
      <c r="R50" s="71"/>
    </row>
    <row r="51" spans="11:18">
      <c r="K51" s="72"/>
      <c r="Q51" s="26"/>
      <c r="R51" s="73"/>
    </row>
    <row r="52" spans="11:18">
      <c r="Q52" s="26"/>
    </row>
    <row r="53" spans="11:18">
      <c r="R53" s="74"/>
    </row>
    <row r="54" spans="11:18">
      <c r="Q54" s="75"/>
      <c r="R54" s="76"/>
    </row>
    <row r="55" spans="11:18">
      <c r="M55" s="19"/>
      <c r="N55" s="19"/>
      <c r="O55" s="19"/>
      <c r="Q55" s="77"/>
      <c r="R55" s="78"/>
    </row>
    <row r="56" spans="11:18">
      <c r="M56" s="79"/>
      <c r="N56" s="79"/>
      <c r="O56" s="79"/>
      <c r="R56" s="56"/>
    </row>
    <row r="57" spans="11:18">
      <c r="R57" s="80"/>
    </row>
    <row r="59" spans="11:18">
      <c r="M59" s="19"/>
      <c r="N59" s="19"/>
      <c r="O59" s="19"/>
    </row>
  </sheetData>
  <mergeCells count="1">
    <mergeCell ref="B45:D45"/>
  </mergeCells>
  <printOptions horizontalCentered="1"/>
  <pageMargins left="0.25" right="0.25" top="0.5" bottom="0.5" header="0.5" footer="0.2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54D754-C93E-457D-84A0-EC4F806959BA}"/>
</file>

<file path=customXml/itemProps2.xml><?xml version="1.0" encoding="utf-8"?>
<ds:datastoreItem xmlns:ds="http://schemas.openxmlformats.org/officeDocument/2006/customXml" ds:itemID="{1F6ACA1D-F177-4A33-B73D-B3ADB852233E}"/>
</file>

<file path=customXml/itemProps3.xml><?xml version="1.0" encoding="utf-8"?>
<ds:datastoreItem xmlns:ds="http://schemas.openxmlformats.org/officeDocument/2006/customXml" ds:itemID="{B449AF6A-D950-4DF0-86E9-FE93CCED388D}"/>
</file>

<file path=customXml/itemProps4.xml><?xml version="1.0" encoding="utf-8"?>
<ds:datastoreItem xmlns:ds="http://schemas.openxmlformats.org/officeDocument/2006/customXml" ds:itemID="{BEA0DFFA-2A1C-40AD-AB3D-B43CC3889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 A pg1</vt:lpstr>
      <vt:lpstr>Attach A pg2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2022-01-21T21:32:09Z</cp:lastPrinted>
  <dcterms:created xsi:type="dcterms:W3CDTF">2021-12-09T22:13:01Z</dcterms:created>
  <dcterms:modified xsi:type="dcterms:W3CDTF">2022-01-21T21:33:40Z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