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915" windowWidth="24795" windowHeight="13005"/>
  </bookViews>
  <sheets>
    <sheet name="JPG-6 Page 1" sheetId="4" r:id="rId1"/>
    <sheet name="JPG-6 Page 2" sheetId="5" r:id="rId2"/>
    <sheet name="JPG-6 Page 3" sheetId="6" r:id="rId3"/>
  </sheets>
  <externalReferences>
    <externalReference r:id="rId4"/>
  </externalReferences>
  <definedNames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Key1" hidden="1">#REF!</definedName>
    <definedName name="_Key2" hidden="1">#REF!</definedName>
    <definedName name="_Order1" localSheetId="2" hidden="1">0</definedName>
    <definedName name="_Order1" hidden="1">255</definedName>
    <definedName name="_Order2" localSheetId="2" hidden="1">0</definedName>
    <definedName name="_Order2" hidden="1">255</definedName>
    <definedName name="_Sort" hidden="1">#REF!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6" l="1"/>
  <c r="G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F13" i="6"/>
  <c r="G13" i="6"/>
  <c r="O13" i="6" s="1"/>
  <c r="G14" i="6"/>
  <c r="O14" i="6" s="1"/>
  <c r="G18" i="6"/>
  <c r="E24" i="6"/>
  <c r="K21" i="6"/>
  <c r="Q21" i="6" s="1"/>
  <c r="G22" i="6"/>
  <c r="G23" i="6"/>
  <c r="F28" i="6"/>
  <c r="G28" i="6"/>
  <c r="E34" i="6"/>
  <c r="E35" i="6" s="1"/>
  <c r="F31" i="6"/>
  <c r="K31" i="6"/>
  <c r="Q31" i="6" s="1"/>
  <c r="F32" i="6"/>
  <c r="G32" i="6" s="1"/>
  <c r="F33" i="6"/>
  <c r="G33" i="6" s="1"/>
  <c r="G39" i="6"/>
  <c r="G40" i="6"/>
  <c r="G43" i="6"/>
  <c r="G44" i="6"/>
  <c r="G45" i="6"/>
  <c r="E46" i="6"/>
  <c r="E56" i="6"/>
  <c r="G60" i="6"/>
  <c r="G61" i="6"/>
  <c r="G64" i="6"/>
  <c r="G67" i="6" s="1"/>
  <c r="G65" i="6"/>
  <c r="E66" i="6"/>
  <c r="F70" i="6"/>
  <c r="G70" i="6" s="1"/>
  <c r="F73" i="6"/>
  <c r="G73" i="6" s="1"/>
  <c r="F74" i="6"/>
  <c r="G74" i="6" s="1"/>
  <c r="E75" i="6"/>
  <c r="F79" i="6"/>
  <c r="G79" i="6"/>
  <c r="G83" i="6"/>
  <c r="G84" i="6"/>
  <c r="G85" i="6"/>
  <c r="G86" i="6"/>
  <c r="G87" i="6"/>
  <c r="G88" i="6"/>
  <c r="E89" i="6"/>
  <c r="E80" i="6" s="1"/>
  <c r="F93" i="6"/>
  <c r="G93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E102" i="6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D14" i="5"/>
  <c r="E14" i="5"/>
  <c r="D18" i="5"/>
  <c r="D22" i="5" s="1"/>
  <c r="E18" i="5"/>
  <c r="E22" i="5"/>
  <c r="A10" i="4"/>
  <c r="A11" i="4" s="1"/>
  <c r="A12" i="4" s="1"/>
  <c r="D14" i="4"/>
  <c r="D18" i="4" s="1"/>
  <c r="E14" i="4"/>
  <c r="E18" i="4" s="1"/>
  <c r="F14" i="4"/>
  <c r="F18" i="4" s="1"/>
  <c r="D24" i="4"/>
  <c r="D28" i="4" s="1"/>
  <c r="D32" i="4" s="1"/>
  <c r="E24" i="4"/>
  <c r="E28" i="4" s="1"/>
  <c r="E32" i="4" s="1"/>
  <c r="F24" i="4"/>
  <c r="F28" i="4"/>
  <c r="E34" i="4" l="1"/>
  <c r="D34" i="4"/>
  <c r="D24" i="5" s="1"/>
  <c r="G15" i="6"/>
  <c r="O15" i="6" s="1"/>
  <c r="E105" i="6"/>
  <c r="G103" i="6"/>
  <c r="G80" i="6"/>
  <c r="G36" i="6"/>
  <c r="G35" i="6"/>
  <c r="O70" i="6"/>
  <c r="G76" i="6"/>
  <c r="G47" i="6"/>
  <c r="F55" i="6"/>
  <c r="F54" i="6"/>
  <c r="F53" i="6"/>
  <c r="F50" i="6"/>
  <c r="G25" i="6"/>
  <c r="A13" i="4"/>
  <c r="A14" i="4" s="1"/>
  <c r="C14" i="4"/>
  <c r="D26" i="5" l="1"/>
  <c r="D28" i="5" s="1"/>
  <c r="D30" i="5" s="1"/>
  <c r="D32" i="5" s="1"/>
  <c r="D34" i="5" s="1"/>
  <c r="F34" i="4"/>
  <c r="E24" i="5"/>
  <c r="G50" i="6"/>
  <c r="G54" i="6"/>
  <c r="G90" i="6"/>
  <c r="G53" i="6"/>
  <c r="G55" i="6"/>
  <c r="A15" i="4"/>
  <c r="A16" i="4" s="1"/>
  <c r="A17" i="4" s="1"/>
  <c r="A18" i="4" s="1"/>
  <c r="A19" i="4" s="1"/>
  <c r="A20" i="4" s="1"/>
  <c r="C18" i="4"/>
  <c r="E26" i="5" l="1"/>
  <c r="E28" i="5" s="1"/>
  <c r="E30" i="5" s="1"/>
  <c r="E32" i="5" s="1"/>
  <c r="E34" i="5" s="1"/>
  <c r="G57" i="6"/>
  <c r="A21" i="4"/>
  <c r="A22" i="4" s="1"/>
  <c r="A23" i="4" s="1"/>
  <c r="A24" i="4" s="1"/>
  <c r="C24" i="4"/>
  <c r="G105" i="6" l="1"/>
  <c r="A25" i="4"/>
  <c r="A26" i="4" s="1"/>
  <c r="A27" i="4" s="1"/>
  <c r="A28" i="4" s="1"/>
  <c r="C28" i="4"/>
  <c r="A29" i="4" l="1"/>
  <c r="A30" i="4" s="1"/>
  <c r="C32" i="4"/>
  <c r="A31" i="4" l="1"/>
  <c r="A32" i="4" s="1"/>
  <c r="A33" i="4" l="1"/>
  <c r="A34" i="4" s="1"/>
  <c r="A35" i="4" s="1"/>
  <c r="A36" i="4" s="1"/>
  <c r="C34" i="4"/>
  <c r="A37" i="4" l="1"/>
  <c r="A38" i="4" s="1"/>
  <c r="A39" i="4" s="1"/>
  <c r="A40" i="4" s="1"/>
  <c r="C40" i="4"/>
  <c r="A41" i="4" l="1"/>
  <c r="A42" i="4" s="1"/>
  <c r="A43" i="4" s="1"/>
  <c r="A44" i="4" s="1"/>
  <c r="A45" i="4" s="1"/>
  <c r="A46" i="4" s="1"/>
  <c r="C42" i="4"/>
  <c r="D36" i="4" l="1"/>
  <c r="D38" i="4" s="1"/>
  <c r="E36" i="4" l="1"/>
  <c r="F36" i="4" l="1"/>
  <c r="F32" i="4" s="1"/>
  <c r="E38" i="4"/>
  <c r="E40" i="4"/>
  <c r="E42" i="4" s="1"/>
  <c r="I23" i="6" l="1"/>
  <c r="K23" i="6" s="1"/>
  <c r="I28" i="6"/>
  <c r="K28" i="6" s="1"/>
  <c r="I32" i="6"/>
  <c r="K32" i="6" s="1"/>
  <c r="I35" i="6"/>
  <c r="K35" i="6" s="1"/>
  <c r="I40" i="6"/>
  <c r="K40" i="6" s="1"/>
  <c r="I44" i="6"/>
  <c r="K44" i="6" s="1"/>
  <c r="I50" i="6"/>
  <c r="K50" i="6" s="1"/>
  <c r="I53" i="6"/>
  <c r="K53" i="6" s="1"/>
  <c r="I54" i="6"/>
  <c r="K54" i="6" s="1"/>
  <c r="I55" i="6"/>
  <c r="K55" i="6" s="1"/>
  <c r="I60" i="6"/>
  <c r="K60" i="6" s="1"/>
  <c r="I61" i="6"/>
  <c r="K61" i="6" s="1"/>
  <c r="I64" i="6"/>
  <c r="K64" i="6" s="1"/>
  <c r="I65" i="6"/>
  <c r="K65" i="6" s="1"/>
  <c r="I73" i="6"/>
  <c r="K73" i="6" s="1"/>
  <c r="I79" i="6"/>
  <c r="K79" i="6" s="1"/>
  <c r="I80" i="6"/>
  <c r="K80" i="6" s="1"/>
  <c r="I83" i="6"/>
  <c r="K83" i="6" s="1"/>
  <c r="I84" i="6"/>
  <c r="K84" i="6" s="1"/>
  <c r="I85" i="6"/>
  <c r="K85" i="6" s="1"/>
  <c r="I86" i="6"/>
  <c r="K86" i="6" s="1"/>
  <c r="I87" i="6"/>
  <c r="K87" i="6" s="1"/>
  <c r="I88" i="6"/>
  <c r="K88" i="6" s="1"/>
  <c r="I93" i="6"/>
  <c r="K93" i="6" s="1"/>
  <c r="I97" i="6"/>
  <c r="K97" i="6" s="1"/>
  <c r="I99" i="6"/>
  <c r="K99" i="6" s="1"/>
  <c r="I101" i="6"/>
  <c r="K101" i="6" s="1"/>
  <c r="I10" i="6"/>
  <c r="K10" i="6" s="1"/>
  <c r="I13" i="6"/>
  <c r="K13" i="6" s="1"/>
  <c r="I14" i="6"/>
  <c r="K14" i="6" s="1"/>
  <c r="I18" i="6"/>
  <c r="K18" i="6" s="1"/>
  <c r="I22" i="6"/>
  <c r="K22" i="6" s="1"/>
  <c r="I33" i="6"/>
  <c r="K33" i="6" s="1"/>
  <c r="I39" i="6"/>
  <c r="K39" i="6" s="1"/>
  <c r="I43" i="6"/>
  <c r="K43" i="6" s="1"/>
  <c r="I45" i="6"/>
  <c r="K45" i="6" s="1"/>
  <c r="I70" i="6"/>
  <c r="K70" i="6" s="1"/>
  <c r="I74" i="6"/>
  <c r="K74" i="6" s="1"/>
  <c r="I96" i="6"/>
  <c r="K96" i="6" s="1"/>
  <c r="I98" i="6"/>
  <c r="K98" i="6" s="1"/>
  <c r="I100" i="6"/>
  <c r="K100" i="6" s="1"/>
  <c r="Q74" i="6" l="1"/>
  <c r="L74" i="6"/>
  <c r="N74" i="6" s="1"/>
  <c r="O74" i="6" s="1"/>
  <c r="L39" i="6"/>
  <c r="Q39" i="6"/>
  <c r="L14" i="6"/>
  <c r="N14" i="6" s="1"/>
  <c r="Q14" i="6"/>
  <c r="L99" i="6"/>
  <c r="N99" i="6" s="1"/>
  <c r="O99" i="6" s="1"/>
  <c r="Q99" i="6"/>
  <c r="Q85" i="6"/>
  <c r="L85" i="6"/>
  <c r="N85" i="6" s="1"/>
  <c r="O85" i="6" s="1"/>
  <c r="L100" i="6"/>
  <c r="N100" i="6" s="1"/>
  <c r="O100" i="6" s="1"/>
  <c r="Q100" i="6"/>
  <c r="L96" i="6"/>
  <c r="N96" i="6" s="1"/>
  <c r="O96" i="6" s="1"/>
  <c r="Q96" i="6"/>
  <c r="Q70" i="6"/>
  <c r="L70" i="6"/>
  <c r="Q43" i="6"/>
  <c r="L43" i="6"/>
  <c r="N43" i="6" s="1"/>
  <c r="O43" i="6" s="1"/>
  <c r="Q33" i="6"/>
  <c r="L33" i="6"/>
  <c r="N33" i="6" s="1"/>
  <c r="O33" i="6" s="1"/>
  <c r="L18" i="6"/>
  <c r="Q18" i="6"/>
  <c r="Q13" i="6"/>
  <c r="L13" i="6"/>
  <c r="Q101" i="6"/>
  <c r="L101" i="6"/>
  <c r="N101" i="6" s="1"/>
  <c r="O101" i="6" s="1"/>
  <c r="L97" i="6"/>
  <c r="N97" i="6" s="1"/>
  <c r="O97" i="6" s="1"/>
  <c r="Q97" i="6"/>
  <c r="Q88" i="6"/>
  <c r="L88" i="6"/>
  <c r="N88" i="6" s="1"/>
  <c r="O88" i="6" s="1"/>
  <c r="Q86" i="6"/>
  <c r="L86" i="6"/>
  <c r="N86" i="6" s="1"/>
  <c r="O86" i="6" s="1"/>
  <c r="Q84" i="6"/>
  <c r="L84" i="6"/>
  <c r="N84" i="6" s="1"/>
  <c r="O84" i="6" s="1"/>
  <c r="Q80" i="6"/>
  <c r="L80" i="6"/>
  <c r="N80" i="6" s="1"/>
  <c r="O80" i="6" s="1"/>
  <c r="L73" i="6"/>
  <c r="N73" i="6" s="1"/>
  <c r="O73" i="6" s="1"/>
  <c r="Q73" i="6"/>
  <c r="Q64" i="6"/>
  <c r="L64" i="6"/>
  <c r="N64" i="6" s="1"/>
  <c r="O64" i="6" s="1"/>
  <c r="L60" i="6"/>
  <c r="Q60" i="6"/>
  <c r="L54" i="6"/>
  <c r="N54" i="6" s="1"/>
  <c r="O54" i="6" s="1"/>
  <c r="Q54" i="6"/>
  <c r="L50" i="6"/>
  <c r="Q50" i="6"/>
  <c r="Q40" i="6"/>
  <c r="L40" i="6"/>
  <c r="N40" i="6" s="1"/>
  <c r="O40" i="6" s="1"/>
  <c r="Q32" i="6"/>
  <c r="L32" i="6"/>
  <c r="N32" i="6" s="1"/>
  <c r="O32" i="6" s="1"/>
  <c r="Q23" i="6"/>
  <c r="L23" i="6"/>
  <c r="N23" i="6" s="1"/>
  <c r="O23" i="6" s="1"/>
  <c r="Q98" i="6"/>
  <c r="L98" i="6"/>
  <c r="N98" i="6" s="1"/>
  <c r="O98" i="6" s="1"/>
  <c r="L45" i="6"/>
  <c r="N45" i="6" s="1"/>
  <c r="O45" i="6" s="1"/>
  <c r="Q45" i="6"/>
  <c r="L22" i="6"/>
  <c r="N22" i="6" s="1"/>
  <c r="O22" i="6" s="1"/>
  <c r="Q22" i="6"/>
  <c r="Q10" i="6"/>
  <c r="L10" i="6"/>
  <c r="Q93" i="6"/>
  <c r="L93" i="6"/>
  <c r="Q87" i="6"/>
  <c r="L87" i="6"/>
  <c r="N87" i="6" s="1"/>
  <c r="O87" i="6" s="1"/>
  <c r="Q83" i="6"/>
  <c r="L83" i="6"/>
  <c r="N83" i="6" s="1"/>
  <c r="O83" i="6" s="1"/>
  <c r="Q79" i="6"/>
  <c r="L79" i="6"/>
  <c r="Q65" i="6"/>
  <c r="L65" i="6"/>
  <c r="N65" i="6" s="1"/>
  <c r="O65" i="6" s="1"/>
  <c r="Q61" i="6"/>
  <c r="L61" i="6"/>
  <c r="N61" i="6" s="1"/>
  <c r="O61" i="6" s="1"/>
  <c r="Q55" i="6"/>
  <c r="L55" i="6"/>
  <c r="N55" i="6" s="1"/>
  <c r="O55" i="6" s="1"/>
  <c r="Q53" i="6"/>
  <c r="L53" i="6"/>
  <c r="N53" i="6" s="1"/>
  <c r="O53" i="6" s="1"/>
  <c r="Q44" i="6"/>
  <c r="L44" i="6"/>
  <c r="N44" i="6" s="1"/>
  <c r="O44" i="6" s="1"/>
  <c r="Q35" i="6"/>
  <c r="L35" i="6"/>
  <c r="N35" i="6" s="1"/>
  <c r="O35" i="6" s="1"/>
  <c r="Q28" i="6"/>
  <c r="L28" i="6"/>
  <c r="N50" i="6" l="1"/>
  <c r="O50" i="6" s="1"/>
  <c r="L57" i="6"/>
  <c r="N57" i="6" s="1"/>
  <c r="O57" i="6" s="1"/>
  <c r="N60" i="6"/>
  <c r="O60" i="6" s="1"/>
  <c r="L67" i="6"/>
  <c r="N67" i="6" s="1"/>
  <c r="O67" i="6" s="1"/>
  <c r="N18" i="6"/>
  <c r="O18" i="6" s="1"/>
  <c r="L25" i="6"/>
  <c r="N25" i="6" s="1"/>
  <c r="O25" i="6" s="1"/>
  <c r="N39" i="6"/>
  <c r="O39" i="6" s="1"/>
  <c r="L47" i="6"/>
  <c r="N47" i="6" s="1"/>
  <c r="O47" i="6" s="1"/>
  <c r="N28" i="6"/>
  <c r="O28" i="6" s="1"/>
  <c r="L36" i="6"/>
  <c r="N36" i="6" s="1"/>
  <c r="O36" i="6" s="1"/>
  <c r="N79" i="6"/>
  <c r="O79" i="6" s="1"/>
  <c r="L90" i="6"/>
  <c r="N90" i="6" s="1"/>
  <c r="O90" i="6" s="1"/>
  <c r="N93" i="6"/>
  <c r="O93" i="6" s="1"/>
  <c r="L103" i="6"/>
  <c r="N103" i="6" s="1"/>
  <c r="O103" i="6" s="1"/>
  <c r="N10" i="6"/>
  <c r="L15" i="6"/>
  <c r="N15" i="6" s="1"/>
  <c r="N13" i="6"/>
  <c r="L76" i="6"/>
  <c r="N76" i="6" s="1"/>
  <c r="O76" i="6" s="1"/>
  <c r="N70" i="6"/>
  <c r="L105" i="6" l="1"/>
  <c r="O10" i="6"/>
  <c r="N105" i="6"/>
  <c r="O105" i="6" s="1"/>
</calcChain>
</file>

<file path=xl/sharedStrings.xml><?xml version="1.0" encoding="utf-8"?>
<sst xmlns="http://schemas.openxmlformats.org/spreadsheetml/2006/main" count="242" uniqueCount="124">
  <si>
    <t>*** For residential customers, this is the Schedule 142 rate.</t>
  </si>
  <si>
    <t>** Includes Schedules 31, 31T, 41, 41T, 86, and 86T.  Rates for special contract customers are governed by thier contracts.</t>
  </si>
  <si>
    <t>* Includes Schedules 31, 31T, 41, 41T, 85, 85T, 86, 86T, 87 and 87T.  Rates for special contract customers are governed by thier contracts.</t>
  </si>
  <si>
    <t>Change from Rate Year Volumetric Delivery Revenue Per Unit</t>
  </si>
  <si>
    <t>Rate Year Change in Volumetric Delivery Revenue</t>
  </si>
  <si>
    <t>Calculation</t>
  </si>
  <si>
    <t>Post-Rate Test Deferred Balance to Recover/(Refund)</t>
  </si>
  <si>
    <t>Page 2</t>
  </si>
  <si>
    <t>Post-Rate Test Change in Volumetric Delivery Revenue Per Unit ($/Therm)***</t>
  </si>
  <si>
    <t>Change in Volumetric Delivery Revenue Per Unit ($/Therm)</t>
  </si>
  <si>
    <t>Rate Year Volumetric Delivery Revenue Per Unit ($/Therm)</t>
  </si>
  <si>
    <t>F2012</t>
  </si>
  <si>
    <t>Forecasted Rate Year Base Sales (Therms)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</si>
  <si>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</si>
  <si>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</si>
  <si>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</si>
  <si>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</si>
  <si>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>Sch 142 Tariff</t>
  </si>
  <si>
    <t>Tariff 2013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</si>
  <si>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</si>
  <si>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</si>
  <si>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</si>
  <si>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</si>
  <si>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</si>
  <si>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</si>
  <si>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(e)</t>
  </si>
  <si>
    <t>(d)</t>
  </si>
  <si>
    <t>(c)</t>
  </si>
  <si>
    <t>(b)</t>
  </si>
  <si>
    <t>(a)</t>
  </si>
  <si>
    <t>Non-Residential Schedules**</t>
  </si>
  <si>
    <t>Non-Residential Schedules*</t>
  </si>
  <si>
    <t>Residential</t>
  </si>
  <si>
    <t>Source</t>
  </si>
  <si>
    <t>Line No.</t>
  </si>
  <si>
    <t>January - April</t>
  </si>
  <si>
    <t>July - December</t>
  </si>
  <si>
    <t xml:space="preserve">Rate Year - July 1, 2013 through April 30, 2014 </t>
  </si>
  <si>
    <t>Development of Delivery Cost Energy Rate and Rate Change - Natural Gas</t>
  </si>
  <si>
    <t>Decoupling Filing</t>
  </si>
  <si>
    <t>Puget Sound Energy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</si>
  <si>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</si>
  <si>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</si>
  <si>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</si>
  <si>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</si>
  <si>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</si>
  <si>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</si>
  <si>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</si>
  <si>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</si>
  <si>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</si>
  <si>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</si>
  <si>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1</t>
  </si>
  <si>
    <t>Proposed Volumetric Delivery Revenue per Unit ($/Therm)</t>
  </si>
  <si>
    <t>(10) + (12)</t>
  </si>
  <si>
    <t>Average Rate Including Schedule 142 ($/Therm)</t>
  </si>
  <si>
    <t>Plus: Current Volumetric Delivery Revenue per Unit ($/Therm)</t>
  </si>
  <si>
    <t>(2) / (8)</t>
  </si>
  <si>
    <t>Average Rate ($/Therm)</t>
  </si>
  <si>
    <t>Work Paper</t>
  </si>
  <si>
    <t>ERF Base Sales (Therms)</t>
  </si>
  <si>
    <t>(2) - (4)</t>
  </si>
  <si>
    <t>Adjusted ERF Normalized Revenues</t>
  </si>
  <si>
    <t>Less: Schedule 142 Revenues</t>
  </si>
  <si>
    <t>ERF Normalized Revenues**</t>
  </si>
  <si>
    <t>Rate Year - July 1, 2013 through April 30, 2014</t>
  </si>
  <si>
    <t>3% Rate Test - 12 Months ending June 31, 2012</t>
  </si>
  <si>
    <t>* In effect through December 31, 2013 for Schedules 85, 85T, 87 and 87T.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</si>
  <si>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</si>
  <si>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</si>
  <si>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</si>
  <si>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</si>
  <si>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</si>
  <si>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</si>
  <si>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</si>
  <si>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</si>
  <si>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</si>
  <si>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</si>
  <si>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</si>
  <si>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</si>
  <si>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</si>
  <si>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</si>
  <si>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</si>
  <si>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</si>
  <si>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</si>
  <si>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</si>
  <si>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</si>
  <si>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</si>
  <si>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</si>
  <si>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</si>
  <si>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</si>
  <si>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</si>
  <si>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</si>
  <si>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</si>
  <si>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</si>
  <si>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</si>
  <si>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</si>
  <si>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</si>
  <si>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</si>
  <si>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</si>
  <si>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>(k)</t>
  </si>
  <si>
    <t>(j)</t>
  </si>
  <si>
    <t xml:space="preserve">(i) </t>
  </si>
  <si>
    <t>(h)</t>
  </si>
  <si>
    <t>(g)</t>
  </si>
  <si>
    <t>(f)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</si>
  <si>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</si>
  <si>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</si>
  <si>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</si>
  <si>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</si>
  <si>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</si>
  <si>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</si>
  <si>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</si>
  <si>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</si>
  <si>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</si>
  <si>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</si>
  <si>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142</t>
  </si>
  <si>
    <t>Change</t>
  </si>
  <si>
    <t>Proposed Rates w/ Sch 142</t>
  </si>
  <si>
    <t>Schedule 142</t>
  </si>
  <si>
    <t>ERF UG-130138</t>
  </si>
  <si>
    <t xml:space="preserve">Billing </t>
  </si>
  <si>
    <t>Line</t>
  </si>
  <si>
    <t>Rate Year - July 1, 2013 through April 30, 2014*</t>
  </si>
  <si>
    <t>Development of Schedule 142 Rate by 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</si>
</sst>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000_);_(&quot;$&quot;* \(#,##0.0000000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mmmm\ d\,\ yyyy"/>
    <numFmt numFmtId="179" formatCode="[Blue]#,##0_);[Magenta]\(#,##0\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_(&quot;$&quot;* #,##0.000000_);_(&quot;$&quot;* \(#,##0.000000\);_(&quot;$&quot;* &quot;-&quot;??????_);_(@_)"/>
    <numFmt numFmtId="185" formatCode="#,##0.00\ ;\(#,##0.00\)"/>
    <numFmt numFmtId="186" formatCode="0000000"/>
    <numFmt numFmtId="187" formatCode="0.0000%"/>
    <numFmt numFmtId="188" formatCode="0.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  <numFmt numFmtId="198" formatCode="&quot;$&quot;#,##0.0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5" borderId="11" applyNumberFormat="0">
      <alignment horizontal="center" vertical="center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4" fillId="0" borderId="0"/>
    <xf numFmtId="0" fontId="24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4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4" fillId="0" borderId="0"/>
    <xf numFmtId="0" fontId="24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4" fillId="0" borderId="0"/>
    <xf numFmtId="0" fontId="24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4" fillId="0" borderId="0"/>
    <xf numFmtId="172" fontId="25" fillId="0" borderId="0">
      <alignment horizontal="left"/>
    </xf>
    <xf numFmtId="173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7" borderId="0" applyNumberFormat="0" applyBorder="0" applyAlignment="0" applyProtection="0"/>
    <xf numFmtId="0" fontId="27" fillId="59" borderId="0" applyNumberFormat="0" applyBorder="0" applyAlignment="0" applyProtection="0"/>
    <xf numFmtId="0" fontId="28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4" fontId="30" fillId="0" borderId="0" applyFill="0" applyBorder="0" applyAlignment="0"/>
    <xf numFmtId="174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0" fontId="31" fillId="69" borderId="12" applyNumberFormat="0" applyAlignment="0" applyProtection="0"/>
    <xf numFmtId="0" fontId="11" fillId="6" borderId="4" applyNumberFormat="0" applyAlignment="0" applyProtection="0"/>
    <xf numFmtId="0" fontId="32" fillId="70" borderId="4" applyNumberFormat="0" applyAlignment="0" applyProtection="0"/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7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41" fontId="23" fillId="35" borderId="0"/>
    <xf numFmtId="41" fontId="23" fillId="35" borderId="0"/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2" borderId="0"/>
    <xf numFmtId="41" fontId="23" fillId="72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5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79" fontId="50" fillId="0" borderId="0"/>
    <xf numFmtId="169" fontId="23" fillId="0" borderId="0"/>
    <xf numFmtId="169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38" fontId="53" fillId="72" borderId="0" applyNumberFormat="0" applyBorder="0" applyAlignment="0" applyProtection="0"/>
    <xf numFmtId="181" fontId="54" fillId="0" borderId="0" applyNumberFormat="0" applyFill="0" applyBorder="0" applyProtection="0">
      <alignment horizontal="right"/>
    </xf>
    <xf numFmtId="0" fontId="55" fillId="0" borderId="14" applyNumberFormat="0" applyAlignment="0" applyProtection="0">
      <alignment horizontal="left"/>
    </xf>
    <xf numFmtId="0" fontId="55" fillId="0" borderId="14" applyNumberFormat="0" applyAlignment="0" applyProtection="0">
      <alignment horizontal="left"/>
    </xf>
    <xf numFmtId="0" fontId="55" fillId="0" borderId="15">
      <alignment horizontal="left"/>
    </xf>
    <xf numFmtId="0" fontId="55" fillId="0" borderId="15">
      <alignment horizontal="left"/>
    </xf>
    <xf numFmtId="14" fontId="21" fillId="76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10" fontId="53" fillId="35" borderId="2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3" borderId="12" applyNumberFormat="0" applyAlignment="0" applyProtection="0"/>
    <xf numFmtId="0" fontId="66" fillId="43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3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3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3" borderId="12" applyNumberFormat="0" applyAlignment="0" applyProtection="0"/>
    <xf numFmtId="0" fontId="66" fillId="43" borderId="12" applyNumberFormat="0" applyAlignment="0" applyProtection="0"/>
    <xf numFmtId="0" fontId="66" fillId="43" borderId="12" applyNumberFormat="0" applyAlignment="0" applyProtection="0"/>
    <xf numFmtId="41" fontId="67" fillId="77" borderId="24">
      <alignment horizontal="left"/>
      <protection locked="0"/>
    </xf>
    <xf numFmtId="10" fontId="67" fillId="77" borderId="24">
      <alignment horizontal="right"/>
      <protection locked="0"/>
    </xf>
    <xf numFmtId="41" fontId="67" fillId="77" borderId="24">
      <alignment horizontal="left"/>
      <protection locked="0"/>
    </xf>
    <xf numFmtId="0" fontId="53" fillId="72" borderId="0"/>
    <xf numFmtId="0" fontId="53" fillId="72" borderId="0"/>
    <xf numFmtId="0" fontId="53" fillId="72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2" fontId="74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4" fontId="75" fillId="0" borderId="0"/>
    <xf numFmtId="184" fontId="75" fillId="0" borderId="0"/>
    <xf numFmtId="182" fontId="74" fillId="0" borderId="0"/>
    <xf numFmtId="182" fontId="74" fillId="0" borderId="0"/>
    <xf numFmtId="185" fontId="23" fillId="0" borderId="0"/>
    <xf numFmtId="186" fontId="7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3" fontId="75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83" fontId="75" fillId="0" borderId="0">
      <alignment horizontal="left" wrapText="1"/>
    </xf>
    <xf numFmtId="169" fontId="23" fillId="0" borderId="0">
      <alignment horizontal="left" wrapText="1"/>
    </xf>
    <xf numFmtId="183" fontId="75" fillId="0" borderId="0">
      <alignment horizontal="left" wrapText="1"/>
    </xf>
    <xf numFmtId="183" fontId="75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87" fontId="23" fillId="0" borderId="0">
      <alignment horizontal="left" wrapText="1"/>
    </xf>
    <xf numFmtId="187" fontId="23" fillId="0" borderId="0">
      <alignment horizontal="left" wrapText="1"/>
    </xf>
    <xf numFmtId="187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9" fontId="75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4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9" fontId="23" fillId="0" borderId="0">
      <alignment horizontal="left" wrapText="1"/>
    </xf>
    <xf numFmtId="39" fontId="77" fillId="0" borderId="0" applyNumberFormat="0" applyFill="0" applyBorder="0" applyAlignment="0" applyProtection="0"/>
    <xf numFmtId="169" fontId="23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5" fillId="0" borderId="0">
      <alignment horizontal="left" wrapText="1"/>
    </xf>
    <xf numFmtId="169" fontId="23" fillId="0" borderId="0">
      <alignment horizontal="left" wrapText="1"/>
    </xf>
    <xf numFmtId="0" fontId="35" fillId="0" borderId="0"/>
    <xf numFmtId="169" fontId="23" fillId="0" borderId="0">
      <alignment horizontal="left" wrapText="1"/>
    </xf>
    <xf numFmtId="0" fontId="35" fillId="0" borderId="0"/>
    <xf numFmtId="169" fontId="23" fillId="0" borderId="0">
      <alignment horizontal="left" wrapText="1"/>
    </xf>
    <xf numFmtId="0" fontId="35" fillId="0" borderId="0"/>
    <xf numFmtId="169" fontId="23" fillId="0" borderId="0">
      <alignment horizontal="left" wrapText="1"/>
    </xf>
    <xf numFmtId="0" fontId="35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7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7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7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7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7" fillId="41" borderId="29" applyNumberFormat="0" applyFont="0" applyAlignment="0" applyProtection="0"/>
    <xf numFmtId="0" fontId="27" fillId="8" borderId="8" applyNumberFormat="0" applyFont="0" applyAlignment="0" applyProtection="0"/>
    <xf numFmtId="0" fontId="27" fillId="41" borderId="29" applyNumberFormat="0" applyFont="0" applyAlignment="0" applyProtection="0"/>
    <xf numFmtId="0" fontId="27" fillId="8" borderId="8" applyNumberFormat="0" applyFont="0" applyAlignment="0" applyProtection="0"/>
    <xf numFmtId="0" fontId="23" fillId="41" borderId="29" applyNumberFormat="0" applyFont="0" applyAlignment="0" applyProtection="0"/>
    <xf numFmtId="0" fontId="27" fillId="8" borderId="8" applyNumberFormat="0" applyFont="0" applyAlignment="0" applyProtection="0"/>
    <xf numFmtId="0" fontId="23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27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1" borderId="29" applyNumberFormat="0" applyFont="0" applyAlignment="0" applyProtection="0"/>
    <xf numFmtId="0" fontId="27" fillId="41" borderId="29" applyNumberFormat="0" applyFont="0" applyAlignment="0" applyProtection="0"/>
    <xf numFmtId="0" fontId="27" fillId="41" borderId="2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9" borderId="30" applyNumberFormat="0" applyAlignment="0" applyProtection="0"/>
    <xf numFmtId="0" fontId="78" fillId="69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9" fontId="23" fillId="0" borderId="0" applyFont="0" applyFill="0" applyBorder="0" applyAlignment="0" applyProtection="0"/>
    <xf numFmtId="10" fontId="23" fillId="0" borderId="24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3" fillId="0" borderId="24"/>
    <xf numFmtId="9" fontId="47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3" fillId="0" borderId="24"/>
    <xf numFmtId="9" fontId="27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3" fillId="0" borderId="24"/>
    <xf numFmtId="9" fontId="34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10" fontId="23" fillId="0" borderId="24"/>
    <xf numFmtId="9" fontId="35" fillId="0" borderId="0" applyFont="0" applyFill="0" applyBorder="0" applyAlignment="0" applyProtection="0"/>
    <xf numFmtId="10" fontId="23" fillId="0" borderId="24"/>
    <xf numFmtId="9" fontId="23" fillId="0" borderId="0" applyFont="0" applyFill="0" applyBorder="0" applyAlignment="0" applyProtection="0"/>
    <xf numFmtId="10" fontId="23" fillId="0" borderId="24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78" borderId="24"/>
    <xf numFmtId="41" fontId="23" fillId="78" borderId="24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6">
      <alignment horizontal="center"/>
    </xf>
    <xf numFmtId="0" fontId="79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9" borderId="0" applyNumberFormat="0" applyFont="0" applyBorder="0" applyAlignment="0" applyProtection="0"/>
    <xf numFmtId="0" fontId="35" fillId="79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3" fillId="35" borderId="0"/>
    <xf numFmtId="0" fontId="38" fillId="80" borderId="0"/>
    <xf numFmtId="0" fontId="83" fillId="80" borderId="31"/>
    <xf numFmtId="0" fontId="84" fillId="81" borderId="32"/>
    <xf numFmtId="0" fontId="85" fillId="80" borderId="33"/>
    <xf numFmtId="42" fontId="23" fillId="35" borderId="0"/>
    <xf numFmtId="42" fontId="23" fillId="35" borderId="34">
      <alignment vertical="center"/>
    </xf>
    <xf numFmtId="42" fontId="23" fillId="35" borderId="34">
      <alignment vertical="center"/>
    </xf>
    <xf numFmtId="0" fontId="21" fillId="35" borderId="11" applyNumberFormat="0">
      <alignment horizontal="center" vertical="center" wrapText="1"/>
    </xf>
    <xf numFmtId="10" fontId="23" fillId="35" borderId="0"/>
    <xf numFmtId="10" fontId="23" fillId="35" borderId="0"/>
    <xf numFmtId="10" fontId="23" fillId="35" borderId="0"/>
    <xf numFmtId="10" fontId="23" fillId="35" borderId="0"/>
    <xf numFmtId="10" fontId="23" fillId="35" borderId="0"/>
    <xf numFmtId="10" fontId="23" fillId="35" borderId="0"/>
    <xf numFmtId="10" fontId="23" fillId="35" borderId="0"/>
    <xf numFmtId="10" fontId="23" fillId="35" borderId="0"/>
    <xf numFmtId="189" fontId="23" fillId="35" borderId="0"/>
    <xf numFmtId="189" fontId="23" fillId="35" borderId="0"/>
    <xf numFmtId="189" fontId="23" fillId="35" borderId="0"/>
    <xf numFmtId="189" fontId="23" fillId="35" borderId="0"/>
    <xf numFmtId="189" fontId="23" fillId="35" borderId="0"/>
    <xf numFmtId="189" fontId="23" fillId="35" borderId="0"/>
    <xf numFmtId="189" fontId="23" fillId="35" borderId="0"/>
    <xf numFmtId="189" fontId="23" fillId="35" borderId="0"/>
    <xf numFmtId="42" fontId="23" fillId="35" borderId="0"/>
    <xf numFmtId="166" fontId="64" fillId="0" borderId="0" applyBorder="0" applyAlignment="0"/>
    <xf numFmtId="166" fontId="64" fillId="0" borderId="0" applyBorder="0" applyAlignment="0"/>
    <xf numFmtId="42" fontId="23" fillId="35" borderId="35">
      <alignment horizontal="left"/>
    </xf>
    <xf numFmtId="42" fontId="23" fillId="35" borderId="35">
      <alignment horizontal="left"/>
    </xf>
    <xf numFmtId="189" fontId="86" fillId="35" borderId="35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190" fontId="23" fillId="0" borderId="0" applyFont="0" applyFill="0" applyAlignment="0">
      <alignment horizontal="right"/>
    </xf>
    <xf numFmtId="4" fontId="87" fillId="77" borderId="30" applyNumberFormat="0" applyProtection="0">
      <alignment vertical="center"/>
    </xf>
    <xf numFmtId="4" fontId="88" fillId="77" borderId="30" applyNumberFormat="0" applyProtection="0">
      <alignment vertical="center"/>
    </xf>
    <xf numFmtId="4" fontId="87" fillId="77" borderId="30" applyNumberFormat="0" applyProtection="0">
      <alignment horizontal="left" vertical="center" indent="1"/>
    </xf>
    <xf numFmtId="4" fontId="87" fillId="77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4" fontId="87" fillId="83" borderId="30" applyNumberFormat="0" applyProtection="0">
      <alignment horizontal="right" vertical="center"/>
    </xf>
    <xf numFmtId="4" fontId="87" fillId="84" borderId="30" applyNumberFormat="0" applyProtection="0">
      <alignment horizontal="right" vertical="center"/>
    </xf>
    <xf numFmtId="4" fontId="87" fillId="85" borderId="30" applyNumberFormat="0" applyProtection="0">
      <alignment horizontal="right" vertical="center"/>
    </xf>
    <xf numFmtId="4" fontId="87" fillId="86" borderId="30" applyNumberFormat="0" applyProtection="0">
      <alignment horizontal="right" vertical="center"/>
    </xf>
    <xf numFmtId="4" fontId="87" fillId="87" borderId="30" applyNumberFormat="0" applyProtection="0">
      <alignment horizontal="right" vertical="center"/>
    </xf>
    <xf numFmtId="4" fontId="87" fillId="88" borderId="30" applyNumberFormat="0" applyProtection="0">
      <alignment horizontal="right" vertical="center"/>
    </xf>
    <xf numFmtId="4" fontId="87" fillId="89" borderId="30" applyNumberFormat="0" applyProtection="0">
      <alignment horizontal="right" vertical="center"/>
    </xf>
    <xf numFmtId="4" fontId="87" fillId="90" borderId="30" applyNumberFormat="0" applyProtection="0">
      <alignment horizontal="right" vertical="center"/>
    </xf>
    <xf numFmtId="4" fontId="87" fillId="91" borderId="30" applyNumberFormat="0" applyProtection="0">
      <alignment horizontal="right" vertical="center"/>
    </xf>
    <xf numFmtId="4" fontId="89" fillId="92" borderId="30" applyNumberFormat="0" applyProtection="0">
      <alignment horizontal="left" vertical="center" indent="1"/>
    </xf>
    <xf numFmtId="4" fontId="87" fillId="93" borderId="36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4" fontId="87" fillId="93" borderId="30" applyNumberFormat="0" applyProtection="0">
      <alignment horizontal="left" vertical="center" indent="1"/>
    </xf>
    <xf numFmtId="4" fontId="87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5" borderId="30" applyNumberFormat="0" applyProtection="0">
      <alignment horizontal="left" vertical="center" indent="1"/>
    </xf>
    <xf numFmtId="0" fontId="23" fillId="96" borderId="30" applyNumberFormat="0" applyProtection="0">
      <alignment horizontal="left" vertical="center" indent="1"/>
    </xf>
    <xf numFmtId="0" fontId="23" fillId="96" borderId="30" applyNumberFormat="0" applyProtection="0">
      <alignment horizontal="left" vertical="center" indent="1"/>
    </xf>
    <xf numFmtId="0" fontId="23" fillId="96" borderId="30" applyNumberFormat="0" applyProtection="0">
      <alignment horizontal="left" vertical="center" indent="1"/>
    </xf>
    <xf numFmtId="0" fontId="23" fillId="96" borderId="30" applyNumberFormat="0" applyProtection="0">
      <alignment horizontal="left" vertical="center" indent="1"/>
    </xf>
    <xf numFmtId="0" fontId="23" fillId="72" borderId="30" applyNumberFormat="0" applyProtection="0">
      <alignment horizontal="left" vertical="center" indent="1"/>
    </xf>
    <xf numFmtId="0" fontId="23" fillId="72" borderId="30" applyNumberFormat="0" applyProtection="0">
      <alignment horizontal="left" vertical="center" indent="1"/>
    </xf>
    <xf numFmtId="0" fontId="23" fillId="72" borderId="30" applyNumberFormat="0" applyProtection="0">
      <alignment horizontal="left" vertical="center" indent="1"/>
    </xf>
    <xf numFmtId="0" fontId="23" fillId="7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64" fillId="66" borderId="37" applyBorder="0"/>
    <xf numFmtId="4" fontId="87" fillId="97" borderId="30" applyNumberFormat="0" applyProtection="0">
      <alignment vertical="center"/>
    </xf>
    <xf numFmtId="4" fontId="88" fillId="97" borderId="30" applyNumberFormat="0" applyProtection="0">
      <alignment vertical="center"/>
    </xf>
    <xf numFmtId="4" fontId="87" fillId="97" borderId="30" applyNumberFormat="0" applyProtection="0">
      <alignment horizontal="left" vertical="center" indent="1"/>
    </xf>
    <xf numFmtId="4" fontId="87" fillId="97" borderId="30" applyNumberFormat="0" applyProtection="0">
      <alignment horizontal="left" vertical="center" indent="1"/>
    </xf>
    <xf numFmtId="4" fontId="87" fillId="93" borderId="30" applyNumberFormat="0" applyProtection="0">
      <alignment horizontal="right" vertical="center"/>
    </xf>
    <xf numFmtId="4" fontId="88" fillId="93" borderId="30" applyNumberFormat="0" applyProtection="0">
      <alignment horizontal="right" vertical="center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23" fillId="82" borderId="30" applyNumberFormat="0" applyProtection="0">
      <alignment horizontal="left" vertical="center" indent="1"/>
    </xf>
    <xf numFmtId="0" fontId="91" fillId="0" borderId="0"/>
    <xf numFmtId="0" fontId="53" fillId="98" borderId="23"/>
    <xf numFmtId="4" fontId="92" fillId="93" borderId="30" applyNumberFormat="0" applyProtection="0">
      <alignment horizontal="right" vertical="center"/>
    </xf>
    <xf numFmtId="39" fontId="23" fillId="99" borderId="0"/>
    <xf numFmtId="39" fontId="23" fillId="99" borderId="0"/>
    <xf numFmtId="39" fontId="23" fillId="99" borderId="0"/>
    <xf numFmtId="39" fontId="23" fillId="99" borderId="0"/>
    <xf numFmtId="39" fontId="23" fillId="99" borderId="0"/>
    <xf numFmtId="39" fontId="23" fillId="99" borderId="0"/>
    <xf numFmtId="39" fontId="23" fillId="99" borderId="0"/>
    <xf numFmtId="39" fontId="23" fillId="99" borderId="0"/>
    <xf numFmtId="0" fontId="93" fillId="0" borderId="0" applyNumberFormat="0" applyFill="0" applyBorder="0" applyAlignment="0" applyProtection="0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64" fillId="0" borderId="35"/>
    <xf numFmtId="39" fontId="75" fillId="10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92" fontId="23" fillId="0" borderId="0">
      <alignment horizontal="left" wrapText="1"/>
    </xf>
    <xf numFmtId="40" fontId="94" fillId="0" borderId="0" applyBorder="0">
      <alignment horizontal="right"/>
    </xf>
    <xf numFmtId="41" fontId="95" fillId="35" borderId="0">
      <alignment horizontal="left"/>
    </xf>
    <xf numFmtId="0" fontId="96" fillId="0" borderId="0"/>
    <xf numFmtId="0" fontId="23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80" borderId="0"/>
    <xf numFmtId="193" fontId="99" fillId="35" borderId="0">
      <alignment horizontal="left" vertical="center"/>
    </xf>
    <xf numFmtId="193" fontId="100" fillId="0" borderId="0">
      <alignment horizontal="left" vertical="center"/>
    </xf>
    <xf numFmtId="0" fontId="21" fillId="35" borderId="0">
      <alignment horizontal="left" wrapText="1"/>
    </xf>
    <xf numFmtId="0" fontId="21" fillId="35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9" applyNumberFormat="0" applyFont="0" applyFill="0" applyAlignment="0" applyProtection="0"/>
    <xf numFmtId="0" fontId="49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5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3" fillId="0" borderId="39" applyNumberFormat="0" applyFont="0" applyFill="0" applyAlignment="0" applyProtection="0"/>
    <xf numFmtId="0" fontId="23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2"/>
    <xf numFmtId="0" fontId="40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18" fillId="0" borderId="0" xfId="4"/>
    <xf numFmtId="0" fontId="18" fillId="33" borderId="0" xfId="4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164" fontId="19" fillId="33" borderId="0" xfId="2" applyNumberFormat="1" applyFont="1" applyFill="1"/>
    <xf numFmtId="165" fontId="19" fillId="33" borderId="0" xfId="3" applyNumberFormat="1" applyFont="1" applyFill="1"/>
    <xf numFmtId="166" fontId="19" fillId="33" borderId="0" xfId="1" applyNumberFormat="1" applyFont="1" applyFill="1" applyBorder="1"/>
    <xf numFmtId="164" fontId="19" fillId="33" borderId="0" xfId="2" applyNumberFormat="1" applyFont="1" applyFill="1" applyBorder="1"/>
    <xf numFmtId="167" fontId="19" fillId="33" borderId="0" xfId="4" applyNumberFormat="1" applyFont="1" applyFill="1"/>
    <xf numFmtId="167" fontId="19" fillId="33" borderId="10" xfId="2" applyNumberFormat="1" applyFont="1" applyFill="1" applyBorder="1"/>
    <xf numFmtId="3" fontId="19" fillId="34" borderId="11" xfId="4" applyNumberFormat="1" applyFont="1" applyFill="1" applyBorder="1"/>
    <xf numFmtId="3" fontId="19" fillId="33" borderId="11" xfId="4" applyNumberFormat="1" applyFont="1" applyFill="1" applyBorder="1"/>
    <xf numFmtId="0" fontId="18" fillId="34" borderId="0" xfId="4" applyFill="1" applyBorder="1"/>
    <xf numFmtId="0" fontId="18" fillId="33" borderId="0" xfId="4" applyFill="1" applyBorder="1"/>
    <xf numFmtId="164" fontId="19" fillId="34" borderId="0" xfId="4" applyNumberFormat="1" applyFont="1" applyFill="1" applyBorder="1"/>
    <xf numFmtId="164" fontId="19" fillId="33" borderId="0" xfId="4" applyNumberFormat="1" applyFont="1" applyFill="1" applyBorder="1"/>
    <xf numFmtId="166" fontId="19" fillId="34" borderId="0" xfId="1" applyNumberFormat="1" applyFont="1" applyFill="1" applyBorder="1"/>
    <xf numFmtId="168" fontId="19" fillId="34" borderId="11" xfId="2" applyNumberFormat="1" applyFont="1" applyFill="1" applyBorder="1"/>
    <xf numFmtId="168" fontId="19" fillId="33" borderId="11" xfId="2" applyNumberFormat="1" applyFont="1" applyFill="1" applyBorder="1"/>
    <xf numFmtId="164" fontId="19" fillId="33" borderId="11" xfId="2" applyNumberFormat="1" applyFont="1" applyFill="1" applyBorder="1"/>
    <xf numFmtId="0" fontId="19" fillId="34" borderId="0" xfId="4" applyFont="1" applyFill="1"/>
    <xf numFmtId="166" fontId="19" fillId="34" borderId="11" xfId="5" applyNumberFormat="1" applyFont="1" applyFill="1" applyBorder="1"/>
    <xf numFmtId="166" fontId="19" fillId="33" borderId="11" xfId="5" applyNumberFormat="1" applyFont="1" applyFill="1" applyBorder="1"/>
    <xf numFmtId="44" fontId="19" fillId="34" borderId="0" xfId="4" applyNumberFormat="1" applyFont="1" applyFill="1"/>
    <xf numFmtId="44" fontId="19" fillId="33" borderId="0" xfId="4" applyNumberFormat="1" applyFont="1" applyFill="1"/>
    <xf numFmtId="0" fontId="18" fillId="34" borderId="0" xfId="4" applyFill="1"/>
    <xf numFmtId="0" fontId="19" fillId="33" borderId="0" xfId="4" quotePrefix="1" applyFont="1" applyFill="1" applyAlignment="1">
      <alignment horizontal="center"/>
    </xf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2" fillId="33" borderId="0" xfId="4" applyFont="1" applyFill="1" applyAlignment="1">
      <alignment horizontal="center"/>
    </xf>
    <xf numFmtId="0" fontId="21" fillId="0" borderId="0" xfId="4" applyFont="1" applyAlignment="1"/>
    <xf numFmtId="43" fontId="0" fillId="0" borderId="0" xfId="1" applyFont="1"/>
    <xf numFmtId="0" fontId="0" fillId="33" borderId="0" xfId="0" applyFill="1"/>
    <xf numFmtId="167" fontId="19" fillId="33" borderId="0" xfId="2" applyNumberFormat="1" applyFont="1" applyFill="1"/>
    <xf numFmtId="167" fontId="18" fillId="33" borderId="0" xfId="2" applyNumberFormat="1" applyFont="1" applyFill="1"/>
    <xf numFmtId="167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167" fontId="19" fillId="33" borderId="11" xfId="2" applyNumberFormat="1" applyFont="1" applyFill="1" applyBorder="1"/>
    <xf numFmtId="166" fontId="19" fillId="33" borderId="11" xfId="1" applyNumberFormat="1" applyFont="1" applyFill="1" applyBorder="1"/>
    <xf numFmtId="164" fontId="19" fillId="33" borderId="11" xfId="4" applyNumberFormat="1" applyFont="1" applyFill="1" applyBorder="1"/>
    <xf numFmtId="0" fontId="102" fillId="0" borderId="0" xfId="0" applyFont="1"/>
    <xf numFmtId="0" fontId="102" fillId="0" borderId="0" xfId="0" applyFont="1" applyBorder="1"/>
    <xf numFmtId="165" fontId="102" fillId="0" borderId="0" xfId="3" applyNumberFormat="1" applyFont="1" applyBorder="1"/>
    <xf numFmtId="37" fontId="102" fillId="0" borderId="0" xfId="0" applyNumberFormat="1" applyFont="1" applyBorder="1"/>
    <xf numFmtId="165" fontId="102" fillId="0" borderId="0" xfId="3" applyNumberFormat="1" applyFont="1" applyAlignment="1"/>
    <xf numFmtId="194" fontId="102" fillId="0" borderId="0" xfId="0" applyNumberFormat="1" applyFont="1" applyAlignment="1"/>
    <xf numFmtId="194" fontId="102" fillId="0" borderId="0" xfId="6114" applyNumberFormat="1" applyFont="1" applyBorder="1" applyAlignment="1">
      <alignment horizontal="right"/>
    </xf>
    <xf numFmtId="194" fontId="102" fillId="0" borderId="0" xfId="6114" applyNumberFormat="1" applyFont="1" applyFill="1" applyBorder="1" applyAlignment="1">
      <alignment horizontal="right"/>
    </xf>
    <xf numFmtId="0" fontId="102" fillId="0" borderId="0" xfId="6114" applyFont="1"/>
    <xf numFmtId="165" fontId="102" fillId="0" borderId="0" xfId="6114" applyNumberFormat="1" applyFont="1"/>
    <xf numFmtId="195" fontId="102" fillId="0" borderId="0" xfId="6114" applyNumberFormat="1" applyFont="1" applyFill="1" applyBorder="1"/>
    <xf numFmtId="165" fontId="102" fillId="0" borderId="0" xfId="6114" applyNumberFormat="1" applyFont="1" applyBorder="1" applyAlignment="1">
      <alignment horizontal="left"/>
    </xf>
    <xf numFmtId="3" fontId="102" fillId="0" borderId="0" xfId="6114" applyNumberFormat="1" applyFont="1" applyFill="1" applyBorder="1"/>
    <xf numFmtId="0" fontId="102" fillId="0" borderId="0" xfId="6114" applyFont="1" applyBorder="1" applyProtection="1">
      <protection locked="0"/>
    </xf>
    <xf numFmtId="0" fontId="102" fillId="0" borderId="0" xfId="6114" applyFont="1" applyBorder="1"/>
    <xf numFmtId="166" fontId="102" fillId="0" borderId="0" xfId="1" applyNumberFormat="1" applyFont="1"/>
    <xf numFmtId="188" fontId="102" fillId="0" borderId="0" xfId="3" applyNumberFormat="1" applyFont="1" applyAlignment="1"/>
    <xf numFmtId="194" fontId="102" fillId="0" borderId="35" xfId="6114" applyNumberFormat="1" applyFont="1" applyFill="1" applyBorder="1" applyAlignment="1">
      <alignment horizontal="right"/>
    </xf>
    <xf numFmtId="196" fontId="102" fillId="0" borderId="0" xfId="6114" applyNumberFormat="1" applyFont="1" applyFill="1" applyBorder="1"/>
    <xf numFmtId="0" fontId="102" fillId="0" borderId="0" xfId="0" applyFont="1" applyBorder="1" applyProtection="1">
      <protection locked="0"/>
    </xf>
    <xf numFmtId="0" fontId="102" fillId="0" borderId="0" xfId="6114" applyFont="1" applyFill="1"/>
    <xf numFmtId="3" fontId="102" fillId="0" borderId="35" xfId="6114" applyNumberFormat="1" applyFont="1" applyFill="1" applyBorder="1"/>
    <xf numFmtId="0" fontId="102" fillId="0" borderId="0" xfId="6114" applyFont="1" applyFill="1" applyBorder="1" applyProtection="1">
      <protection locked="0"/>
    </xf>
    <xf numFmtId="197" fontId="102" fillId="0" borderId="0" xfId="0" applyNumberFormat="1" applyFont="1" applyAlignment="1"/>
    <xf numFmtId="196" fontId="102" fillId="0" borderId="0" xfId="0" applyNumberFormat="1" applyFont="1" applyFill="1" applyBorder="1"/>
    <xf numFmtId="0" fontId="102" fillId="0" borderId="0" xfId="6114" applyFont="1" applyFill="1" applyBorder="1"/>
    <xf numFmtId="7" fontId="102" fillId="0" borderId="0" xfId="0" applyNumberFormat="1" applyFont="1" applyAlignment="1"/>
    <xf numFmtId="195" fontId="102" fillId="0" borderId="0" xfId="0" applyNumberFormat="1" applyFont="1" applyFill="1" applyBorder="1"/>
    <xf numFmtId="0" fontId="103" fillId="0" borderId="0" xfId="6114" applyFont="1" applyBorder="1" applyProtection="1">
      <protection locked="0"/>
    </xf>
    <xf numFmtId="194" fontId="102" fillId="0" borderId="35" xfId="6114" applyNumberFormat="1" applyFont="1" applyBorder="1" applyAlignment="1">
      <alignment horizontal="right"/>
    </xf>
    <xf numFmtId="165" fontId="102" fillId="0" borderId="0" xfId="6114" applyNumberFormat="1" applyFont="1" applyFill="1"/>
    <xf numFmtId="188" fontId="102" fillId="0" borderId="0" xfId="6114" applyNumberFormat="1" applyFont="1" applyFill="1" applyBorder="1" applyAlignment="1">
      <alignment horizontal="left"/>
    </xf>
    <xf numFmtId="194" fontId="102" fillId="0" borderId="0" xfId="6114" applyNumberFormat="1" applyFont="1" applyBorder="1"/>
    <xf numFmtId="195" fontId="102" fillId="0" borderId="0" xfId="6114" applyNumberFormat="1" applyFont="1" applyBorder="1" applyAlignment="1">
      <alignment horizontal="right"/>
    </xf>
    <xf numFmtId="167" fontId="102" fillId="0" borderId="0" xfId="4519" applyNumberFormat="1" applyFont="1" applyFill="1" applyBorder="1"/>
    <xf numFmtId="0" fontId="103" fillId="0" borderId="0" xfId="6114" applyFont="1" applyFill="1" applyBorder="1" applyProtection="1">
      <protection locked="0"/>
    </xf>
    <xf numFmtId="188" fontId="102" fillId="0" borderId="0" xfId="6114" applyNumberFormat="1" applyFont="1" applyBorder="1" applyAlignment="1">
      <alignment horizontal="left"/>
    </xf>
    <xf numFmtId="9" fontId="102" fillId="0" borderId="0" xfId="6114" applyNumberFormat="1" applyFont="1" applyFill="1" applyBorder="1"/>
    <xf numFmtId="194" fontId="102" fillId="0" borderId="35" xfId="6114" applyNumberFormat="1" applyFont="1" applyFill="1" applyBorder="1"/>
    <xf numFmtId="194" fontId="102" fillId="0" borderId="0" xfId="6114" applyNumberFormat="1" applyFont="1" applyFill="1" applyBorder="1"/>
    <xf numFmtId="0" fontId="102" fillId="0" borderId="0" xfId="0" applyFont="1" applyAlignment="1"/>
    <xf numFmtId="0" fontId="102" fillId="0" borderId="0" xfId="0" applyFont="1" applyBorder="1" applyAlignment="1">
      <alignment horizontal="center"/>
    </xf>
    <xf numFmtId="0" fontId="102" fillId="0" borderId="0" xfId="0" applyFont="1" applyAlignment="1">
      <alignment horizontal="center"/>
    </xf>
    <xf numFmtId="195" fontId="102" fillId="0" borderId="0" xfId="0" applyNumberFormat="1" applyFont="1" applyBorder="1" applyAlignment="1">
      <alignment horizontal="center"/>
    </xf>
    <xf numFmtId="0" fontId="102" fillId="0" borderId="0" xfId="0" applyFont="1" applyFill="1" applyBorder="1" applyAlignment="1">
      <alignment horizontal="center"/>
    </xf>
    <xf numFmtId="9" fontId="102" fillId="0" borderId="0" xfId="3" applyFont="1" applyBorder="1" applyAlignment="1">
      <alignment horizontal="center"/>
    </xf>
    <xf numFmtId="165" fontId="102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21" fillId="33" borderId="0" xfId="6" applyNumberFormat="1" applyFont="1" applyFill="1" applyBorder="1">
      <alignment horizontal="center" vertical="center" wrapText="1"/>
    </xf>
    <xf numFmtId="0" fontId="102" fillId="0" borderId="11" xfId="0" applyFont="1" applyBorder="1" applyAlignment="1">
      <alignment horizontal="center"/>
    </xf>
    <xf numFmtId="0" fontId="102" fillId="0" borderId="0" xfId="0" applyFont="1" applyBorder="1" applyAlignment="1"/>
    <xf numFmtId="0" fontId="102" fillId="0" borderId="15" xfId="0" applyFont="1" applyBorder="1" applyAlignment="1"/>
    <xf numFmtId="0" fontId="102" fillId="0" borderId="15" xfId="0" applyFont="1" applyBorder="1" applyAlignment="1">
      <alignment horizontal="center"/>
    </xf>
    <xf numFmtId="195" fontId="102" fillId="0" borderId="11" xfId="0" applyNumberFormat="1" applyFont="1" applyBorder="1" applyAlignment="1">
      <alignment horizontal="center"/>
    </xf>
    <xf numFmtId="0" fontId="102" fillId="0" borderId="11" xfId="0" applyFont="1" applyFill="1" applyBorder="1" applyAlignment="1">
      <alignment horizontal="center"/>
    </xf>
    <xf numFmtId="9" fontId="102" fillId="0" borderId="11" xfId="3" applyFont="1" applyBorder="1" applyAlignment="1">
      <alignment horizontal="center"/>
    </xf>
    <xf numFmtId="165" fontId="102" fillId="0" borderId="0" xfId="0" applyNumberFormat="1" applyFont="1" applyBorder="1" applyAlignment="1"/>
    <xf numFmtId="0" fontId="102" fillId="0" borderId="11" xfId="0" applyFont="1" applyBorder="1"/>
    <xf numFmtId="0" fontId="102" fillId="0" borderId="0" xfId="0" applyFont="1" applyBorder="1" applyAlignment="1">
      <alignment horizontal="left"/>
    </xf>
    <xf numFmtId="0" fontId="102" fillId="0" borderId="11" xfId="0" applyFont="1" applyBorder="1" applyAlignment="1">
      <alignment horizontal="centerContinuous"/>
    </xf>
    <xf numFmtId="195" fontId="102" fillId="0" borderId="11" xfId="0" applyNumberFormat="1" applyFont="1" applyBorder="1" applyAlignment="1">
      <alignment horizontal="centerContinuous"/>
    </xf>
    <xf numFmtId="195" fontId="102" fillId="0" borderId="0" xfId="0" applyNumberFormat="1" applyFont="1" applyBorder="1" applyAlignment="1"/>
    <xf numFmtId="0" fontId="103" fillId="0" borderId="0" xfId="0" applyFont="1" applyAlignment="1">
      <alignment horizontal="center"/>
    </xf>
    <xf numFmtId="0" fontId="103" fillId="0" borderId="0" xfId="5317" applyFont="1"/>
    <xf numFmtId="0" fontId="103" fillId="0" borderId="0" xfId="5317" applyFont="1" applyAlignment="1"/>
    <xf numFmtId="198" fontId="103" fillId="0" borderId="0" xfId="5317" applyNumberFormat="1" applyFont="1" applyAlignment="1"/>
    <xf numFmtId="194" fontId="103" fillId="0" borderId="0" xfId="5317" applyNumberFormat="1" applyFont="1" applyAlignment="1">
      <alignment horizontal="centerContinuous"/>
    </xf>
    <xf numFmtId="0" fontId="103" fillId="0" borderId="0" xfId="5317" applyFont="1" applyAlignment="1">
      <alignment horizontal="centerContinuous"/>
    </xf>
    <xf numFmtId="0" fontId="103" fillId="0" borderId="0" xfId="5317" applyFont="1" applyBorder="1" applyAlignment="1">
      <alignment horizontal="centerContinuous"/>
    </xf>
    <xf numFmtId="0" fontId="102" fillId="0" borderId="0" xfId="5317" applyFont="1"/>
    <xf numFmtId="0" fontId="102" fillId="0" borderId="0" xfId="5317" applyFont="1" applyAlignment="1"/>
    <xf numFmtId="198" fontId="102" fillId="0" borderId="0" xfId="5317" applyNumberFormat="1" applyFont="1" applyAlignment="1"/>
    <xf numFmtId="0" fontId="102" fillId="0" borderId="0" xfId="5317" applyFont="1" applyBorder="1" applyAlignment="1"/>
    <xf numFmtId="194" fontId="102" fillId="0" borderId="0" xfId="5317" applyNumberFormat="1" applyFont="1" applyAlignment="1">
      <alignment horizontal="centerContinuous"/>
    </xf>
    <xf numFmtId="0" fontId="21" fillId="33" borderId="0" xfId="4" applyFont="1" applyFill="1" applyAlignment="1">
      <alignment horizontal="center"/>
    </xf>
    <xf numFmtId="0" fontId="10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3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5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4511"/>
    <cellStyle name="Currency 2 2" xfId="4512"/>
    <cellStyle name="Currency 2 2 2" xfId="4513"/>
    <cellStyle name="Currency 2 3" xfId="4514"/>
    <cellStyle name="Currency 20" xfId="4515"/>
    <cellStyle name="Currency 21" xfId="4516"/>
    <cellStyle name="Currency 22" xfId="4517"/>
    <cellStyle name="Currency 23" xfId="4518"/>
    <cellStyle name="Currency 3" xfId="4519"/>
    <cellStyle name="Currency 3 2" xfId="4520"/>
    <cellStyle name="Currency 3 2 2" xfId="4521"/>
    <cellStyle name="Currency 3 3" xfId="4522"/>
    <cellStyle name="Currency 4" xfId="4523"/>
    <cellStyle name="Currency 4 2" xfId="4524"/>
    <cellStyle name="Currency 4 2 2" xfId="4525"/>
    <cellStyle name="Currency 4 3" xfId="4526"/>
    <cellStyle name="Currency 4 3 2" xfId="4527"/>
    <cellStyle name="Currency 4 3 3" xfId="4528"/>
    <cellStyle name="Currency 4 3 4" xfId="4529"/>
    <cellStyle name="Currency 4 4" xfId="4530"/>
    <cellStyle name="Currency 5" xfId="4531"/>
    <cellStyle name="Currency 5 2" xfId="4532"/>
    <cellStyle name="Currency 6" xfId="4533"/>
    <cellStyle name="Currency 6 2" xfId="4534"/>
    <cellStyle name="Currency 7" xfId="4535"/>
    <cellStyle name="Currency 7 2" xfId="4536"/>
    <cellStyle name="Currency 8" xfId="4537"/>
    <cellStyle name="Currency 8 2" xfId="4538"/>
    <cellStyle name="Currency 8 2 2" xfId="4539"/>
    <cellStyle name="Currency 8 2 2 2" xfId="4540"/>
    <cellStyle name="Currency 8 2 3" xfId="4541"/>
    <cellStyle name="Currency 8 2 4" xfId="4542"/>
    <cellStyle name="Currency 8 3" xfId="4543"/>
    <cellStyle name="Currency 8 4" xfId="4544"/>
    <cellStyle name="Currency 9" xfId="4545"/>
    <cellStyle name="Currency 9 2" xfId="4546"/>
    <cellStyle name="Currency 9 2 2" xfId="4547"/>
    <cellStyle name="Currency 9 3" xfId="4548"/>
    <cellStyle name="Currency 9 3 2" xfId="4549"/>
    <cellStyle name="Currency 9 4" xfId="4550"/>
    <cellStyle name="Currency 9 5" xfId="4551"/>
    <cellStyle name="Currency 9 6" xfId="4552"/>
    <cellStyle name="Currency0" xfId="4553"/>
    <cellStyle name="Currency0 2" xfId="4554"/>
    <cellStyle name="Currency0 2 2" xfId="4555"/>
    <cellStyle name="Date" xfId="4556"/>
    <cellStyle name="Date 2" xfId="4557"/>
    <cellStyle name="Date 3" xfId="4558"/>
    <cellStyle name="Date 4" xfId="4559"/>
    <cellStyle name="Date 5" xfId="4560"/>
    <cellStyle name="Date 6" xfId="4561"/>
    <cellStyle name="Date_903 SAP 2-6-09" xfId="4562"/>
    <cellStyle name="Emphasis 1" xfId="4563"/>
    <cellStyle name="Emphasis 2" xfId="4564"/>
    <cellStyle name="Emphasis 3" xfId="4565"/>
    <cellStyle name="Entered" xfId="4566"/>
    <cellStyle name="Entered 2" xfId="4567"/>
    <cellStyle name="Entered 2 2" xfId="4568"/>
    <cellStyle name="Entered 3" xfId="4569"/>
    <cellStyle name="Entered 3 2" xfId="4570"/>
    <cellStyle name="Entered 3 3" xfId="4571"/>
    <cellStyle name="Entered 3 4" xfId="4572"/>
    <cellStyle name="Entered 4" xfId="4573"/>
    <cellStyle name="Entered 5" xfId="4574"/>
    <cellStyle name="Entered_JHS-4" xfId="4575"/>
    <cellStyle name="Euro" xfId="4576"/>
    <cellStyle name="Euro 2" xfId="4577"/>
    <cellStyle name="Euro 2 2" xfId="4578"/>
    <cellStyle name="Euro 3" xfId="4579"/>
    <cellStyle name="Explanatory Text 10" xfId="4580"/>
    <cellStyle name="Explanatory Text 11" xfId="4581"/>
    <cellStyle name="Explanatory Text 12" xfId="4582"/>
    <cellStyle name="Explanatory Text 13" xfId="4583"/>
    <cellStyle name="Explanatory Text 14" xfId="4584"/>
    <cellStyle name="Explanatory Text 15" xfId="4585"/>
    <cellStyle name="Explanatory Text 16" xfId="4586"/>
    <cellStyle name="Explanatory Text 17" xfId="4587"/>
    <cellStyle name="Explanatory Text 18" xfId="4588"/>
    <cellStyle name="Explanatory Text 19" xfId="4589"/>
    <cellStyle name="Explanatory Text 2" xfId="4590"/>
    <cellStyle name="Explanatory Text 2 2" xfId="4591"/>
    <cellStyle name="Explanatory Text 20" xfId="4592"/>
    <cellStyle name="Explanatory Text 21" xfId="4593"/>
    <cellStyle name="Explanatory Text 22" xfId="4594"/>
    <cellStyle name="Explanatory Text 23" xfId="4595"/>
    <cellStyle name="Explanatory Text 24" xfId="4596"/>
    <cellStyle name="Explanatory Text 25" xfId="4597"/>
    <cellStyle name="Explanatory Text 26" xfId="4598"/>
    <cellStyle name="Explanatory Text 27" xfId="4599"/>
    <cellStyle name="Explanatory Text 28" xfId="4600"/>
    <cellStyle name="Explanatory Text 29" xfId="4601"/>
    <cellStyle name="Explanatory Text 3" xfId="4602"/>
    <cellStyle name="Explanatory Text 30" xfId="4603"/>
    <cellStyle name="Explanatory Text 31" xfId="4604"/>
    <cellStyle name="Explanatory Text 32" xfId="4605"/>
    <cellStyle name="Explanatory Text 33" xfId="4606"/>
    <cellStyle name="Explanatory Text 34" xfId="4607"/>
    <cellStyle name="Explanatory Text 35" xfId="4608"/>
    <cellStyle name="Explanatory Text 36" xfId="4609"/>
    <cellStyle name="Explanatory Text 37" xfId="4610"/>
    <cellStyle name="Explanatory Text 38" xfId="4611"/>
    <cellStyle name="Explanatory Text 39" xfId="4612"/>
    <cellStyle name="Explanatory Text 4" xfId="4613"/>
    <cellStyle name="Explanatory Text 40" xfId="4614"/>
    <cellStyle name="Explanatory Text 41" xfId="4615"/>
    <cellStyle name="Explanatory Text 42" xfId="4616"/>
    <cellStyle name="Explanatory Text 43" xfId="4617"/>
    <cellStyle name="Explanatory Text 44" xfId="4618"/>
    <cellStyle name="Explanatory Text 45" xfId="4619"/>
    <cellStyle name="Explanatory Text 46" xfId="4620"/>
    <cellStyle name="Explanatory Text 47" xfId="4621"/>
    <cellStyle name="Explanatory Text 48" xfId="4622"/>
    <cellStyle name="Explanatory Text 49" xfId="4623"/>
    <cellStyle name="Explanatory Text 5" xfId="4624"/>
    <cellStyle name="Explanatory Text 50" xfId="4625"/>
    <cellStyle name="Explanatory Text 51" xfId="4626"/>
    <cellStyle name="Explanatory Text 52" xfId="4627"/>
    <cellStyle name="Explanatory Text 53" xfId="4628"/>
    <cellStyle name="Explanatory Text 54" xfId="4629"/>
    <cellStyle name="Explanatory Text 55" xfId="4630"/>
    <cellStyle name="Explanatory Text 56" xfId="4631"/>
    <cellStyle name="Explanatory Text 57" xfId="4632"/>
    <cellStyle name="Explanatory Text 58" xfId="4633"/>
    <cellStyle name="Explanatory Text 59" xfId="4634"/>
    <cellStyle name="Explanatory Text 6" xfId="4635"/>
    <cellStyle name="Explanatory Text 60" xfId="4636"/>
    <cellStyle name="Explanatory Text 61" xfId="4637"/>
    <cellStyle name="Explanatory Text 62" xfId="4638"/>
    <cellStyle name="Explanatory Text 63" xfId="4639"/>
    <cellStyle name="Explanatory Text 64" xfId="4640"/>
    <cellStyle name="Explanatory Text 7" xfId="4641"/>
    <cellStyle name="Explanatory Text 8" xfId="4642"/>
    <cellStyle name="Explanatory Text 9" xfId="4643"/>
    <cellStyle name="Fixed" xfId="4644"/>
    <cellStyle name="Fixed 2" xfId="4645"/>
    <cellStyle name="Fixed3 - Style3" xfId="4646"/>
    <cellStyle name="Good 10" xfId="4647"/>
    <cellStyle name="Good 11" xfId="4648"/>
    <cellStyle name="Good 12" xfId="4649"/>
    <cellStyle name="Good 13" xfId="4650"/>
    <cellStyle name="Good 14" xfId="4651"/>
    <cellStyle name="Good 15" xfId="4652"/>
    <cellStyle name="Good 16" xfId="4653"/>
    <cellStyle name="Good 17" xfId="4654"/>
    <cellStyle name="Good 18" xfId="4655"/>
    <cellStyle name="Good 19" xfId="4656"/>
    <cellStyle name="Good 2" xfId="4657"/>
    <cellStyle name="Good 2 2" xfId="4658"/>
    <cellStyle name="Good 20" xfId="4659"/>
    <cellStyle name="Good 21" xfId="4660"/>
    <cellStyle name="Good 22" xfId="4661"/>
    <cellStyle name="Good 23" xfId="4662"/>
    <cellStyle name="Good 24" xfId="4663"/>
    <cellStyle name="Good 25" xfId="4664"/>
    <cellStyle name="Good 26" xfId="4665"/>
    <cellStyle name="Good 27" xfId="4666"/>
    <cellStyle name="Good 28" xfId="4667"/>
    <cellStyle name="Good 29" xfId="4668"/>
    <cellStyle name="Good 3" xfId="4669"/>
    <cellStyle name="Good 3 2" xfId="4670"/>
    <cellStyle name="Good 30" xfId="4671"/>
    <cellStyle name="Good 31" xfId="4672"/>
    <cellStyle name="Good 32" xfId="4673"/>
    <cellStyle name="Good 33" xfId="4674"/>
    <cellStyle name="Good 34" xfId="4675"/>
    <cellStyle name="Good 35" xfId="4676"/>
    <cellStyle name="Good 36" xfId="4677"/>
    <cellStyle name="Good 37" xfId="4678"/>
    <cellStyle name="Good 38" xfId="4679"/>
    <cellStyle name="Good 39" xfId="4680"/>
    <cellStyle name="Good 4" xfId="4681"/>
    <cellStyle name="Good 40" xfId="4682"/>
    <cellStyle name="Good 41" xfId="4683"/>
    <cellStyle name="Good 42" xfId="4684"/>
    <cellStyle name="Good 43" xfId="4685"/>
    <cellStyle name="Good 44" xfId="4686"/>
    <cellStyle name="Good 45" xfId="4687"/>
    <cellStyle name="Good 46" xfId="4688"/>
    <cellStyle name="Good 47" xfId="4689"/>
    <cellStyle name="Good 48" xfId="4690"/>
    <cellStyle name="Good 49" xfId="4691"/>
    <cellStyle name="Good 5" xfId="4692"/>
    <cellStyle name="Good 50" xfId="4693"/>
    <cellStyle name="Good 51" xfId="4694"/>
    <cellStyle name="Good 52" xfId="4695"/>
    <cellStyle name="Good 53" xfId="4696"/>
    <cellStyle name="Good 54" xfId="4697"/>
    <cellStyle name="Good 55" xfId="4698"/>
    <cellStyle name="Good 56" xfId="4699"/>
    <cellStyle name="Good 57" xfId="4700"/>
    <cellStyle name="Good 58" xfId="4701"/>
    <cellStyle name="Good 59" xfId="4702"/>
    <cellStyle name="Good 6" xfId="4703"/>
    <cellStyle name="Good 60" xfId="4704"/>
    <cellStyle name="Good 61" xfId="4705"/>
    <cellStyle name="Good 62" xfId="4706"/>
    <cellStyle name="Good 63" xfId="4707"/>
    <cellStyle name="Good 64" xfId="4708"/>
    <cellStyle name="Good 7" xfId="4709"/>
    <cellStyle name="Good 8" xfId="4710"/>
    <cellStyle name="Good 9" xfId="4711"/>
    <cellStyle name="Grey" xfId="4712"/>
    <cellStyle name="Grey 2" xfId="4713"/>
    <cellStyle name="Grey 2 2" xfId="4714"/>
    <cellStyle name="Grey 2 3" xfId="4715"/>
    <cellStyle name="Grey 3" xfId="4716"/>
    <cellStyle name="Grey 3 2" xfId="4717"/>
    <cellStyle name="Grey 3 3" xfId="4718"/>
    <cellStyle name="Grey 4" xfId="4719"/>
    <cellStyle name="Grey 4 2" xfId="4720"/>
    <cellStyle name="Grey 4 3" xfId="4721"/>
    <cellStyle name="Grey 5" xfId="4722"/>
    <cellStyle name="Grey_(C) WHE Proforma with ITC cash grant 10 Yr Amort_for deferral_102809" xfId="4723"/>
    <cellStyle name="Header" xfId="4724"/>
    <cellStyle name="Header1" xfId="4725"/>
    <cellStyle name="Header1 2" xfId="4726"/>
    <cellStyle name="Header2" xfId="4727"/>
    <cellStyle name="Header2 2" xfId="4728"/>
    <cellStyle name="Heading" xfId="4729"/>
    <cellStyle name="Heading 1 10" xfId="4730"/>
    <cellStyle name="Heading 1 11" xfId="4731"/>
    <cellStyle name="Heading 1 12" xfId="4732"/>
    <cellStyle name="Heading 1 13" xfId="4733"/>
    <cellStyle name="Heading 1 14" xfId="4734"/>
    <cellStyle name="Heading 1 15" xfId="4735"/>
    <cellStyle name="Heading 1 16" xfId="4736"/>
    <cellStyle name="Heading 1 17" xfId="4737"/>
    <cellStyle name="Heading 1 18" xfId="4738"/>
    <cellStyle name="Heading 1 19" xfId="4739"/>
    <cellStyle name="Heading 1 2" xfId="4740"/>
    <cellStyle name="Heading 1 2 2" xfId="4741"/>
    <cellStyle name="Heading 1 2 3" xfId="4742"/>
    <cellStyle name="Heading 1 2 3 2" xfId="4743"/>
    <cellStyle name="Heading 1 20" xfId="4744"/>
    <cellStyle name="Heading 1 21" xfId="4745"/>
    <cellStyle name="Heading 1 22" xfId="4746"/>
    <cellStyle name="Heading 1 23" xfId="4747"/>
    <cellStyle name="Heading 1 24" xfId="4748"/>
    <cellStyle name="Heading 1 25" xfId="4749"/>
    <cellStyle name="Heading 1 26" xfId="4750"/>
    <cellStyle name="Heading 1 27" xfId="4751"/>
    <cellStyle name="Heading 1 28" xfId="4752"/>
    <cellStyle name="Heading 1 29" xfId="4753"/>
    <cellStyle name="Heading 1 3" xfId="4754"/>
    <cellStyle name="Heading 1 3 2" xfId="4755"/>
    <cellStyle name="Heading 1 30" xfId="4756"/>
    <cellStyle name="Heading 1 31" xfId="4757"/>
    <cellStyle name="Heading 1 32" xfId="4758"/>
    <cellStyle name="Heading 1 33" xfId="4759"/>
    <cellStyle name="Heading 1 34" xfId="4760"/>
    <cellStyle name="Heading 1 35" xfId="4761"/>
    <cellStyle name="Heading 1 36" xfId="4762"/>
    <cellStyle name="Heading 1 37" xfId="4763"/>
    <cellStyle name="Heading 1 38" xfId="4764"/>
    <cellStyle name="Heading 1 39" xfId="4765"/>
    <cellStyle name="Heading 1 4" xfId="4766"/>
    <cellStyle name="Heading 1 40" xfId="4767"/>
    <cellStyle name="Heading 1 41" xfId="4768"/>
    <cellStyle name="Heading 1 42" xfId="4769"/>
    <cellStyle name="Heading 1 43" xfId="4770"/>
    <cellStyle name="Heading 1 44" xfId="4771"/>
    <cellStyle name="Heading 1 45" xfId="4772"/>
    <cellStyle name="Heading 1 46" xfId="4773"/>
    <cellStyle name="Heading 1 47" xfId="4774"/>
    <cellStyle name="Heading 1 48" xfId="4775"/>
    <cellStyle name="Heading 1 49" xfId="4776"/>
    <cellStyle name="Heading 1 5" xfId="4777"/>
    <cellStyle name="Heading 1 50" xfId="4778"/>
    <cellStyle name="Heading 1 51" xfId="4779"/>
    <cellStyle name="Heading 1 52" xfId="4780"/>
    <cellStyle name="Heading 1 53" xfId="4781"/>
    <cellStyle name="Heading 1 54" xfId="4782"/>
    <cellStyle name="Heading 1 55" xfId="4783"/>
    <cellStyle name="Heading 1 56" xfId="4784"/>
    <cellStyle name="Heading 1 57" xfId="4785"/>
    <cellStyle name="Heading 1 58" xfId="4786"/>
    <cellStyle name="Heading 1 59" xfId="4787"/>
    <cellStyle name="Heading 1 6" xfId="4788"/>
    <cellStyle name="Heading 1 60" xfId="4789"/>
    <cellStyle name="Heading 1 61" xfId="4790"/>
    <cellStyle name="Heading 1 62" xfId="4791"/>
    <cellStyle name="Heading 1 63" xfId="4792"/>
    <cellStyle name="Heading 1 64" xfId="4793"/>
    <cellStyle name="Heading 1 65" xfId="4794"/>
    <cellStyle name="Heading 1 7" xfId="4795"/>
    <cellStyle name="Heading 1 8" xfId="4796"/>
    <cellStyle name="Heading 1 9" xfId="4797"/>
    <cellStyle name="Heading 2 10" xfId="4798"/>
    <cellStyle name="Heading 2 11" xfId="4799"/>
    <cellStyle name="Heading 2 12" xfId="4800"/>
    <cellStyle name="Heading 2 13" xfId="4801"/>
    <cellStyle name="Heading 2 14" xfId="4802"/>
    <cellStyle name="Heading 2 15" xfId="4803"/>
    <cellStyle name="Heading 2 16" xfId="4804"/>
    <cellStyle name="Heading 2 17" xfId="4805"/>
    <cellStyle name="Heading 2 18" xfId="4806"/>
    <cellStyle name="Heading 2 19" xfId="4807"/>
    <cellStyle name="Heading 2 2" xfId="4808"/>
    <cellStyle name="Heading 2 2 2" xfId="4809"/>
    <cellStyle name="Heading 2 2 3" xfId="4810"/>
    <cellStyle name="Heading 2 2 3 2" xfId="4811"/>
    <cellStyle name="Heading 2 20" xfId="4812"/>
    <cellStyle name="Heading 2 21" xfId="4813"/>
    <cellStyle name="Heading 2 22" xfId="4814"/>
    <cellStyle name="Heading 2 23" xfId="4815"/>
    <cellStyle name="Heading 2 24" xfId="4816"/>
    <cellStyle name="Heading 2 25" xfId="4817"/>
    <cellStyle name="Heading 2 26" xfId="4818"/>
    <cellStyle name="Heading 2 27" xfId="4819"/>
    <cellStyle name="Heading 2 28" xfId="4820"/>
    <cellStyle name="Heading 2 29" xfId="4821"/>
    <cellStyle name="Heading 2 3" xfId="4822"/>
    <cellStyle name="Heading 2 3 2" xfId="4823"/>
    <cellStyle name="Heading 2 30" xfId="4824"/>
    <cellStyle name="Heading 2 31" xfId="4825"/>
    <cellStyle name="Heading 2 32" xfId="4826"/>
    <cellStyle name="Heading 2 33" xfId="4827"/>
    <cellStyle name="Heading 2 34" xfId="4828"/>
    <cellStyle name="Heading 2 35" xfId="4829"/>
    <cellStyle name="Heading 2 36" xfId="4830"/>
    <cellStyle name="Heading 2 37" xfId="4831"/>
    <cellStyle name="Heading 2 38" xfId="4832"/>
    <cellStyle name="Heading 2 39" xfId="4833"/>
    <cellStyle name="Heading 2 4" xfId="4834"/>
    <cellStyle name="Heading 2 40" xfId="4835"/>
    <cellStyle name="Heading 2 41" xfId="4836"/>
    <cellStyle name="Heading 2 42" xfId="4837"/>
    <cellStyle name="Heading 2 43" xfId="4838"/>
    <cellStyle name="Heading 2 44" xfId="4839"/>
    <cellStyle name="Heading 2 45" xfId="4840"/>
    <cellStyle name="Heading 2 46" xfId="4841"/>
    <cellStyle name="Heading 2 47" xfId="4842"/>
    <cellStyle name="Heading 2 48" xfId="4843"/>
    <cellStyle name="Heading 2 49" xfId="4844"/>
    <cellStyle name="Heading 2 5" xfId="4845"/>
    <cellStyle name="Heading 2 50" xfId="4846"/>
    <cellStyle name="Heading 2 51" xfId="4847"/>
    <cellStyle name="Heading 2 52" xfId="4848"/>
    <cellStyle name="Heading 2 53" xfId="4849"/>
    <cellStyle name="Heading 2 54" xfId="4850"/>
    <cellStyle name="Heading 2 55" xfId="4851"/>
    <cellStyle name="Heading 2 56" xfId="4852"/>
    <cellStyle name="Heading 2 57" xfId="4853"/>
    <cellStyle name="Heading 2 58" xfId="4854"/>
    <cellStyle name="Heading 2 59" xfId="4855"/>
    <cellStyle name="Heading 2 6" xfId="4856"/>
    <cellStyle name="Heading 2 60" xfId="4857"/>
    <cellStyle name="Heading 2 61" xfId="4858"/>
    <cellStyle name="Heading 2 62" xfId="4859"/>
    <cellStyle name="Heading 2 63" xfId="4860"/>
    <cellStyle name="Heading 2 64" xfId="4861"/>
    <cellStyle name="Heading 2 65" xfId="4862"/>
    <cellStyle name="Heading 2 7" xfId="4863"/>
    <cellStyle name="Heading 2 8" xfId="4864"/>
    <cellStyle name="Heading 2 9" xfId="4865"/>
    <cellStyle name="Heading 3 10" xfId="4866"/>
    <cellStyle name="Heading 3 11" xfId="4867"/>
    <cellStyle name="Heading 3 12" xfId="4868"/>
    <cellStyle name="Heading 3 13" xfId="4869"/>
    <cellStyle name="Heading 3 14" xfId="4870"/>
    <cellStyle name="Heading 3 15" xfId="4871"/>
    <cellStyle name="Heading 3 16" xfId="4872"/>
    <cellStyle name="Heading 3 17" xfId="4873"/>
    <cellStyle name="Heading 3 18" xfId="4874"/>
    <cellStyle name="Heading 3 19" xfId="4875"/>
    <cellStyle name="Heading 3 2" xfId="4876"/>
    <cellStyle name="Heading 3 2 2" xfId="4877"/>
    <cellStyle name="Heading 3 20" xfId="4878"/>
    <cellStyle name="Heading 3 21" xfId="4879"/>
    <cellStyle name="Heading 3 22" xfId="4880"/>
    <cellStyle name="Heading 3 23" xfId="4881"/>
    <cellStyle name="Heading 3 24" xfId="4882"/>
    <cellStyle name="Heading 3 25" xfId="4883"/>
    <cellStyle name="Heading 3 26" xfId="4884"/>
    <cellStyle name="Heading 3 27" xfId="4885"/>
    <cellStyle name="Heading 3 28" xfId="4886"/>
    <cellStyle name="Heading 3 29" xfId="4887"/>
    <cellStyle name="Heading 3 3" xfId="4888"/>
    <cellStyle name="Heading 3 3 2" xfId="4889"/>
    <cellStyle name="Heading 3 30" xfId="4890"/>
    <cellStyle name="Heading 3 31" xfId="4891"/>
    <cellStyle name="Heading 3 32" xfId="4892"/>
    <cellStyle name="Heading 3 33" xfId="4893"/>
    <cellStyle name="Heading 3 34" xfId="4894"/>
    <cellStyle name="Heading 3 35" xfId="4895"/>
    <cellStyle name="Heading 3 36" xfId="4896"/>
    <cellStyle name="Heading 3 37" xfId="4897"/>
    <cellStyle name="Heading 3 38" xfId="4898"/>
    <cellStyle name="Heading 3 39" xfId="4899"/>
    <cellStyle name="Heading 3 4" xfId="4900"/>
    <cellStyle name="Heading 3 40" xfId="4901"/>
    <cellStyle name="Heading 3 41" xfId="4902"/>
    <cellStyle name="Heading 3 42" xfId="4903"/>
    <cellStyle name="Heading 3 43" xfId="4904"/>
    <cellStyle name="Heading 3 44" xfId="4905"/>
    <cellStyle name="Heading 3 45" xfId="4906"/>
    <cellStyle name="Heading 3 46" xfId="4907"/>
    <cellStyle name="Heading 3 47" xfId="4908"/>
    <cellStyle name="Heading 3 48" xfId="4909"/>
    <cellStyle name="Heading 3 49" xfId="4910"/>
    <cellStyle name="Heading 3 5" xfId="4911"/>
    <cellStyle name="Heading 3 50" xfId="4912"/>
    <cellStyle name="Heading 3 51" xfId="4913"/>
    <cellStyle name="Heading 3 52" xfId="4914"/>
    <cellStyle name="Heading 3 53" xfId="4915"/>
    <cellStyle name="Heading 3 54" xfId="4916"/>
    <cellStyle name="Heading 3 55" xfId="4917"/>
    <cellStyle name="Heading 3 56" xfId="4918"/>
    <cellStyle name="Heading 3 57" xfId="4919"/>
    <cellStyle name="Heading 3 58" xfId="4920"/>
    <cellStyle name="Heading 3 59" xfId="4921"/>
    <cellStyle name="Heading 3 6" xfId="4922"/>
    <cellStyle name="Heading 3 60" xfId="4923"/>
    <cellStyle name="Heading 3 61" xfId="4924"/>
    <cellStyle name="Heading 3 62" xfId="4925"/>
    <cellStyle name="Heading 3 63" xfId="4926"/>
    <cellStyle name="Heading 3 64" xfId="4927"/>
    <cellStyle name="Heading 3 7" xfId="4928"/>
    <cellStyle name="Heading 3 8" xfId="4929"/>
    <cellStyle name="Heading 3 9" xfId="4930"/>
    <cellStyle name="Heading 4 10" xfId="4931"/>
    <cellStyle name="Heading 4 11" xfId="4932"/>
    <cellStyle name="Heading 4 12" xfId="4933"/>
    <cellStyle name="Heading 4 13" xfId="4934"/>
    <cellStyle name="Heading 4 14" xfId="4935"/>
    <cellStyle name="Heading 4 15" xfId="4936"/>
    <cellStyle name="Heading 4 16" xfId="4937"/>
    <cellStyle name="Heading 4 17" xfId="4938"/>
    <cellStyle name="Heading 4 18" xfId="4939"/>
    <cellStyle name="Heading 4 19" xfId="4940"/>
    <cellStyle name="Heading 4 2" xfId="4941"/>
    <cellStyle name="Heading 4 2 2" xfId="4942"/>
    <cellStyle name="Heading 4 20" xfId="4943"/>
    <cellStyle name="Heading 4 21" xfId="4944"/>
    <cellStyle name="Heading 4 22" xfId="4945"/>
    <cellStyle name="Heading 4 23" xfId="4946"/>
    <cellStyle name="Heading 4 24" xfId="4947"/>
    <cellStyle name="Heading 4 25" xfId="4948"/>
    <cellStyle name="Heading 4 26" xfId="4949"/>
    <cellStyle name="Heading 4 27" xfId="4950"/>
    <cellStyle name="Heading 4 28" xfId="4951"/>
    <cellStyle name="Heading 4 29" xfId="4952"/>
    <cellStyle name="Heading 4 3" xfId="4953"/>
    <cellStyle name="Heading 4 3 2" xfId="4954"/>
    <cellStyle name="Heading 4 30" xfId="4955"/>
    <cellStyle name="Heading 4 31" xfId="4956"/>
    <cellStyle name="Heading 4 32" xfId="4957"/>
    <cellStyle name="Heading 4 33" xfId="4958"/>
    <cellStyle name="Heading 4 34" xfId="4959"/>
    <cellStyle name="Heading 4 35" xfId="4960"/>
    <cellStyle name="Heading 4 36" xfId="4961"/>
    <cellStyle name="Heading 4 37" xfId="4962"/>
    <cellStyle name="Heading 4 38" xfId="4963"/>
    <cellStyle name="Heading 4 39" xfId="4964"/>
    <cellStyle name="Heading 4 4" xfId="4965"/>
    <cellStyle name="Heading 4 40" xfId="4966"/>
    <cellStyle name="Heading 4 41" xfId="4967"/>
    <cellStyle name="Heading 4 42" xfId="4968"/>
    <cellStyle name="Heading 4 43" xfId="4969"/>
    <cellStyle name="Heading 4 44" xfId="4970"/>
    <cellStyle name="Heading 4 45" xfId="4971"/>
    <cellStyle name="Heading 4 46" xfId="4972"/>
    <cellStyle name="Heading 4 47" xfId="4973"/>
    <cellStyle name="Heading 4 48" xfId="4974"/>
    <cellStyle name="Heading 4 49" xfId="4975"/>
    <cellStyle name="Heading 4 5" xfId="4976"/>
    <cellStyle name="Heading 4 50" xfId="4977"/>
    <cellStyle name="Heading 4 51" xfId="4978"/>
    <cellStyle name="Heading 4 52" xfId="4979"/>
    <cellStyle name="Heading 4 53" xfId="4980"/>
    <cellStyle name="Heading 4 54" xfId="4981"/>
    <cellStyle name="Heading 4 55" xfId="4982"/>
    <cellStyle name="Heading 4 56" xfId="4983"/>
    <cellStyle name="Heading 4 57" xfId="4984"/>
    <cellStyle name="Heading 4 58" xfId="4985"/>
    <cellStyle name="Heading 4 59" xfId="4986"/>
    <cellStyle name="Heading 4 6" xfId="4987"/>
    <cellStyle name="Heading 4 60" xfId="4988"/>
    <cellStyle name="Heading 4 61" xfId="4989"/>
    <cellStyle name="Heading 4 62" xfId="4990"/>
    <cellStyle name="Heading 4 63" xfId="4991"/>
    <cellStyle name="Heading 4 64" xfId="4992"/>
    <cellStyle name="Heading 4 7" xfId="4993"/>
    <cellStyle name="Heading 4 8" xfId="4994"/>
    <cellStyle name="Heading 4 9" xfId="4995"/>
    <cellStyle name="Heading1" xfId="4996"/>
    <cellStyle name="Heading2" xfId="4997"/>
    <cellStyle name="Hyperlink_F2009Tables_Final_with_link" xfId="4998"/>
    <cellStyle name="Input [yellow]" xfId="4999"/>
    <cellStyle name="Input [yellow] 2" xfId="5000"/>
    <cellStyle name="Input [yellow] 2 2" xfId="5001"/>
    <cellStyle name="Input [yellow] 2 3" xfId="5002"/>
    <cellStyle name="Input [yellow] 3" xfId="5003"/>
    <cellStyle name="Input [yellow] 3 2" xfId="5004"/>
    <cellStyle name="Input [yellow] 3 3" xfId="5005"/>
    <cellStyle name="Input [yellow] 4" xfId="5006"/>
    <cellStyle name="Input [yellow] 4 2" xfId="5007"/>
    <cellStyle name="Input [yellow] 4 3" xfId="5008"/>
    <cellStyle name="Input [yellow] 5" xfId="5009"/>
    <cellStyle name="Input [yellow]_(C) WHE Proforma with ITC cash grant 10 Yr Amort_for deferral_102809" xfId="5010"/>
    <cellStyle name="Input 10" xfId="5011"/>
    <cellStyle name="Input 11" xfId="5012"/>
    <cellStyle name="Input 12" xfId="5013"/>
    <cellStyle name="Input 13" xfId="5014"/>
    <cellStyle name="Input 14" xfId="5015"/>
    <cellStyle name="Input 15" xfId="5016"/>
    <cellStyle name="Input 16" xfId="5017"/>
    <cellStyle name="Input 17" xfId="5018"/>
    <cellStyle name="Input 18" xfId="5019"/>
    <cellStyle name="Input 19" xfId="5020"/>
    <cellStyle name="Input 2" xfId="5021"/>
    <cellStyle name="Input 2 2" xfId="5022"/>
    <cellStyle name="Input 20" xfId="5023"/>
    <cellStyle name="Input 21" xfId="5024"/>
    <cellStyle name="Input 22" xfId="5025"/>
    <cellStyle name="Input 23" xfId="5026"/>
    <cellStyle name="Input 24" xfId="5027"/>
    <cellStyle name="Input 25" xfId="5028"/>
    <cellStyle name="Input 26" xfId="5029"/>
    <cellStyle name="Input 27" xfId="5030"/>
    <cellStyle name="Input 28" xfId="5031"/>
    <cellStyle name="Input 29" xfId="5032"/>
    <cellStyle name="Input 3" xfId="5033"/>
    <cellStyle name="Input 3 2" xfId="5034"/>
    <cellStyle name="Input 30" xfId="5035"/>
    <cellStyle name="Input 31" xfId="5036"/>
    <cellStyle name="Input 32" xfId="5037"/>
    <cellStyle name="Input 33" xfId="5038"/>
    <cellStyle name="Input 34" xfId="5039"/>
    <cellStyle name="Input 35" xfId="5040"/>
    <cellStyle name="Input 36" xfId="5041"/>
    <cellStyle name="Input 37" xfId="5042"/>
    <cellStyle name="Input 38" xfId="5043"/>
    <cellStyle name="Input 39" xfId="5044"/>
    <cellStyle name="Input 4" xfId="5045"/>
    <cellStyle name="Input 4 2" xfId="5046"/>
    <cellStyle name="Input 40" xfId="5047"/>
    <cellStyle name="Input 41" xfId="5048"/>
    <cellStyle name="Input 42" xfId="5049"/>
    <cellStyle name="Input 43" xfId="5050"/>
    <cellStyle name="Input 44" xfId="5051"/>
    <cellStyle name="Input 45" xfId="5052"/>
    <cellStyle name="Input 46" xfId="5053"/>
    <cellStyle name="Input 47" xfId="5054"/>
    <cellStyle name="Input 48" xfId="5055"/>
    <cellStyle name="Input 49" xfId="5056"/>
    <cellStyle name="Input 5" xfId="5057"/>
    <cellStyle name="Input 50" xfId="5058"/>
    <cellStyle name="Input 51" xfId="5059"/>
    <cellStyle name="Input 52" xfId="5060"/>
    <cellStyle name="Input 53" xfId="5061"/>
    <cellStyle name="Input 54" xfId="5062"/>
    <cellStyle name="Input 55" xfId="5063"/>
    <cellStyle name="Input 56" xfId="5064"/>
    <cellStyle name="Input 57" xfId="5065"/>
    <cellStyle name="Input 58" xfId="5066"/>
    <cellStyle name="Input 59" xfId="5067"/>
    <cellStyle name="Input 6" xfId="5068"/>
    <cellStyle name="Input 60" xfId="5069"/>
    <cellStyle name="Input 61" xfId="5070"/>
    <cellStyle name="Input 62" xfId="5071"/>
    <cellStyle name="Input 63" xfId="5072"/>
    <cellStyle name="Input 64" xfId="5073"/>
    <cellStyle name="Input 7" xfId="5074"/>
    <cellStyle name="Input 8" xfId="5075"/>
    <cellStyle name="Input 9" xfId="5076"/>
    <cellStyle name="Input Cells" xfId="5077"/>
    <cellStyle name="Input Cells Percent" xfId="5078"/>
    <cellStyle name="Input Cells_4.34E Mint Farm Deferral" xfId="5079"/>
    <cellStyle name="Lines" xfId="5080"/>
    <cellStyle name="Lines 2" xfId="5081"/>
    <cellStyle name="Lines 3" xfId="5082"/>
    <cellStyle name="LINKED" xfId="5083"/>
    <cellStyle name="Linked Cell 10" xfId="5084"/>
    <cellStyle name="Linked Cell 11" xfId="5085"/>
    <cellStyle name="Linked Cell 12" xfId="5086"/>
    <cellStyle name="Linked Cell 13" xfId="5087"/>
    <cellStyle name="Linked Cell 14" xfId="5088"/>
    <cellStyle name="Linked Cell 15" xfId="5089"/>
    <cellStyle name="Linked Cell 16" xfId="5090"/>
    <cellStyle name="Linked Cell 17" xfId="5091"/>
    <cellStyle name="Linked Cell 18" xfId="5092"/>
    <cellStyle name="Linked Cell 19" xfId="5093"/>
    <cellStyle name="Linked Cell 2" xfId="5094"/>
    <cellStyle name="Linked Cell 2 2" xfId="5095"/>
    <cellStyle name="Linked Cell 20" xfId="5096"/>
    <cellStyle name="Linked Cell 21" xfId="5097"/>
    <cellStyle name="Linked Cell 22" xfId="5098"/>
    <cellStyle name="Linked Cell 23" xfId="5099"/>
    <cellStyle name="Linked Cell 24" xfId="5100"/>
    <cellStyle name="Linked Cell 25" xfId="5101"/>
    <cellStyle name="Linked Cell 26" xfId="5102"/>
    <cellStyle name="Linked Cell 27" xfId="5103"/>
    <cellStyle name="Linked Cell 28" xfId="5104"/>
    <cellStyle name="Linked Cell 29" xfId="5105"/>
    <cellStyle name="Linked Cell 3" xfId="5106"/>
    <cellStyle name="Linked Cell 3 2" xfId="5107"/>
    <cellStyle name="Linked Cell 30" xfId="5108"/>
    <cellStyle name="Linked Cell 31" xfId="5109"/>
    <cellStyle name="Linked Cell 32" xfId="5110"/>
    <cellStyle name="Linked Cell 33" xfId="5111"/>
    <cellStyle name="Linked Cell 34" xfId="5112"/>
    <cellStyle name="Linked Cell 35" xfId="5113"/>
    <cellStyle name="Linked Cell 36" xfId="5114"/>
    <cellStyle name="Linked Cell 37" xfId="5115"/>
    <cellStyle name="Linked Cell 38" xfId="5116"/>
    <cellStyle name="Linked Cell 39" xfId="5117"/>
    <cellStyle name="Linked Cell 4" xfId="5118"/>
    <cellStyle name="Linked Cell 40" xfId="5119"/>
    <cellStyle name="Linked Cell 41" xfId="5120"/>
    <cellStyle name="Linked Cell 42" xfId="5121"/>
    <cellStyle name="Linked Cell 43" xfId="5122"/>
    <cellStyle name="Linked Cell 44" xfId="5123"/>
    <cellStyle name="Linked Cell 45" xfId="5124"/>
    <cellStyle name="Linked Cell 46" xfId="5125"/>
    <cellStyle name="Linked Cell 47" xfId="5126"/>
    <cellStyle name="Linked Cell 48" xfId="5127"/>
    <cellStyle name="Linked Cell 49" xfId="5128"/>
    <cellStyle name="Linked Cell 5" xfId="5129"/>
    <cellStyle name="Linked Cell 50" xfId="5130"/>
    <cellStyle name="Linked Cell 51" xfId="5131"/>
    <cellStyle name="Linked Cell 52" xfId="5132"/>
    <cellStyle name="Linked Cell 53" xfId="5133"/>
    <cellStyle name="Linked Cell 54" xfId="5134"/>
    <cellStyle name="Linked Cell 55" xfId="5135"/>
    <cellStyle name="Linked Cell 56" xfId="5136"/>
    <cellStyle name="Linked Cell 57" xfId="5137"/>
    <cellStyle name="Linked Cell 58" xfId="5138"/>
    <cellStyle name="Linked Cell 59" xfId="5139"/>
    <cellStyle name="Linked Cell 6" xfId="5140"/>
    <cellStyle name="Linked Cell 60" xfId="5141"/>
    <cellStyle name="Linked Cell 61" xfId="5142"/>
    <cellStyle name="Linked Cell 62" xfId="5143"/>
    <cellStyle name="Linked Cell 63" xfId="5144"/>
    <cellStyle name="Linked Cell 64" xfId="5145"/>
    <cellStyle name="Linked Cell 7" xfId="5146"/>
    <cellStyle name="Linked Cell 8" xfId="5147"/>
    <cellStyle name="Linked Cell 9" xfId="5148"/>
    <cellStyle name="modified border" xfId="5149"/>
    <cellStyle name="modified border 2" xfId="5150"/>
    <cellStyle name="modified border 3" xfId="5151"/>
    <cellStyle name="modified border 4" xfId="5152"/>
    <cellStyle name="modified border_4.34E Mint Farm Deferral" xfId="5153"/>
    <cellStyle name="modified border1" xfId="5154"/>
    <cellStyle name="modified border1 2" xfId="5155"/>
    <cellStyle name="modified border1 3" xfId="5156"/>
    <cellStyle name="modified border1 4" xfId="5157"/>
    <cellStyle name="modified border1_4.34E Mint Farm Deferral" xfId="5158"/>
    <cellStyle name="Neutral 10" xfId="5159"/>
    <cellStyle name="Neutral 11" xfId="5160"/>
    <cellStyle name="Neutral 12" xfId="5161"/>
    <cellStyle name="Neutral 13" xfId="5162"/>
    <cellStyle name="Neutral 14" xfId="5163"/>
    <cellStyle name="Neutral 15" xfId="5164"/>
    <cellStyle name="Neutral 16" xfId="5165"/>
    <cellStyle name="Neutral 17" xfId="5166"/>
    <cellStyle name="Neutral 18" xfId="5167"/>
    <cellStyle name="Neutral 19" xfId="5168"/>
    <cellStyle name="Neutral 2" xfId="5169"/>
    <cellStyle name="Neutral 2 2" xfId="5170"/>
    <cellStyle name="Neutral 20" xfId="5171"/>
    <cellStyle name="Neutral 21" xfId="5172"/>
    <cellStyle name="Neutral 22" xfId="5173"/>
    <cellStyle name="Neutral 23" xfId="5174"/>
    <cellStyle name="Neutral 24" xfId="5175"/>
    <cellStyle name="Neutral 25" xfId="5176"/>
    <cellStyle name="Neutral 26" xfId="5177"/>
    <cellStyle name="Neutral 27" xfId="5178"/>
    <cellStyle name="Neutral 28" xfId="5179"/>
    <cellStyle name="Neutral 29" xfId="5180"/>
    <cellStyle name="Neutral 3" xfId="5181"/>
    <cellStyle name="Neutral 3 2" xfId="5182"/>
    <cellStyle name="Neutral 30" xfId="5183"/>
    <cellStyle name="Neutral 31" xfId="5184"/>
    <cellStyle name="Neutral 32" xfId="5185"/>
    <cellStyle name="Neutral 33" xfId="5186"/>
    <cellStyle name="Neutral 34" xfId="5187"/>
    <cellStyle name="Neutral 35" xfId="5188"/>
    <cellStyle name="Neutral 36" xfId="5189"/>
    <cellStyle name="Neutral 37" xfId="5190"/>
    <cellStyle name="Neutral 38" xfId="5191"/>
    <cellStyle name="Neutral 39" xfId="5192"/>
    <cellStyle name="Neutral 4" xfId="5193"/>
    <cellStyle name="Neutral 40" xfId="5194"/>
    <cellStyle name="Neutral 41" xfId="5195"/>
    <cellStyle name="Neutral 42" xfId="5196"/>
    <cellStyle name="Neutral 43" xfId="5197"/>
    <cellStyle name="Neutral 44" xfId="5198"/>
    <cellStyle name="Neutral 45" xfId="5199"/>
    <cellStyle name="Neutral 46" xfId="5200"/>
    <cellStyle name="Neutral 47" xfId="5201"/>
    <cellStyle name="Neutral 48" xfId="5202"/>
    <cellStyle name="Neutral 49" xfId="5203"/>
    <cellStyle name="Neutral 5" xfId="5204"/>
    <cellStyle name="Neutral 50" xfId="5205"/>
    <cellStyle name="Neutral 51" xfId="5206"/>
    <cellStyle name="Neutral 52" xfId="5207"/>
    <cellStyle name="Neutral 53" xfId="5208"/>
    <cellStyle name="Neutral 54" xfId="5209"/>
    <cellStyle name="Neutral 55" xfId="5210"/>
    <cellStyle name="Neutral 56" xfId="5211"/>
    <cellStyle name="Neutral 57" xfId="5212"/>
    <cellStyle name="Neutral 58" xfId="5213"/>
    <cellStyle name="Neutral 59" xfId="5214"/>
    <cellStyle name="Neutral 6" xfId="5215"/>
    <cellStyle name="Neutral 60" xfId="5216"/>
    <cellStyle name="Neutral 61" xfId="5217"/>
    <cellStyle name="Neutral 62" xfId="5218"/>
    <cellStyle name="Neutral 63" xfId="5219"/>
    <cellStyle name="Neutral 64" xfId="5220"/>
    <cellStyle name="Neutral 7" xfId="5221"/>
    <cellStyle name="Neutral 8" xfId="5222"/>
    <cellStyle name="Neutral 9" xfId="5223"/>
    <cellStyle name="no dec" xfId="5224"/>
    <cellStyle name="no dec 2" xfId="5225"/>
    <cellStyle name="Normal" xfId="0" builtinId="0"/>
    <cellStyle name="Normal - Style1" xfId="5226"/>
    <cellStyle name="Normal - Style1 2" xfId="5227"/>
    <cellStyle name="Normal - Style1 2 2" xfId="5228"/>
    <cellStyle name="Normal - Style1 3" xfId="5229"/>
    <cellStyle name="Normal - Style1 3 2" xfId="5230"/>
    <cellStyle name="Normal - Style1 4" xfId="5231"/>
    <cellStyle name="Normal - Style1 4 2" xfId="5232"/>
    <cellStyle name="Normal - Style1 5" xfId="5233"/>
    <cellStyle name="Normal - Style1 5 2" xfId="5234"/>
    <cellStyle name="Normal - Style1 5 3" xfId="5235"/>
    <cellStyle name="Normal - Style1 6" xfId="5236"/>
    <cellStyle name="Normal - Style1 6 2" xfId="5237"/>
    <cellStyle name="Normal - Style1_(C) WHE Proforma with ITC cash grant 10 Yr Amort_for deferral_102809" xfId="5238"/>
    <cellStyle name="Normal 10" xfId="5239"/>
    <cellStyle name="Normal 10 2" xfId="5240"/>
    <cellStyle name="Normal 10 2 2" xfId="5241"/>
    <cellStyle name="Normal 10 3" xfId="5242"/>
    <cellStyle name="Normal 10 3 2" xfId="5243"/>
    <cellStyle name="Normal 10 4" xfId="5244"/>
    <cellStyle name="Normal 10 4 2" xfId="5245"/>
    <cellStyle name="Normal 10 5" xfId="5246"/>
    <cellStyle name="Normal 10 5 2" xfId="5247"/>
    <cellStyle name="Normal 10 5 3" xfId="5248"/>
    <cellStyle name="Normal 10 6" xfId="5249"/>
    <cellStyle name="Normal 10 6 2" xfId="5250"/>
    <cellStyle name="Normal 10 7" xfId="5251"/>
    <cellStyle name="Normal 10 8" xfId="5252"/>
    <cellStyle name="Normal 10_04.07E Wild Horse Wind Expansion" xfId="5253"/>
    <cellStyle name="Normal 100" xfId="5254"/>
    <cellStyle name="Normal 101" xfId="5255"/>
    <cellStyle name="Normal 101 2" xfId="5256"/>
    <cellStyle name="Normal 11" xfId="5257"/>
    <cellStyle name="Normal 11 2" xfId="5258"/>
    <cellStyle name="Normal 11 2 2" xfId="5259"/>
    <cellStyle name="Normal 11 3" xfId="5260"/>
    <cellStyle name="Normal 11 3 2" xfId="5261"/>
    <cellStyle name="Normal 11 3 3" xfId="5262"/>
    <cellStyle name="Normal 11 4" xfId="5263"/>
    <cellStyle name="Normal 11 4 2" xfId="5264"/>
    <cellStyle name="Normal 11 5" xfId="5265"/>
    <cellStyle name="Normal 11 6" xfId="5266"/>
    <cellStyle name="Normal 12" xfId="5267"/>
    <cellStyle name="Normal 12 2" xfId="5268"/>
    <cellStyle name="Normal 12 2 2" xfId="5269"/>
    <cellStyle name="Normal 12 3" xfId="5270"/>
    <cellStyle name="Normal 12 3 2" xfId="5271"/>
    <cellStyle name="Normal 12 3 3" xfId="5272"/>
    <cellStyle name="Normal 12 4" xfId="5273"/>
    <cellStyle name="Normal 12 4 2" xfId="5274"/>
    <cellStyle name="Normal 12 5" xfId="5275"/>
    <cellStyle name="Normal 12 6" xfId="5276"/>
    <cellStyle name="Normal 13" xfId="5277"/>
    <cellStyle name="Normal 13 2" xfId="5278"/>
    <cellStyle name="Normal 13 2 2" xfId="5279"/>
    <cellStyle name="Normal 13 3" xfId="5280"/>
    <cellStyle name="Normal 13 3 2" xfId="5281"/>
    <cellStyle name="Normal 13 3 3" xfId="5282"/>
    <cellStyle name="Normal 13 4" xfId="5283"/>
    <cellStyle name="Normal 13 4 2" xfId="5284"/>
    <cellStyle name="Normal 13 5" xfId="5285"/>
    <cellStyle name="Normal 13 6" xfId="5286"/>
    <cellStyle name="Normal 14" xfId="5287"/>
    <cellStyle name="Normal 14 2" xfId="5288"/>
    <cellStyle name="Normal 15" xfId="5289"/>
    <cellStyle name="Normal 15 2" xfId="5290"/>
    <cellStyle name="Normal 15 3" xfId="5291"/>
    <cellStyle name="Normal 15 3 2" xfId="5292"/>
    <cellStyle name="Normal 15 3 3" xfId="5293"/>
    <cellStyle name="Normal 15 4" xfId="5294"/>
    <cellStyle name="Normal 15 4 2" xfId="5295"/>
    <cellStyle name="Normal 15 5" xfId="5296"/>
    <cellStyle name="Normal 15 6" xfId="5297"/>
    <cellStyle name="Normal 16" xfId="5298"/>
    <cellStyle name="Normal 16 2" xfId="5299"/>
    <cellStyle name="Normal 16 3" xfId="5300"/>
    <cellStyle name="Normal 16 3 2" xfId="5301"/>
    <cellStyle name="Normal 16 3 3" xfId="5302"/>
    <cellStyle name="Normal 16 4" xfId="5303"/>
    <cellStyle name="Normal 16 4 2" xfId="5304"/>
    <cellStyle name="Normal 16 5" xfId="5305"/>
    <cellStyle name="Normal 16 6" xfId="5306"/>
    <cellStyle name="Normal 17" xfId="5307"/>
    <cellStyle name="Normal 17 2" xfId="5308"/>
    <cellStyle name="Normal 17 3" xfId="5309"/>
    <cellStyle name="Normal 18" xfId="5310"/>
    <cellStyle name="Normal 18 2" xfId="5311"/>
    <cellStyle name="Normal 18 3" xfId="5312"/>
    <cellStyle name="Normal 19" xfId="5313"/>
    <cellStyle name="Normal 19 2" xfId="5314"/>
    <cellStyle name="Normal 19 3" xfId="5315"/>
    <cellStyle name="Normal 2" xfId="4"/>
    <cellStyle name="Normal 2 10" xfId="5316"/>
    <cellStyle name="Normal 2 2" xfId="5317"/>
    <cellStyle name="Normal 2 2 2" xfId="5318"/>
    <cellStyle name="Normal 2 2 3" xfId="5319"/>
    <cellStyle name="Normal 2 2 4" xfId="5320"/>
    <cellStyle name="Normal 2 2_4.14E Miscellaneous Operating Expense working file" xfId="5321"/>
    <cellStyle name="Normal 2 3" xfId="5322"/>
    <cellStyle name="Normal 2 3 2" xfId="5323"/>
    <cellStyle name="Normal 2 4" xfId="5324"/>
    <cellStyle name="Normal 2 4 2" xfId="5325"/>
    <cellStyle name="Normal 2 5" xfId="5326"/>
    <cellStyle name="Normal 2 5 2" xfId="5327"/>
    <cellStyle name="Normal 2 6" xfId="5328"/>
    <cellStyle name="Normal 2 6 2" xfId="5329"/>
    <cellStyle name="Normal 2 7" xfId="5330"/>
    <cellStyle name="Normal 2 7 2" xfId="5331"/>
    <cellStyle name="Normal 2 8" xfId="5332"/>
    <cellStyle name="Normal 2 8 2" xfId="5333"/>
    <cellStyle name="Normal 2 8 2 2" xfId="5334"/>
    <cellStyle name="Normal 2 8 3" xfId="5335"/>
    <cellStyle name="Normal 2 9" xfId="5336"/>
    <cellStyle name="Normal 2 9 2" xfId="5337"/>
    <cellStyle name="Normal 2_16.37E Wild Horse Expansion DeferralRevwrkingfile SF" xfId="5338"/>
    <cellStyle name="Normal 20" xfId="5339"/>
    <cellStyle name="Normal 20 2" xfId="5340"/>
    <cellStyle name="Normal 20 3" xfId="5341"/>
    <cellStyle name="Normal 20 4" xfId="5342"/>
    <cellStyle name="Normal 21" xfId="5343"/>
    <cellStyle name="Normal 21 2" xfId="5344"/>
    <cellStyle name="Normal 21 2 2" xfId="5345"/>
    <cellStyle name="Normal 21 2 3" xfId="5346"/>
    <cellStyle name="Normal 21 3" xfId="5347"/>
    <cellStyle name="Normal 21 3 2" xfId="5348"/>
    <cellStyle name="Normal 21 4" xfId="5349"/>
    <cellStyle name="Normal 21 5" xfId="5350"/>
    <cellStyle name="Normal 22" xfId="5351"/>
    <cellStyle name="Normal 22 2" xfId="5352"/>
    <cellStyle name="Normal 22 2 2" xfId="5353"/>
    <cellStyle name="Normal 22 2 3" xfId="5354"/>
    <cellStyle name="Normal 22 3" xfId="5355"/>
    <cellStyle name="Normal 22 3 2" xfId="5356"/>
    <cellStyle name="Normal 22 4" xfId="5357"/>
    <cellStyle name="Normal 22 5" xfId="5358"/>
    <cellStyle name="Normal 23" xfId="5359"/>
    <cellStyle name="Normal 23 2" xfId="5360"/>
    <cellStyle name="Normal 23 2 2" xfId="5361"/>
    <cellStyle name="Normal 23 2 3" xfId="5362"/>
    <cellStyle name="Normal 23 3" xfId="5363"/>
    <cellStyle name="Normal 23 3 2" xfId="5364"/>
    <cellStyle name="Normal 23 4" xfId="5365"/>
    <cellStyle name="Normal 23 5" xfId="5366"/>
    <cellStyle name="Normal 24" xfId="5367"/>
    <cellStyle name="Normal 24 2" xfId="5368"/>
    <cellStyle name="Normal 24 2 2" xfId="5369"/>
    <cellStyle name="Normal 24 2 3" xfId="5370"/>
    <cellStyle name="Normal 24 3" xfId="5371"/>
    <cellStyle name="Normal 24 3 2" xfId="5372"/>
    <cellStyle name="Normal 24 4" xfId="5373"/>
    <cellStyle name="Normal 24 5" xfId="5374"/>
    <cellStyle name="Normal 25" xfId="5375"/>
    <cellStyle name="Normal 25 2" xfId="5376"/>
    <cellStyle name="Normal 25 2 2" xfId="5377"/>
    <cellStyle name="Normal 25 2 3" xfId="5378"/>
    <cellStyle name="Normal 25 3" xfId="5379"/>
    <cellStyle name="Normal 25 3 2" xfId="5380"/>
    <cellStyle name="Normal 25 4" xfId="5381"/>
    <cellStyle name="Normal 25 5" xfId="5382"/>
    <cellStyle name="Normal 26" xfId="5383"/>
    <cellStyle name="Normal 26 2" xfId="5384"/>
    <cellStyle name="Normal 26 2 2" xfId="5385"/>
    <cellStyle name="Normal 26 2 3" xfId="5386"/>
    <cellStyle name="Normal 26 3" xfId="5387"/>
    <cellStyle name="Normal 26 3 2" xfId="5388"/>
    <cellStyle name="Normal 26 4" xfId="5389"/>
    <cellStyle name="Normal 26 5" xfId="5390"/>
    <cellStyle name="Normal 27" xfId="5391"/>
    <cellStyle name="Normal 27 2" xfId="5392"/>
    <cellStyle name="Normal 27 2 2" xfId="5393"/>
    <cellStyle name="Normal 27 2 3" xfId="5394"/>
    <cellStyle name="Normal 27 3" xfId="5395"/>
    <cellStyle name="Normal 27 3 2" xfId="5396"/>
    <cellStyle name="Normal 27 4" xfId="5397"/>
    <cellStyle name="Normal 27 5" xfId="5398"/>
    <cellStyle name="Normal 28" xfId="5399"/>
    <cellStyle name="Normal 28 2" xfId="5400"/>
    <cellStyle name="Normal 28 2 2" xfId="5401"/>
    <cellStyle name="Normal 28 2 3" xfId="5402"/>
    <cellStyle name="Normal 28 3" xfId="5403"/>
    <cellStyle name="Normal 28 3 2" xfId="5404"/>
    <cellStyle name="Normal 28 4" xfId="5405"/>
    <cellStyle name="Normal 28 5" xfId="5406"/>
    <cellStyle name="Normal 29" xfId="5407"/>
    <cellStyle name="Normal 29 2" xfId="5408"/>
    <cellStyle name="Normal 29 2 2" xfId="5409"/>
    <cellStyle name="Normal 29 2 3" xfId="5410"/>
    <cellStyle name="Normal 29 3" xfId="5411"/>
    <cellStyle name="Normal 29 3 2" xfId="5412"/>
    <cellStyle name="Normal 29 4" xfId="5413"/>
    <cellStyle name="Normal 29 5" xfId="5414"/>
    <cellStyle name="Normal 3" xfId="5415"/>
    <cellStyle name="Normal 3 2" xfId="5416"/>
    <cellStyle name="Normal 3 2 2" xfId="5417"/>
    <cellStyle name="Normal 3 3" xfId="5418"/>
    <cellStyle name="Normal 3 3 2" xfId="5419"/>
    <cellStyle name="Normal 3 4" xfId="5420"/>
    <cellStyle name="Normal 3 4 2" xfId="5421"/>
    <cellStyle name="Normal 3 4 3" xfId="5422"/>
    <cellStyle name="Normal 3 4 4" xfId="5423"/>
    <cellStyle name="Normal 3 5" xfId="5424"/>
    <cellStyle name="Normal 3 5 2" xfId="5425"/>
    <cellStyle name="Normal 3 6" xfId="5426"/>
    <cellStyle name="Normal 3_4.14E Miscellaneous Operating Expense working file" xfId="5427"/>
    <cellStyle name="Normal 30" xfId="5428"/>
    <cellStyle name="Normal 30 2" xfId="5429"/>
    <cellStyle name="Normal 30 2 2" xfId="5430"/>
    <cellStyle name="Normal 30 2 3" xfId="5431"/>
    <cellStyle name="Normal 30 3" xfId="5432"/>
    <cellStyle name="Normal 30 3 2" xfId="5433"/>
    <cellStyle name="Normal 30 4" xfId="5434"/>
    <cellStyle name="Normal 30 5" xfId="5435"/>
    <cellStyle name="Normal 31" xfId="5436"/>
    <cellStyle name="Normal 31 2" xfId="5437"/>
    <cellStyle name="Normal 31 2 2" xfId="5438"/>
    <cellStyle name="Normal 31 2 3" xfId="5439"/>
    <cellStyle name="Normal 31 3" xfId="5440"/>
    <cellStyle name="Normal 31 3 2" xfId="5441"/>
    <cellStyle name="Normal 31 4" xfId="5442"/>
    <cellStyle name="Normal 31 5" xfId="5443"/>
    <cellStyle name="Normal 32" xfId="5444"/>
    <cellStyle name="Normal 32 2" xfId="5445"/>
    <cellStyle name="Normal 32 2 2" xfId="5446"/>
    <cellStyle name="Normal 32 2 3" xfId="5447"/>
    <cellStyle name="Normal 32 3" xfId="5448"/>
    <cellStyle name="Normal 32 3 2" xfId="5449"/>
    <cellStyle name="Normal 32 4" xfId="5450"/>
    <cellStyle name="Normal 32 5" xfId="5451"/>
    <cellStyle name="Normal 33" xfId="5452"/>
    <cellStyle name="Normal 33 2" xfId="5453"/>
    <cellStyle name="Normal 33 2 2" xfId="5454"/>
    <cellStyle name="Normal 33 2 3" xfId="5455"/>
    <cellStyle name="Normal 33 3" xfId="5456"/>
    <cellStyle name="Normal 33 3 2" xfId="5457"/>
    <cellStyle name="Normal 33 4" xfId="5458"/>
    <cellStyle name="Normal 33 5" xfId="5459"/>
    <cellStyle name="Normal 34" xfId="5460"/>
    <cellStyle name="Normal 34 2" xfId="5461"/>
    <cellStyle name="Normal 34 2 2" xfId="5462"/>
    <cellStyle name="Normal 34 2 3" xfId="5463"/>
    <cellStyle name="Normal 34 3" xfId="5464"/>
    <cellStyle name="Normal 34 3 2" xfId="5465"/>
    <cellStyle name="Normal 34 4" xfId="5466"/>
    <cellStyle name="Normal 34 5" xfId="5467"/>
    <cellStyle name="Normal 35" xfId="5468"/>
    <cellStyle name="Normal 35 2" xfId="5469"/>
    <cellStyle name="Normal 35 2 2" xfId="5470"/>
    <cellStyle name="Normal 35 2 3" xfId="5471"/>
    <cellStyle name="Normal 35 3" xfId="5472"/>
    <cellStyle name="Normal 35 3 2" xfId="5473"/>
    <cellStyle name="Normal 35 4" xfId="5474"/>
    <cellStyle name="Normal 35 5" xfId="5475"/>
    <cellStyle name="Normal 36" xfId="5476"/>
    <cellStyle name="Normal 36 2" xfId="5477"/>
    <cellStyle name="Normal 36 2 2" xfId="5478"/>
    <cellStyle name="Normal 36 2 3" xfId="5479"/>
    <cellStyle name="Normal 36 3" xfId="5480"/>
    <cellStyle name="Normal 36 3 2" xfId="5481"/>
    <cellStyle name="Normal 36 4" xfId="5482"/>
    <cellStyle name="Normal 36 5" xfId="5483"/>
    <cellStyle name="Normal 37" xfId="5484"/>
    <cellStyle name="Normal 37 2" xfId="5485"/>
    <cellStyle name="Normal 37 2 2" xfId="5486"/>
    <cellStyle name="Normal 37 2 3" xfId="5487"/>
    <cellStyle name="Normal 37 3" xfId="5488"/>
    <cellStyle name="Normal 37 3 2" xfId="5489"/>
    <cellStyle name="Normal 37 4" xfId="5490"/>
    <cellStyle name="Normal 37 5" xfId="5491"/>
    <cellStyle name="Normal 38" xfId="5492"/>
    <cellStyle name="Normal 38 2" xfId="5493"/>
    <cellStyle name="Normal 38 2 2" xfId="5494"/>
    <cellStyle name="Normal 38 2 3" xfId="5495"/>
    <cellStyle name="Normal 38 3" xfId="5496"/>
    <cellStyle name="Normal 38 3 2" xfId="5497"/>
    <cellStyle name="Normal 38 4" xfId="5498"/>
    <cellStyle name="Normal 38 5" xfId="5499"/>
    <cellStyle name="Normal 39" xfId="5500"/>
    <cellStyle name="Normal 39 2" xfId="5501"/>
    <cellStyle name="Normal 39 2 2" xfId="5502"/>
    <cellStyle name="Normal 39 2 3" xfId="5503"/>
    <cellStyle name="Normal 39 3" xfId="5504"/>
    <cellStyle name="Normal 39 3 2" xfId="5505"/>
    <cellStyle name="Normal 39 4" xfId="5506"/>
    <cellStyle name="Normal 39 5" xfId="5507"/>
    <cellStyle name="Normal 4" xfId="5508"/>
    <cellStyle name="Normal 4 2" xfId="5509"/>
    <cellStyle name="Normal 4 2 2" xfId="5510"/>
    <cellStyle name="Normal 4 2 2 2" xfId="5511"/>
    <cellStyle name="Normal 4 2 2 3" xfId="5512"/>
    <cellStyle name="Normal 4 2 3" xfId="5513"/>
    <cellStyle name="Normal 4 2 3 2" xfId="5514"/>
    <cellStyle name="Normal 4 2 4" xfId="5515"/>
    <cellStyle name="Normal 4 2 5" xfId="5516"/>
    <cellStyle name="Normal 4 3" xfId="5517"/>
    <cellStyle name="Normal 4_Net Classified Plant" xfId="5518"/>
    <cellStyle name="Normal 40" xfId="5519"/>
    <cellStyle name="Normal 41" xfId="5520"/>
    <cellStyle name="Normal 41 2" xfId="5521"/>
    <cellStyle name="Normal 41 3" xfId="5522"/>
    <cellStyle name="Normal 41 4" xfId="5523"/>
    <cellStyle name="Normal 42" xfId="5524"/>
    <cellStyle name="Normal 42 2" xfId="5525"/>
    <cellStyle name="Normal 42 2 2" xfId="5526"/>
    <cellStyle name="Normal 42 3" xfId="5527"/>
    <cellStyle name="Normal 42 4" xfId="5528"/>
    <cellStyle name="Normal 42 5" xfId="5529"/>
    <cellStyle name="Normal 43" xfId="5530"/>
    <cellStyle name="Normal 43 2" xfId="5531"/>
    <cellStyle name="Normal 43 3" xfId="5532"/>
    <cellStyle name="Normal 44" xfId="5533"/>
    <cellStyle name="Normal 44 2" xfId="5534"/>
    <cellStyle name="Normal 44 2 2" xfId="5535"/>
    <cellStyle name="Normal 44 3" xfId="5536"/>
    <cellStyle name="Normal 44 4" xfId="5537"/>
    <cellStyle name="Normal 44 5" xfId="5538"/>
    <cellStyle name="Normal 45" xfId="5539"/>
    <cellStyle name="Normal 45 2" xfId="5540"/>
    <cellStyle name="Normal 45 2 2" xfId="5541"/>
    <cellStyle name="Normal 45 3" xfId="5542"/>
    <cellStyle name="Normal 45 4" xfId="5543"/>
    <cellStyle name="Normal 46" xfId="5544"/>
    <cellStyle name="Normal 46 2" xfId="5545"/>
    <cellStyle name="Normal 46 2 2" xfId="5546"/>
    <cellStyle name="Normal 46 2 3" xfId="5547"/>
    <cellStyle name="Normal 46 3" xfId="5548"/>
    <cellStyle name="Normal 46 4" xfId="5549"/>
    <cellStyle name="Normal 47" xfId="5550"/>
    <cellStyle name="Normal 47 2" xfId="5551"/>
    <cellStyle name="Normal 47 3" xfId="5552"/>
    <cellStyle name="Normal 47 4" xfId="5553"/>
    <cellStyle name="Normal 48" xfId="5554"/>
    <cellStyle name="Normal 48 2" xfId="5555"/>
    <cellStyle name="Normal 48 3" xfId="5556"/>
    <cellStyle name="Normal 48 4" xfId="5557"/>
    <cellStyle name="Normal 49" xfId="5558"/>
    <cellStyle name="Normal 49 2" xfId="5559"/>
    <cellStyle name="Normal 49 3" xfId="5560"/>
    <cellStyle name="Normal 49 4" xfId="5561"/>
    <cellStyle name="Normal 5" xfId="5562"/>
    <cellStyle name="Normal 5 2" xfId="5563"/>
    <cellStyle name="Normal 50" xfId="5564"/>
    <cellStyle name="Normal 50 2" xfId="5565"/>
    <cellStyle name="Normal 50 3" xfId="5566"/>
    <cellStyle name="Normal 50 4" xfId="5567"/>
    <cellStyle name="Normal 51" xfId="5568"/>
    <cellStyle name="Normal 51 2" xfId="5569"/>
    <cellStyle name="Normal 51 2 2" xfId="5570"/>
    <cellStyle name="Normal 51 2 3" xfId="5571"/>
    <cellStyle name="Normal 51 3" xfId="5572"/>
    <cellStyle name="Normal 51 4" xfId="5573"/>
    <cellStyle name="Normal 52" xfId="5574"/>
    <cellStyle name="Normal 53" xfId="5575"/>
    <cellStyle name="Normal 53 2" xfId="5576"/>
    <cellStyle name="Normal 53 3" xfId="5577"/>
    <cellStyle name="Normal 53 4" xfId="5578"/>
    <cellStyle name="Normal 54" xfId="5579"/>
    <cellStyle name="Normal 54 2" xfId="5580"/>
    <cellStyle name="Normal 54 3" xfId="5581"/>
    <cellStyle name="Normal 54 4" xfId="5582"/>
    <cellStyle name="Normal 55" xfId="5583"/>
    <cellStyle name="Normal 55 2" xfId="5584"/>
    <cellStyle name="Normal 56" xfId="5585"/>
    <cellStyle name="Normal 56 2" xfId="5586"/>
    <cellStyle name="Normal 57" xfId="5587"/>
    <cellStyle name="Normal 58" xfId="5588"/>
    <cellStyle name="Normal 59" xfId="5589"/>
    <cellStyle name="Normal 6" xfId="5590"/>
    <cellStyle name="Normal 6 2" xfId="5591"/>
    <cellStyle name="Normal 6 2 2" xfId="5592"/>
    <cellStyle name="Normal 60" xfId="5593"/>
    <cellStyle name="Normal 61" xfId="5594"/>
    <cellStyle name="Normal 62" xfId="5595"/>
    <cellStyle name="Normal 63" xfId="5596"/>
    <cellStyle name="Normal 64" xfId="5597"/>
    <cellStyle name="Normal 65" xfId="5598"/>
    <cellStyle name="Normal 65 2" xfId="5599"/>
    <cellStyle name="Normal 66" xfId="5600"/>
    <cellStyle name="Normal 67" xfId="5601"/>
    <cellStyle name="Normal 68" xfId="5602"/>
    <cellStyle name="Normal 69" xfId="5603"/>
    <cellStyle name="Normal 7" xfId="5604"/>
    <cellStyle name="Normal 7 2" xfId="5605"/>
    <cellStyle name="Normal 7 2 2" xfId="5606"/>
    <cellStyle name="Normal 70" xfId="5607"/>
    <cellStyle name="Normal 71" xfId="5608"/>
    <cellStyle name="Normal 72" xfId="5609"/>
    <cellStyle name="Normal 73" xfId="5610"/>
    <cellStyle name="Normal 74" xfId="5611"/>
    <cellStyle name="Normal 75" xfId="5612"/>
    <cellStyle name="Normal 76" xfId="5613"/>
    <cellStyle name="Normal 77" xfId="5614"/>
    <cellStyle name="Normal 78" xfId="5615"/>
    <cellStyle name="Normal 79" xfId="5616"/>
    <cellStyle name="Normal 8" xfId="5617"/>
    <cellStyle name="Normal 8 2" xfId="5618"/>
    <cellStyle name="Normal 8 2 2" xfId="5619"/>
    <cellStyle name="Normal 80" xfId="5620"/>
    <cellStyle name="Normal 81" xfId="5621"/>
    <cellStyle name="Normal 82" xfId="5622"/>
    <cellStyle name="Normal 83" xfId="5623"/>
    <cellStyle name="Normal 84" xfId="5624"/>
    <cellStyle name="Normal 85" xfId="5625"/>
    <cellStyle name="Normal 86" xfId="5626"/>
    <cellStyle name="Normal 87" xfId="5627"/>
    <cellStyle name="Normal 88" xfId="5628"/>
    <cellStyle name="Normal 89" xfId="5629"/>
    <cellStyle name="Normal 9" xfId="5630"/>
    <cellStyle name="Normal 9 2" xfId="5631"/>
    <cellStyle name="Normal 9 2 2" xfId="5632"/>
    <cellStyle name="Normal 90" xfId="5633"/>
    <cellStyle name="Normal 91" xfId="5634"/>
    <cellStyle name="Normal 92" xfId="5635"/>
    <cellStyle name="Normal 93" xfId="5636"/>
    <cellStyle name="Normal 94" xfId="5637"/>
    <cellStyle name="Normal 95" xfId="5638"/>
    <cellStyle name="Normal 96" xfId="5639"/>
    <cellStyle name="Normal 96 2" xfId="5640"/>
    <cellStyle name="Normal 97" xfId="5641"/>
    <cellStyle name="Normal 98" xfId="5642"/>
    <cellStyle name="Normal 99" xfId="5643"/>
    <cellStyle name="Note 10" xfId="5644"/>
    <cellStyle name="Note 10 2" xfId="5645"/>
    <cellStyle name="Note 11" xfId="5646"/>
    <cellStyle name="Note 11 2" xfId="5647"/>
    <cellStyle name="Note 12" xfId="5648"/>
    <cellStyle name="Note 12 2" xfId="5649"/>
    <cellStyle name="Note 12 3" xfId="5650"/>
    <cellStyle name="Note 13" xfId="5651"/>
    <cellStyle name="Note 14" xfId="5652"/>
    <cellStyle name="Note 15" xfId="5653"/>
    <cellStyle name="Note 16" xfId="5654"/>
    <cellStyle name="Note 17" xfId="5655"/>
    <cellStyle name="Note 18" xfId="5656"/>
    <cellStyle name="Note 19" xfId="5657"/>
    <cellStyle name="Note 2" xfId="5658"/>
    <cellStyle name="Note 2 2" xfId="5659"/>
    <cellStyle name="Note 20" xfId="5660"/>
    <cellStyle name="Note 21" xfId="5661"/>
    <cellStyle name="Note 22" xfId="5662"/>
    <cellStyle name="Note 23" xfId="5663"/>
    <cellStyle name="Note 24" xfId="5664"/>
    <cellStyle name="Note 25" xfId="5665"/>
    <cellStyle name="Note 26" xfId="5666"/>
    <cellStyle name="Note 27" xfId="5667"/>
    <cellStyle name="Note 28" xfId="5668"/>
    <cellStyle name="Note 29" xfId="5669"/>
    <cellStyle name="Note 3" xfId="5670"/>
    <cellStyle name="Note 30" xfId="5671"/>
    <cellStyle name="Note 31" xfId="5672"/>
    <cellStyle name="Note 32" xfId="5673"/>
    <cellStyle name="Note 33" xfId="5674"/>
    <cellStyle name="Note 34" xfId="5675"/>
    <cellStyle name="Note 35" xfId="5676"/>
    <cellStyle name="Note 36" xfId="5677"/>
    <cellStyle name="Note 37" xfId="5678"/>
    <cellStyle name="Note 38" xfId="5679"/>
    <cellStyle name="Note 39" xfId="5680"/>
    <cellStyle name="Note 4" xfId="5681"/>
    <cellStyle name="Note 40" xfId="5682"/>
    <cellStyle name="Note 41" xfId="5683"/>
    <cellStyle name="Note 42" xfId="5684"/>
    <cellStyle name="Note 43" xfId="5685"/>
    <cellStyle name="Note 44" xfId="5686"/>
    <cellStyle name="Note 45" xfId="5687"/>
    <cellStyle name="Note 46" xfId="5688"/>
    <cellStyle name="Note 47" xfId="5689"/>
    <cellStyle name="Note 48" xfId="5690"/>
    <cellStyle name="Note 49" xfId="5691"/>
    <cellStyle name="Note 5" xfId="5692"/>
    <cellStyle name="Note 50" xfId="5693"/>
    <cellStyle name="Note 51" xfId="5694"/>
    <cellStyle name="Note 52" xfId="5695"/>
    <cellStyle name="Note 53" xfId="5696"/>
    <cellStyle name="Note 54" xfId="5697"/>
    <cellStyle name="Note 55" xfId="5698"/>
    <cellStyle name="Note 56" xfId="5699"/>
    <cellStyle name="Note 57" xfId="5700"/>
    <cellStyle name="Note 58" xfId="5701"/>
    <cellStyle name="Note 59" xfId="5702"/>
    <cellStyle name="Note 6" xfId="5703"/>
    <cellStyle name="Note 60" xfId="5704"/>
    <cellStyle name="Note 61" xfId="5705"/>
    <cellStyle name="Note 62" xfId="5706"/>
    <cellStyle name="Note 63" xfId="5707"/>
    <cellStyle name="Note 64" xfId="5708"/>
    <cellStyle name="Note 7" xfId="5709"/>
    <cellStyle name="Note 8" xfId="5710"/>
    <cellStyle name="Note 9" xfId="5711"/>
    <cellStyle name="Output 10" xfId="5712"/>
    <cellStyle name="Output 11" xfId="5713"/>
    <cellStyle name="Output 12" xfId="5714"/>
    <cellStyle name="Output 13" xfId="5715"/>
    <cellStyle name="Output 14" xfId="5716"/>
    <cellStyle name="Output 15" xfId="5717"/>
    <cellStyle name="Output 16" xfId="5718"/>
    <cellStyle name="Output 17" xfId="5719"/>
    <cellStyle name="Output 18" xfId="5720"/>
    <cellStyle name="Output 19" xfId="5721"/>
    <cellStyle name="Output 2" xfId="5722"/>
    <cellStyle name="Output 2 2" xfId="5723"/>
    <cellStyle name="Output 20" xfId="5724"/>
    <cellStyle name="Output 21" xfId="5725"/>
    <cellStyle name="Output 22" xfId="5726"/>
    <cellStyle name="Output 23" xfId="5727"/>
    <cellStyle name="Output 24" xfId="5728"/>
    <cellStyle name="Output 25" xfId="5729"/>
    <cellStyle name="Output 26" xfId="5730"/>
    <cellStyle name="Output 27" xfId="5731"/>
    <cellStyle name="Output 28" xfId="5732"/>
    <cellStyle name="Output 29" xfId="5733"/>
    <cellStyle name="Output 3" xfId="5734"/>
    <cellStyle name="Output 3 2" xfId="5735"/>
    <cellStyle name="Output 30" xfId="5736"/>
    <cellStyle name="Output 31" xfId="5737"/>
    <cellStyle name="Output 32" xfId="5738"/>
    <cellStyle name="Output 33" xfId="5739"/>
    <cellStyle name="Output 34" xfId="5740"/>
    <cellStyle name="Output 35" xfId="5741"/>
    <cellStyle name="Output 36" xfId="5742"/>
    <cellStyle name="Output 37" xfId="5743"/>
    <cellStyle name="Output 38" xfId="5744"/>
    <cellStyle name="Output 39" xfId="5745"/>
    <cellStyle name="Output 4" xfId="5746"/>
    <cellStyle name="Output 40" xfId="5747"/>
    <cellStyle name="Output 41" xfId="5748"/>
    <cellStyle name="Output 42" xfId="5749"/>
    <cellStyle name="Output 43" xfId="5750"/>
    <cellStyle name="Output 44" xfId="5751"/>
    <cellStyle name="Output 45" xfId="5752"/>
    <cellStyle name="Output 46" xfId="5753"/>
    <cellStyle name="Output 47" xfId="5754"/>
    <cellStyle name="Output 48" xfId="5755"/>
    <cellStyle name="Output 49" xfId="5756"/>
    <cellStyle name="Output 5" xfId="5757"/>
    <cellStyle name="Output 50" xfId="5758"/>
    <cellStyle name="Output 51" xfId="5759"/>
    <cellStyle name="Output 52" xfId="5760"/>
    <cellStyle name="Output 53" xfId="5761"/>
    <cellStyle name="Output 54" xfId="5762"/>
    <cellStyle name="Output 55" xfId="5763"/>
    <cellStyle name="Output 56" xfId="5764"/>
    <cellStyle name="Output 57" xfId="5765"/>
    <cellStyle name="Output 58" xfId="5766"/>
    <cellStyle name="Output 59" xfId="5767"/>
    <cellStyle name="Output 6" xfId="5768"/>
    <cellStyle name="Output 60" xfId="5769"/>
    <cellStyle name="Output 61" xfId="5770"/>
    <cellStyle name="Output 62" xfId="5771"/>
    <cellStyle name="Output 63" xfId="5772"/>
    <cellStyle name="Output 64" xfId="5773"/>
    <cellStyle name="Output 7" xfId="5774"/>
    <cellStyle name="Output 8" xfId="5775"/>
    <cellStyle name="Output 9" xfId="5776"/>
    <cellStyle name="Percen - Style1" xfId="5777"/>
    <cellStyle name="Percen - Style2" xfId="5778"/>
    <cellStyle name="Percen - Style2 2" xfId="5779"/>
    <cellStyle name="Percen - Style3" xfId="5780"/>
    <cellStyle name="Percen - Style3 2" xfId="5781"/>
    <cellStyle name="Percent" xfId="3" builtinId="5"/>
    <cellStyle name="Percent (0)" xfId="5782"/>
    <cellStyle name="Percent [2]" xfId="5783"/>
    <cellStyle name="Percent [2] 2" xfId="5784"/>
    <cellStyle name="Percent [2] 2 2" xfId="5785"/>
    <cellStyle name="Percent [2] 3" xfId="5786"/>
    <cellStyle name="Percent [2] 3 2" xfId="5787"/>
    <cellStyle name="Percent [2] 3 3" xfId="5788"/>
    <cellStyle name="Percent [2] 3 4" xfId="5789"/>
    <cellStyle name="Percent [2] 4" xfId="5790"/>
    <cellStyle name="Percent 10" xfId="5791"/>
    <cellStyle name="Percent 10 2" xfId="5792"/>
    <cellStyle name="Percent 10 3" xfId="5793"/>
    <cellStyle name="Percent 11" xfId="5794"/>
    <cellStyle name="Percent 11 2" xfId="5795"/>
    <cellStyle name="Percent 11 3" xfId="5796"/>
    <cellStyle name="Percent 11 4" xfId="5797"/>
    <cellStyle name="Percent 12" xfId="5798"/>
    <cellStyle name="Percent 12 2" xfId="5799"/>
    <cellStyle name="Percent 12 2 2" xfId="5800"/>
    <cellStyle name="Percent 12 3" xfId="5801"/>
    <cellStyle name="Percent 12 4" xfId="5802"/>
    <cellStyle name="Percent 12 5" xfId="5803"/>
    <cellStyle name="Percent 13" xfId="5804"/>
    <cellStyle name="Percent 13 2" xfId="5805"/>
    <cellStyle name="Percent 13 2 2" xfId="5806"/>
    <cellStyle name="Percent 13 3" xfId="5807"/>
    <cellStyle name="Percent 13 4" xfId="5808"/>
    <cellStyle name="Percent 14" xfId="5809"/>
    <cellStyle name="Percent 14 2" xfId="5810"/>
    <cellStyle name="Percent 14 2 2" xfId="5811"/>
    <cellStyle name="Percent 14 3" xfId="5812"/>
    <cellStyle name="Percent 14 4" xfId="5813"/>
    <cellStyle name="Percent 14 5" xfId="5814"/>
    <cellStyle name="Percent 15" xfId="5815"/>
    <cellStyle name="Percent 15 2" xfId="5816"/>
    <cellStyle name="Percent 15 2 2" xfId="5817"/>
    <cellStyle name="Percent 15 3" xfId="5818"/>
    <cellStyle name="Percent 15 4" xfId="5819"/>
    <cellStyle name="Percent 15 5" xfId="5820"/>
    <cellStyle name="Percent 16" xfId="5821"/>
    <cellStyle name="Percent 16 2" xfId="5822"/>
    <cellStyle name="Percent 16 3" xfId="5823"/>
    <cellStyle name="Percent 16 4" xfId="5824"/>
    <cellStyle name="Percent 17" xfId="5825"/>
    <cellStyle name="Percent 17 2" xfId="5826"/>
    <cellStyle name="Percent 17 3" xfId="5827"/>
    <cellStyle name="Percent 17 4" xfId="5828"/>
    <cellStyle name="Percent 18" xfId="5829"/>
    <cellStyle name="Percent 18 2" xfId="5830"/>
    <cellStyle name="Percent 18 3" xfId="5831"/>
    <cellStyle name="Percent 18 4" xfId="5832"/>
    <cellStyle name="Percent 19" xfId="5833"/>
    <cellStyle name="Percent 19 2" xfId="5834"/>
    <cellStyle name="Percent 19 3" xfId="5835"/>
    <cellStyle name="Percent 19 4" xfId="5836"/>
    <cellStyle name="Percent 2" xfId="5837"/>
    <cellStyle name="Percent 2 2" xfId="5838"/>
    <cellStyle name="Percent 2 2 2" xfId="5839"/>
    <cellStyle name="Percent 2 3" xfId="5840"/>
    <cellStyle name="Percent 2 4" xfId="5841"/>
    <cellStyle name="Percent 20" xfId="5842"/>
    <cellStyle name="Percent 20 2" xfId="5843"/>
    <cellStyle name="Percent 20 2 2" xfId="5844"/>
    <cellStyle name="Percent 20 3" xfId="5845"/>
    <cellStyle name="Percent 21" xfId="5846"/>
    <cellStyle name="Percent 21 2" xfId="5847"/>
    <cellStyle name="Percent 22" xfId="5848"/>
    <cellStyle name="Percent 22 2" xfId="5849"/>
    <cellStyle name="Percent 22 3" xfId="5850"/>
    <cellStyle name="Percent 22 4" xfId="5851"/>
    <cellStyle name="Percent 23" xfId="5852"/>
    <cellStyle name="Percent 23 2" xfId="5853"/>
    <cellStyle name="Percent 23 3" xfId="5854"/>
    <cellStyle name="Percent 23 4" xfId="5855"/>
    <cellStyle name="Percent 24" xfId="5856"/>
    <cellStyle name="Percent 24 2" xfId="5857"/>
    <cellStyle name="Percent 24 3" xfId="5858"/>
    <cellStyle name="Percent 24 4" xfId="5859"/>
    <cellStyle name="Percent 25" xfId="5860"/>
    <cellStyle name="Percent 25 2" xfId="5861"/>
    <cellStyle name="Percent 26" xfId="5862"/>
    <cellStyle name="Percent 27" xfId="5863"/>
    <cellStyle name="Percent 28" xfId="5864"/>
    <cellStyle name="Percent 29" xfId="5865"/>
    <cellStyle name="Percent 3" xfId="5866"/>
    <cellStyle name="Percent 3 2" xfId="5867"/>
    <cellStyle name="Percent 3 2 2" xfId="5868"/>
    <cellStyle name="Percent 3 3" xfId="5869"/>
    <cellStyle name="Percent 30" xfId="5870"/>
    <cellStyle name="Percent 31" xfId="5871"/>
    <cellStyle name="Percent 32" xfId="5872"/>
    <cellStyle name="Percent 33" xfId="5873"/>
    <cellStyle name="Percent 34" xfId="5874"/>
    <cellStyle name="Percent 35" xfId="5875"/>
    <cellStyle name="Percent 36" xfId="5876"/>
    <cellStyle name="Percent 37" xfId="5877"/>
    <cellStyle name="Percent 38" xfId="5878"/>
    <cellStyle name="Percent 39" xfId="5879"/>
    <cellStyle name="Percent 4" xfId="5880"/>
    <cellStyle name="Percent 4 2" xfId="5881"/>
    <cellStyle name="Percent 4 2 2" xfId="5882"/>
    <cellStyle name="Percent 4 2 3" xfId="5883"/>
    <cellStyle name="Percent 4 3" xfId="5884"/>
    <cellStyle name="Percent 40" xfId="5885"/>
    <cellStyle name="Percent 41" xfId="5886"/>
    <cellStyle name="Percent 42" xfId="5887"/>
    <cellStyle name="Percent 43" xfId="5888"/>
    <cellStyle name="Percent 44" xfId="5889"/>
    <cellStyle name="Percent 45" xfId="5890"/>
    <cellStyle name="Percent 46" xfId="5891"/>
    <cellStyle name="Percent 47" xfId="5892"/>
    <cellStyle name="Percent 48" xfId="5893"/>
    <cellStyle name="Percent 49" xfId="5894"/>
    <cellStyle name="Percent 5" xfId="5895"/>
    <cellStyle name="Percent 5 2" xfId="5896"/>
    <cellStyle name="Percent 50" xfId="5897"/>
    <cellStyle name="Percent 51" xfId="5898"/>
    <cellStyle name="Percent 52" xfId="5899"/>
    <cellStyle name="Percent 53" xfId="5900"/>
    <cellStyle name="Percent 54" xfId="5901"/>
    <cellStyle name="Percent 55" xfId="5902"/>
    <cellStyle name="Percent 56" xfId="5903"/>
    <cellStyle name="Percent 57" xfId="5904"/>
    <cellStyle name="Percent 58" xfId="5905"/>
    <cellStyle name="Percent 59" xfId="5906"/>
    <cellStyle name="Percent 6" xfId="5907"/>
    <cellStyle name="Percent 6 2" xfId="5908"/>
    <cellStyle name="Percent 6 2 2" xfId="5909"/>
    <cellStyle name="Percent 6 3" xfId="5910"/>
    <cellStyle name="Percent 60" xfId="5911"/>
    <cellStyle name="Percent 61" xfId="5912"/>
    <cellStyle name="Percent 62" xfId="5913"/>
    <cellStyle name="Percent 63" xfId="5914"/>
    <cellStyle name="Percent 64" xfId="5915"/>
    <cellStyle name="Percent 65" xfId="5916"/>
    <cellStyle name="Percent 66" xfId="5917"/>
    <cellStyle name="Percent 67" xfId="5918"/>
    <cellStyle name="Percent 68" xfId="5919"/>
    <cellStyle name="Percent 69" xfId="5920"/>
    <cellStyle name="Percent 7" xfId="5921"/>
    <cellStyle name="Percent 7 2" xfId="5922"/>
    <cellStyle name="Percent 7 3" xfId="5923"/>
    <cellStyle name="Percent 7 3 2" xfId="5924"/>
    <cellStyle name="Percent 7 4" xfId="5925"/>
    <cellStyle name="Percent 7 5" xfId="5926"/>
    <cellStyle name="Percent 7 6" xfId="5927"/>
    <cellStyle name="Percent 70" xfId="5928"/>
    <cellStyle name="Percent 8" xfId="5929"/>
    <cellStyle name="Percent 9" xfId="5930"/>
    <cellStyle name="Percent 9 2" xfId="5931"/>
    <cellStyle name="Processing" xfId="5932"/>
    <cellStyle name="Processing 2" xfId="5933"/>
    <cellStyle name="PSChar" xfId="5934"/>
    <cellStyle name="PSChar 2" xfId="5935"/>
    <cellStyle name="PSDate" xfId="5936"/>
    <cellStyle name="PSDate 2" xfId="5937"/>
    <cellStyle name="PSDec" xfId="5938"/>
    <cellStyle name="PSDec 2" xfId="5939"/>
    <cellStyle name="PSHeading" xfId="5940"/>
    <cellStyle name="PSHeading 2" xfId="5941"/>
    <cellStyle name="PSInt" xfId="5942"/>
    <cellStyle name="PSInt 2" xfId="5943"/>
    <cellStyle name="PSSpacer" xfId="5944"/>
    <cellStyle name="PSSpacer 2" xfId="5945"/>
    <cellStyle name="purple - Style8" xfId="5946"/>
    <cellStyle name="purple - Style8 2" xfId="5947"/>
    <cellStyle name="RED" xfId="5948"/>
    <cellStyle name="Red - Style7" xfId="5949"/>
    <cellStyle name="Red - Style7 2" xfId="5950"/>
    <cellStyle name="RED_04 07E Wild Horse Wind Expansion (C) (2)" xfId="5951"/>
    <cellStyle name="Report" xfId="5952"/>
    <cellStyle name="Report - Style5" xfId="5953"/>
    <cellStyle name="Report - Style6" xfId="5954"/>
    <cellStyle name="Report - Style7" xfId="5955"/>
    <cellStyle name="Report - Style8" xfId="5956"/>
    <cellStyle name="Report 2" xfId="5957"/>
    <cellStyle name="Report Bar" xfId="5958"/>
    <cellStyle name="Report Bar 2" xfId="5959"/>
    <cellStyle name="Report Heading" xfId="6"/>
    <cellStyle name="Report Heading 2" xfId="5960"/>
    <cellStyle name="Report Percent" xfId="5961"/>
    <cellStyle name="Report Percent 2" xfId="5962"/>
    <cellStyle name="Report Percent 2 2" xfId="5963"/>
    <cellStyle name="Report Percent 3" xfId="5964"/>
    <cellStyle name="Report Percent 3 2" xfId="5965"/>
    <cellStyle name="Report Percent 3 3" xfId="5966"/>
    <cellStyle name="Report Percent 3 4" xfId="5967"/>
    <cellStyle name="Report Percent 4" xfId="5968"/>
    <cellStyle name="Report Unit Cost" xfId="5969"/>
    <cellStyle name="Report Unit Cost 2" xfId="5970"/>
    <cellStyle name="Report Unit Cost 2 2" xfId="5971"/>
    <cellStyle name="Report Unit Cost 3" xfId="5972"/>
    <cellStyle name="Report Unit Cost 3 2" xfId="5973"/>
    <cellStyle name="Report Unit Cost 3 3" xfId="5974"/>
    <cellStyle name="Report Unit Cost 3 4" xfId="5975"/>
    <cellStyle name="Report Unit Cost 4" xfId="5976"/>
    <cellStyle name="Report_Adj Bench DR 3 for Initial Briefs (Electric)" xfId="5977"/>
    <cellStyle name="Reports" xfId="5978"/>
    <cellStyle name="Reports 2" xfId="5979"/>
    <cellStyle name="Reports Total" xfId="5980"/>
    <cellStyle name="Reports Total 2" xfId="5981"/>
    <cellStyle name="Reports Unit Cost Total" xfId="5982"/>
    <cellStyle name="Reports_16.37E Wild Horse Expansion DeferralRevwrkingfile SF" xfId="5983"/>
    <cellStyle name="RevList" xfId="5984"/>
    <cellStyle name="round100" xfId="5985"/>
    <cellStyle name="round100 2" xfId="5986"/>
    <cellStyle name="round100 2 2" xfId="5987"/>
    <cellStyle name="round100 3" xfId="5988"/>
    <cellStyle name="round100 3 2" xfId="5989"/>
    <cellStyle name="round100 3 3" xfId="5990"/>
    <cellStyle name="round100 3 4" xfId="5991"/>
    <cellStyle name="round100 4" xfId="5992"/>
    <cellStyle name="SAPBEXaggData" xfId="5993"/>
    <cellStyle name="SAPBEXaggDataEmph" xfId="5994"/>
    <cellStyle name="SAPBEXaggItem" xfId="5995"/>
    <cellStyle name="SAPBEXaggItemX" xfId="5996"/>
    <cellStyle name="SAPBEXchaText" xfId="5997"/>
    <cellStyle name="SAPBEXchaText 2" xfId="5998"/>
    <cellStyle name="SAPBEXchaText 2 2" xfId="5999"/>
    <cellStyle name="SAPBEXchaText 3" xfId="6000"/>
    <cellStyle name="SAPBEXchaText 3 2" xfId="6001"/>
    <cellStyle name="SAPBEXchaText 3 3" xfId="6002"/>
    <cellStyle name="SAPBEXchaText 3 4" xfId="6003"/>
    <cellStyle name="SAPBEXchaText 4" xfId="6004"/>
    <cellStyle name="SAPBEXexcBad7" xfId="6005"/>
    <cellStyle name="SAPBEXexcBad8" xfId="6006"/>
    <cellStyle name="SAPBEXexcBad9" xfId="6007"/>
    <cellStyle name="SAPBEXexcCritical4" xfId="6008"/>
    <cellStyle name="SAPBEXexcCritical5" xfId="6009"/>
    <cellStyle name="SAPBEXexcCritical6" xfId="6010"/>
    <cellStyle name="SAPBEXexcGood1" xfId="6011"/>
    <cellStyle name="SAPBEXexcGood2" xfId="6012"/>
    <cellStyle name="SAPBEXexcGood3" xfId="6013"/>
    <cellStyle name="SAPBEXfilterDrill" xfId="6014"/>
    <cellStyle name="SAPBEXfilterItem" xfId="6015"/>
    <cellStyle name="SAPBEXfilterText" xfId="6016"/>
    <cellStyle name="SAPBEXformats" xfId="6017"/>
    <cellStyle name="SAPBEXformats 2" xfId="6018"/>
    <cellStyle name="SAPBEXheaderItem" xfId="6019"/>
    <cellStyle name="SAPBEXheaderText" xfId="6020"/>
    <cellStyle name="SAPBEXHLevel0" xfId="6021"/>
    <cellStyle name="SAPBEXHLevel0 2" xfId="6022"/>
    <cellStyle name="SAPBEXHLevel0X" xfId="6023"/>
    <cellStyle name="SAPBEXHLevel0X 2" xfId="6024"/>
    <cellStyle name="SAPBEXHLevel0X 2 2" xfId="6025"/>
    <cellStyle name="SAPBEXHLevel0X 3" xfId="6026"/>
    <cellStyle name="SAPBEXHLevel0X 3 2" xfId="6027"/>
    <cellStyle name="SAPBEXHLevel0X 3 3" xfId="6028"/>
    <cellStyle name="SAPBEXHLevel0X 3 4" xfId="6029"/>
    <cellStyle name="SAPBEXHLevel0X 4" xfId="6030"/>
    <cellStyle name="SAPBEXHLevel1" xfId="6031"/>
    <cellStyle name="SAPBEXHLevel1 2" xfId="6032"/>
    <cellStyle name="SAPBEXHLevel1X" xfId="6033"/>
    <cellStyle name="SAPBEXHLevel1X 2" xfId="6034"/>
    <cellStyle name="SAPBEXHLevel2" xfId="6035"/>
    <cellStyle name="SAPBEXHLevel2 2" xfId="6036"/>
    <cellStyle name="SAPBEXHLevel2X" xfId="6037"/>
    <cellStyle name="SAPBEXHLevel2X 2" xfId="6038"/>
    <cellStyle name="SAPBEXHLevel3" xfId="6039"/>
    <cellStyle name="SAPBEXHLevel3 2" xfId="6040"/>
    <cellStyle name="SAPBEXHLevel3X" xfId="6041"/>
    <cellStyle name="SAPBEXHLevel3X 2" xfId="6042"/>
    <cellStyle name="SAPBEXinputData" xfId="6043"/>
    <cellStyle name="SAPBEXinputData 2" xfId="6044"/>
    <cellStyle name="SAPBEXItemHeader" xfId="6045"/>
    <cellStyle name="SAPBEXresData" xfId="6046"/>
    <cellStyle name="SAPBEXresDataEmph" xfId="6047"/>
    <cellStyle name="SAPBEXresItem" xfId="6048"/>
    <cellStyle name="SAPBEXresItemX" xfId="6049"/>
    <cellStyle name="SAPBEXstdData" xfId="6050"/>
    <cellStyle name="SAPBEXstdDataEmph" xfId="6051"/>
    <cellStyle name="SAPBEXstdItem" xfId="6052"/>
    <cellStyle name="SAPBEXstdItem 2" xfId="6053"/>
    <cellStyle name="SAPBEXstdItem 2 2" xfId="6054"/>
    <cellStyle name="SAPBEXstdItem 3" xfId="6055"/>
    <cellStyle name="SAPBEXstdItem 3 2" xfId="6056"/>
    <cellStyle name="SAPBEXstdItem 3 3" xfId="6057"/>
    <cellStyle name="SAPBEXstdItem 3 4" xfId="6058"/>
    <cellStyle name="SAPBEXstdItem 4" xfId="6059"/>
    <cellStyle name="SAPBEXstdItemX" xfId="6060"/>
    <cellStyle name="SAPBEXstdItemX 2" xfId="6061"/>
    <cellStyle name="SAPBEXstdItemX 2 2" xfId="6062"/>
    <cellStyle name="SAPBEXstdItemX 3" xfId="6063"/>
    <cellStyle name="SAPBEXstdItemX 3 2" xfId="6064"/>
    <cellStyle name="SAPBEXstdItemX 3 3" xfId="6065"/>
    <cellStyle name="SAPBEXstdItemX 3 4" xfId="6066"/>
    <cellStyle name="SAPBEXstdItemX 4" xfId="6067"/>
    <cellStyle name="SAPBEXtitle" xfId="6068"/>
    <cellStyle name="SAPBEXunassignedItem" xfId="6069"/>
    <cellStyle name="SAPBEXundefined" xfId="6070"/>
    <cellStyle name="shade" xfId="6071"/>
    <cellStyle name="shade 2" xfId="6072"/>
    <cellStyle name="shade 2 2" xfId="6073"/>
    <cellStyle name="shade 3" xfId="6074"/>
    <cellStyle name="shade 3 2" xfId="6075"/>
    <cellStyle name="shade 3 3" xfId="6076"/>
    <cellStyle name="shade 3 4" xfId="6077"/>
    <cellStyle name="shade 4" xfId="6078"/>
    <cellStyle name="Sheet Title" xfId="6079"/>
    <cellStyle name="StmtTtl1" xfId="6080"/>
    <cellStyle name="StmtTtl1 2" xfId="6081"/>
    <cellStyle name="StmtTtl1 2 2" xfId="6082"/>
    <cellStyle name="StmtTtl1 2 3" xfId="6083"/>
    <cellStyle name="StmtTtl1 3" xfId="6084"/>
    <cellStyle name="StmtTtl1 3 2" xfId="6085"/>
    <cellStyle name="StmtTtl1 3 3" xfId="6086"/>
    <cellStyle name="StmtTtl1 4" xfId="6087"/>
    <cellStyle name="StmtTtl1 4 2" xfId="6088"/>
    <cellStyle name="StmtTtl1 4 3" xfId="6089"/>
    <cellStyle name="StmtTtl1 5" xfId="6090"/>
    <cellStyle name="StmtTtl1_(C) WHE Proforma with ITC cash grant 10 Yr Amort_for deferral_102809" xfId="6091"/>
    <cellStyle name="StmtTtl2" xfId="6092"/>
    <cellStyle name="STYL1 - Style1" xfId="6093"/>
    <cellStyle name="Style 1" xfId="6094"/>
    <cellStyle name="Style 1 2" xfId="6095"/>
    <cellStyle name="Style 1 2 2" xfId="6096"/>
    <cellStyle name="Style 1 3" xfId="6097"/>
    <cellStyle name="Style 1 3 2" xfId="6098"/>
    <cellStyle name="Style 1 3 2 2" xfId="6099"/>
    <cellStyle name="Style 1 3 2 3" xfId="6100"/>
    <cellStyle name="Style 1 3 3" xfId="6101"/>
    <cellStyle name="Style 1 3 4" xfId="6102"/>
    <cellStyle name="Style 1 3 5" xfId="6103"/>
    <cellStyle name="Style 1 4" xfId="6104"/>
    <cellStyle name="Style 1 4 2" xfId="6105"/>
    <cellStyle name="Style 1 5" xfId="6106"/>
    <cellStyle name="Style 1 5 2" xfId="6107"/>
    <cellStyle name="Style 1 6" xfId="6108"/>
    <cellStyle name="Style 1 6 2" xfId="6109"/>
    <cellStyle name="Style 1_04.07E Wild Horse Wind Expansion" xfId="6110"/>
    <cellStyle name="Subtotal" xfId="6111"/>
    <cellStyle name="Sub-total" xfId="6112"/>
    <cellStyle name="taples Plaza" xfId="6113"/>
    <cellStyle name="Test" xfId="6114"/>
    <cellStyle name="Tickmark" xfId="6115"/>
    <cellStyle name="Title 10" xfId="6116"/>
    <cellStyle name="Title 11" xfId="6117"/>
    <cellStyle name="Title 12" xfId="6118"/>
    <cellStyle name="Title 13" xfId="6119"/>
    <cellStyle name="Title 14" xfId="6120"/>
    <cellStyle name="Title 15" xfId="6121"/>
    <cellStyle name="Title 16" xfId="6122"/>
    <cellStyle name="Title 17" xfId="6123"/>
    <cellStyle name="Title 18" xfId="6124"/>
    <cellStyle name="Title 19" xfId="6125"/>
    <cellStyle name="Title 2" xfId="6126"/>
    <cellStyle name="Title 2 2" xfId="6127"/>
    <cellStyle name="Title 20" xfId="6128"/>
    <cellStyle name="Title 21" xfId="6129"/>
    <cellStyle name="Title 22" xfId="6130"/>
    <cellStyle name="Title 23" xfId="6131"/>
    <cellStyle name="Title 24" xfId="6132"/>
    <cellStyle name="Title 25" xfId="6133"/>
    <cellStyle name="Title 26" xfId="6134"/>
    <cellStyle name="Title 27" xfId="6135"/>
    <cellStyle name="Title 28" xfId="6136"/>
    <cellStyle name="Title 29" xfId="6137"/>
    <cellStyle name="Title 3" xfId="6138"/>
    <cellStyle name="Title 3 2" xfId="6139"/>
    <cellStyle name="Title 30" xfId="6140"/>
    <cellStyle name="Title 31" xfId="6141"/>
    <cellStyle name="Title 32" xfId="6142"/>
    <cellStyle name="Title 33" xfId="6143"/>
    <cellStyle name="Title 34" xfId="6144"/>
    <cellStyle name="Title 35" xfId="6145"/>
    <cellStyle name="Title 36" xfId="6146"/>
    <cellStyle name="Title 37" xfId="6147"/>
    <cellStyle name="Title 38" xfId="6148"/>
    <cellStyle name="Title 39" xfId="6149"/>
    <cellStyle name="Title 4" xfId="6150"/>
    <cellStyle name="Title 40" xfId="6151"/>
    <cellStyle name="Title 41" xfId="6152"/>
    <cellStyle name="Title 42" xfId="6153"/>
    <cellStyle name="Title 43" xfId="6154"/>
    <cellStyle name="Title 44" xfId="6155"/>
    <cellStyle name="Title 45" xfId="6156"/>
    <cellStyle name="Title 46" xfId="6157"/>
    <cellStyle name="Title 47" xfId="6158"/>
    <cellStyle name="Title 48" xfId="6159"/>
    <cellStyle name="Title 49" xfId="6160"/>
    <cellStyle name="Title 5" xfId="6161"/>
    <cellStyle name="Title 50" xfId="6162"/>
    <cellStyle name="Title 51" xfId="6163"/>
    <cellStyle name="Title 52" xfId="6164"/>
    <cellStyle name="Title 53" xfId="6165"/>
    <cellStyle name="Title 54" xfId="6166"/>
    <cellStyle name="Title 55" xfId="6167"/>
    <cellStyle name="Title 56" xfId="6168"/>
    <cellStyle name="Title 57" xfId="6169"/>
    <cellStyle name="Title 58" xfId="6170"/>
    <cellStyle name="Title 59" xfId="6171"/>
    <cellStyle name="Title 6" xfId="6172"/>
    <cellStyle name="Title 60" xfId="6173"/>
    <cellStyle name="Title 61" xfId="6174"/>
    <cellStyle name="Title 62" xfId="6175"/>
    <cellStyle name="Title 63" xfId="6176"/>
    <cellStyle name="Title 64" xfId="6177"/>
    <cellStyle name="Title 7" xfId="6178"/>
    <cellStyle name="Title 8" xfId="6179"/>
    <cellStyle name="Title 9" xfId="6180"/>
    <cellStyle name="Title: - Style3" xfId="6181"/>
    <cellStyle name="Title: - Style4" xfId="6182"/>
    <cellStyle name="Title: Major" xfId="6183"/>
    <cellStyle name="Title: Major 2" xfId="6184"/>
    <cellStyle name="Title: Minor" xfId="6185"/>
    <cellStyle name="Title: Minor 2" xfId="6186"/>
    <cellStyle name="Title: Worksheet" xfId="6187"/>
    <cellStyle name="Total 10" xfId="6188"/>
    <cellStyle name="Total 11" xfId="6189"/>
    <cellStyle name="Total 12" xfId="6190"/>
    <cellStyle name="Total 13" xfId="6191"/>
    <cellStyle name="Total 14" xfId="6192"/>
    <cellStyle name="Total 15" xfId="6193"/>
    <cellStyle name="Total 16" xfId="6194"/>
    <cellStyle name="Total 17" xfId="6195"/>
    <cellStyle name="Total 18" xfId="6196"/>
    <cellStyle name="Total 19" xfId="6197"/>
    <cellStyle name="Total 2" xfId="6198"/>
    <cellStyle name="Total 2 2" xfId="6199"/>
    <cellStyle name="Total 2 3" xfId="6200"/>
    <cellStyle name="Total 2 3 2" xfId="6201"/>
    <cellStyle name="Total 20" xfId="6202"/>
    <cellStyle name="Total 21" xfId="6203"/>
    <cellStyle name="Total 22" xfId="6204"/>
    <cellStyle name="Total 23" xfId="6205"/>
    <cellStyle name="Total 24" xfId="6206"/>
    <cellStyle name="Total 25" xfId="6207"/>
    <cellStyle name="Total 26" xfId="6208"/>
    <cellStyle name="Total 27" xfId="6209"/>
    <cellStyle name="Total 28" xfId="6210"/>
    <cellStyle name="Total 29" xfId="6211"/>
    <cellStyle name="Total 3" xfId="6212"/>
    <cellStyle name="Total 3 2" xfId="6213"/>
    <cellStyle name="Total 30" xfId="6214"/>
    <cellStyle name="Total 31" xfId="6215"/>
    <cellStyle name="Total 32" xfId="6216"/>
    <cellStyle name="Total 33" xfId="6217"/>
    <cellStyle name="Total 34" xfId="6218"/>
    <cellStyle name="Total 35" xfId="6219"/>
    <cellStyle name="Total 36" xfId="6220"/>
    <cellStyle name="Total 37" xfId="6221"/>
    <cellStyle name="Total 38" xfId="6222"/>
    <cellStyle name="Total 39" xfId="6223"/>
    <cellStyle name="Total 4" xfId="6224"/>
    <cellStyle name="Total 40" xfId="6225"/>
    <cellStyle name="Total 41" xfId="6226"/>
    <cellStyle name="Total 42" xfId="6227"/>
    <cellStyle name="Total 43" xfId="6228"/>
    <cellStyle name="Total 44" xfId="6229"/>
    <cellStyle name="Total 45" xfId="6230"/>
    <cellStyle name="Total 46" xfId="6231"/>
    <cellStyle name="Total 47" xfId="6232"/>
    <cellStyle name="Total 48" xfId="6233"/>
    <cellStyle name="Total 49" xfId="6234"/>
    <cellStyle name="Total 5" xfId="6235"/>
    <cellStyle name="Total 50" xfId="6236"/>
    <cellStyle name="Total 51" xfId="6237"/>
    <cellStyle name="Total 52" xfId="6238"/>
    <cellStyle name="Total 53" xfId="6239"/>
    <cellStyle name="Total 54" xfId="6240"/>
    <cellStyle name="Total 55" xfId="6241"/>
    <cellStyle name="Total 56" xfId="6242"/>
    <cellStyle name="Total 57" xfId="6243"/>
    <cellStyle name="Total 58" xfId="6244"/>
    <cellStyle name="Total 59" xfId="6245"/>
    <cellStyle name="Total 6" xfId="6246"/>
    <cellStyle name="Total 60" xfId="6247"/>
    <cellStyle name="Total 61" xfId="6248"/>
    <cellStyle name="Total 62" xfId="6249"/>
    <cellStyle name="Total 63" xfId="6250"/>
    <cellStyle name="Total 64" xfId="6251"/>
    <cellStyle name="Total 65" xfId="6252"/>
    <cellStyle name="Total 66" xfId="6253"/>
    <cellStyle name="Total 7" xfId="6254"/>
    <cellStyle name="Total 8" xfId="6255"/>
    <cellStyle name="Total 9" xfId="6256"/>
    <cellStyle name="Total4 - Style4" xfId="6257"/>
    <cellStyle name="Total4 - Style4 2" xfId="6258"/>
    <cellStyle name="Warning Text 10" xfId="6259"/>
    <cellStyle name="Warning Text 11" xfId="6260"/>
    <cellStyle name="Warning Text 12" xfId="6261"/>
    <cellStyle name="Warning Text 13" xfId="6262"/>
    <cellStyle name="Warning Text 14" xfId="6263"/>
    <cellStyle name="Warning Text 15" xfId="6264"/>
    <cellStyle name="Warning Text 16" xfId="6265"/>
    <cellStyle name="Warning Text 17" xfId="6266"/>
    <cellStyle name="Warning Text 18" xfId="6267"/>
    <cellStyle name="Warning Text 19" xfId="6268"/>
    <cellStyle name="Warning Text 2" xfId="6269"/>
    <cellStyle name="Warning Text 2 2" xfId="6270"/>
    <cellStyle name="Warning Text 20" xfId="6271"/>
    <cellStyle name="Warning Text 21" xfId="6272"/>
    <cellStyle name="Warning Text 22" xfId="6273"/>
    <cellStyle name="Warning Text 23" xfId="6274"/>
    <cellStyle name="Warning Text 24" xfId="6275"/>
    <cellStyle name="Warning Text 25" xfId="6276"/>
    <cellStyle name="Warning Text 26" xfId="6277"/>
    <cellStyle name="Warning Text 27" xfId="6278"/>
    <cellStyle name="Warning Text 28" xfId="6279"/>
    <cellStyle name="Warning Text 29" xfId="6280"/>
    <cellStyle name="Warning Text 3" xfId="6281"/>
    <cellStyle name="Warning Text 30" xfId="6282"/>
    <cellStyle name="Warning Text 31" xfId="6283"/>
    <cellStyle name="Warning Text 32" xfId="6284"/>
    <cellStyle name="Warning Text 33" xfId="6285"/>
    <cellStyle name="Warning Text 34" xfId="6286"/>
    <cellStyle name="Warning Text 35" xfId="6287"/>
    <cellStyle name="Warning Text 36" xfId="6288"/>
    <cellStyle name="Warning Text 37" xfId="6289"/>
    <cellStyle name="Warning Text 38" xfId="6290"/>
    <cellStyle name="Warning Text 39" xfId="6291"/>
    <cellStyle name="Warning Text 4" xfId="6292"/>
    <cellStyle name="Warning Text 40" xfId="6293"/>
    <cellStyle name="Warning Text 41" xfId="6294"/>
    <cellStyle name="Warning Text 42" xfId="6295"/>
    <cellStyle name="Warning Text 43" xfId="6296"/>
    <cellStyle name="Warning Text 44" xfId="6297"/>
    <cellStyle name="Warning Text 45" xfId="6298"/>
    <cellStyle name="Warning Text 46" xfId="6299"/>
    <cellStyle name="Warning Text 47" xfId="6300"/>
    <cellStyle name="Warning Text 48" xfId="6301"/>
    <cellStyle name="Warning Text 49" xfId="6302"/>
    <cellStyle name="Warning Text 5" xfId="6303"/>
    <cellStyle name="Warning Text 50" xfId="6304"/>
    <cellStyle name="Warning Text 51" xfId="6305"/>
    <cellStyle name="Warning Text 52" xfId="6306"/>
    <cellStyle name="Warning Text 53" xfId="6307"/>
    <cellStyle name="Warning Text 54" xfId="6308"/>
    <cellStyle name="Warning Text 55" xfId="6309"/>
    <cellStyle name="Warning Text 56" xfId="6310"/>
    <cellStyle name="Warning Text 57" xfId="6311"/>
    <cellStyle name="Warning Text 58" xfId="6312"/>
    <cellStyle name="Warning Text 59" xfId="6313"/>
    <cellStyle name="Warning Text 6" xfId="6314"/>
    <cellStyle name="Warning Text 60" xfId="6315"/>
    <cellStyle name="Warning Text 61" xfId="6316"/>
    <cellStyle name="Warning Text 62" xfId="6317"/>
    <cellStyle name="Warning Text 63" xfId="6318"/>
    <cellStyle name="Warning Text 64" xfId="6319"/>
    <cellStyle name="Warning Text 7" xfId="6320"/>
    <cellStyle name="Warning Text 8" xfId="6321"/>
    <cellStyle name="Warning Text 9" xfId="63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tabSelected="1" workbookViewId="0">
      <selection sqref="A1:F1"/>
    </sheetView>
  </sheetViews>
  <sheetFormatPr defaultRowHeight="12.75"/>
  <cols>
    <col min="1" max="1" width="6" style="1" customWidth="1"/>
    <col min="2" max="2" width="63.8554687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7.7109375" style="1" customWidth="1"/>
    <col min="7" max="16384" width="9.140625" style="1"/>
  </cols>
  <sheetData>
    <row r="1" spans="1:15">
      <c r="A1" s="118" t="s">
        <v>40</v>
      </c>
      <c r="B1" s="118"/>
      <c r="C1" s="118"/>
      <c r="D1" s="118"/>
      <c r="E1" s="118"/>
      <c r="F1" s="118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118" t="s">
        <v>39</v>
      </c>
      <c r="B2" s="118"/>
      <c r="C2" s="118"/>
      <c r="D2" s="118"/>
      <c r="E2" s="118"/>
      <c r="F2" s="118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A3" s="118" t="s">
        <v>38</v>
      </c>
      <c r="B3" s="118"/>
      <c r="C3" s="118"/>
      <c r="D3" s="118"/>
      <c r="E3" s="118"/>
      <c r="F3" s="118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18" t="s">
        <v>37</v>
      </c>
      <c r="B4" s="118"/>
      <c r="C4" s="118"/>
      <c r="D4" s="118"/>
      <c r="E4" s="118"/>
      <c r="F4" s="118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2"/>
      <c r="B5" s="2"/>
      <c r="C5" s="2"/>
      <c r="D5" s="2"/>
      <c r="E5" s="2"/>
      <c r="F5" s="2"/>
    </row>
    <row r="6" spans="1:15" ht="16.5" customHeight="1">
      <c r="A6" s="2"/>
      <c r="B6" s="2"/>
      <c r="C6" s="2"/>
      <c r="D6" s="2"/>
      <c r="E6" s="32" t="s">
        <v>36</v>
      </c>
      <c r="F6" s="32" t="s">
        <v>35</v>
      </c>
    </row>
    <row r="7" spans="1:15" ht="25.5">
      <c r="A7" s="30" t="s">
        <v>34</v>
      </c>
      <c r="B7" s="31"/>
      <c r="C7" s="30" t="s">
        <v>33</v>
      </c>
      <c r="D7" s="30" t="s">
        <v>32</v>
      </c>
      <c r="E7" s="30" t="s">
        <v>31</v>
      </c>
      <c r="F7" s="30" t="s">
        <v>30</v>
      </c>
    </row>
    <row r="8" spans="1:15">
      <c r="A8" s="4"/>
      <c r="B8" s="3" t="s">
        <v>29</v>
      </c>
      <c r="C8" s="3" t="s">
        <v>28</v>
      </c>
      <c r="D8" s="3" t="s">
        <v>27</v>
      </c>
      <c r="E8" s="3" t="s">
        <v>26</v>
      </c>
      <c r="F8" s="3" t="s">
        <v>25</v>
      </c>
    </row>
    <row r="9" spans="1:15">
      <c r="A9" s="3">
        <v>1</v>
      </c>
      <c r="B9" s="29"/>
      <c r="C9" s="3"/>
      <c r="D9" s="3"/>
      <c r="E9" s="3"/>
      <c r="F9" s="3"/>
    </row>
    <row r="10" spans="1:15">
      <c r="A10" s="3">
        <f t="shared" ref="A10:A46" si="0">A9+1</f>
        <v>2</v>
      </c>
      <c r="B10" s="4" t="s">
        <v>24</v>
      </c>
      <c r="C10" s="27" t="s">
        <v>20</v>
      </c>
      <c r="D10" s="28">
        <v>291431765.88</v>
      </c>
      <c r="E10" s="28">
        <v>121678451.44000001</v>
      </c>
      <c r="F10" s="28">
        <v>106613183.72</v>
      </c>
    </row>
    <row r="11" spans="1:15">
      <c r="A11" s="3">
        <f t="shared" si="0"/>
        <v>3</v>
      </c>
      <c r="B11" s="4"/>
      <c r="C11" s="3"/>
      <c r="D11" s="4"/>
      <c r="E11" s="4"/>
      <c r="F11" s="4"/>
    </row>
    <row r="12" spans="1:15">
      <c r="A12" s="3">
        <f t="shared" si="0"/>
        <v>4</v>
      </c>
      <c r="B12" s="4" t="s">
        <v>23</v>
      </c>
      <c r="C12" s="27" t="s">
        <v>20</v>
      </c>
      <c r="D12" s="20">
        <v>88147473.959999993</v>
      </c>
      <c r="E12" s="20">
        <v>31659542.390000001</v>
      </c>
      <c r="F12" s="20">
        <v>28582722.169999998</v>
      </c>
    </row>
    <row r="13" spans="1:15">
      <c r="A13" s="3">
        <f t="shared" si="0"/>
        <v>5</v>
      </c>
      <c r="C13" s="27"/>
      <c r="D13" s="5"/>
      <c r="E13" s="5"/>
      <c r="F13" s="5"/>
    </row>
    <row r="14" spans="1:15">
      <c r="A14" s="3">
        <f t="shared" si="0"/>
        <v>6</v>
      </c>
      <c r="B14" s="4" t="s">
        <v>22</v>
      </c>
      <c r="C14" s="3" t="str">
        <f>"("&amp;A$10&amp;") - ("&amp;A12&amp;")"</f>
        <v>(2) - (4)</v>
      </c>
      <c r="D14" s="5">
        <f>D10-D12</f>
        <v>203284291.92000002</v>
      </c>
      <c r="E14" s="5">
        <f>E10-E12</f>
        <v>90018909.050000012</v>
      </c>
      <c r="F14" s="5">
        <f>F10-F12</f>
        <v>78030461.549999997</v>
      </c>
    </row>
    <row r="15" spans="1:15">
      <c r="A15" s="3">
        <f t="shared" si="0"/>
        <v>7</v>
      </c>
      <c r="B15" s="4"/>
      <c r="C15" s="27"/>
      <c r="D15" s="4"/>
      <c r="E15" s="4"/>
      <c r="F15" s="4"/>
    </row>
    <row r="16" spans="1:15">
      <c r="A16" s="3">
        <f t="shared" si="0"/>
        <v>8</v>
      </c>
      <c r="B16" s="4" t="s">
        <v>21</v>
      </c>
      <c r="C16" s="27" t="s">
        <v>20</v>
      </c>
      <c r="D16" s="12">
        <v>559688037</v>
      </c>
      <c r="E16" s="12">
        <v>512283585</v>
      </c>
      <c r="F16" s="12">
        <v>304023625</v>
      </c>
    </row>
    <row r="17" spans="1:6">
      <c r="A17" s="3">
        <f t="shared" si="0"/>
        <v>9</v>
      </c>
      <c r="B17" s="4"/>
      <c r="C17" s="3"/>
      <c r="D17" s="4"/>
      <c r="E17" s="4"/>
      <c r="F17" s="4"/>
    </row>
    <row r="18" spans="1:6" ht="13.5" thickBot="1">
      <c r="A18" s="3">
        <f t="shared" si="0"/>
        <v>10</v>
      </c>
      <c r="B18" s="4" t="s">
        <v>19</v>
      </c>
      <c r="C18" s="3" t="str">
        <f>"("&amp;A14&amp;") / ("&amp;A16&amp;")"</f>
        <v>(6) / (8)</v>
      </c>
      <c r="D18" s="10">
        <f>ROUND(D14/D16,5)</f>
        <v>0.36320999999999998</v>
      </c>
      <c r="E18" s="10">
        <f>ROUND(E14/E16,5)</f>
        <v>0.17571999999999999</v>
      </c>
      <c r="F18" s="10">
        <f>ROUND(F14/F16,5)</f>
        <v>0.25666</v>
      </c>
    </row>
    <row r="19" spans="1:6" ht="13.5" thickTop="1">
      <c r="A19" s="3">
        <f t="shared" si="0"/>
        <v>11</v>
      </c>
      <c r="B19" s="2"/>
      <c r="C19" s="2"/>
      <c r="D19" s="2"/>
      <c r="E19" s="2"/>
      <c r="F19" s="26"/>
    </row>
    <row r="20" spans="1:6">
      <c r="A20" s="3">
        <f t="shared" si="0"/>
        <v>12</v>
      </c>
      <c r="B20" s="4" t="s">
        <v>18</v>
      </c>
      <c r="C20" s="3" t="s">
        <v>17</v>
      </c>
      <c r="D20" s="25">
        <v>298.02999999999997</v>
      </c>
      <c r="E20" s="25">
        <v>1635.3899999999999</v>
      </c>
      <c r="F20" s="24">
        <v>0</v>
      </c>
    </row>
    <row r="21" spans="1:6">
      <c r="A21" s="3">
        <f t="shared" si="0"/>
        <v>13</v>
      </c>
      <c r="B21" s="4"/>
      <c r="C21" s="3"/>
      <c r="D21" s="4"/>
      <c r="E21" s="4"/>
      <c r="F21" s="21"/>
    </row>
    <row r="22" spans="1:6">
      <c r="A22" s="3">
        <f t="shared" si="0"/>
        <v>14</v>
      </c>
      <c r="B22" s="4" t="s">
        <v>16</v>
      </c>
      <c r="C22" s="3" t="s">
        <v>11</v>
      </c>
      <c r="D22" s="23">
        <v>719962.22272667661</v>
      </c>
      <c r="E22" s="23">
        <v>57843.112136667391</v>
      </c>
      <c r="F22" s="22">
        <v>0</v>
      </c>
    </row>
    <row r="23" spans="1:6">
      <c r="A23" s="3">
        <f t="shared" si="0"/>
        <v>15</v>
      </c>
      <c r="B23" s="4"/>
      <c r="C23" s="3"/>
      <c r="D23" s="4"/>
      <c r="E23" s="4"/>
      <c r="F23" s="21"/>
    </row>
    <row r="24" spans="1:6">
      <c r="A24" s="3">
        <f t="shared" si="0"/>
        <v>16</v>
      </c>
      <c r="B24" s="4" t="s">
        <v>15</v>
      </c>
      <c r="C24" s="3" t="str">
        <f>"("&amp;A$20&amp;") x ("&amp;A22&amp;")"</f>
        <v>(12) x (14)</v>
      </c>
      <c r="D24" s="16">
        <f>D20*D22</f>
        <v>214570341.23923141</v>
      </c>
      <c r="E24" s="16">
        <f>E20*E22</f>
        <v>94596047.157184482</v>
      </c>
      <c r="F24" s="15">
        <f>F20*F22</f>
        <v>0</v>
      </c>
    </row>
    <row r="25" spans="1:6">
      <c r="A25" s="3">
        <f t="shared" si="0"/>
        <v>17</v>
      </c>
      <c r="B25" s="4"/>
      <c r="C25" s="3"/>
      <c r="D25" s="16"/>
      <c r="E25" s="16"/>
      <c r="F25" s="15"/>
    </row>
    <row r="26" spans="1:6">
      <c r="A26" s="3">
        <f t="shared" si="0"/>
        <v>18</v>
      </c>
      <c r="B26" s="4" t="s">
        <v>14</v>
      </c>
      <c r="C26" s="3"/>
      <c r="D26" s="20">
        <v>0</v>
      </c>
      <c r="E26" s="19">
        <v>0</v>
      </c>
      <c r="F26" s="18">
        <v>0</v>
      </c>
    </row>
    <row r="27" spans="1:6">
      <c r="A27" s="3">
        <f t="shared" si="0"/>
        <v>19</v>
      </c>
      <c r="B27" s="4"/>
      <c r="C27" s="3"/>
      <c r="D27" s="7"/>
      <c r="E27" s="7"/>
      <c r="F27" s="17"/>
    </row>
    <row r="28" spans="1:6">
      <c r="A28" s="3">
        <f t="shared" si="0"/>
        <v>20</v>
      </c>
      <c r="B28" s="4" t="s">
        <v>13</v>
      </c>
      <c r="C28" s="3" t="str">
        <f>"("&amp;A24&amp;") + ("&amp;A26&amp;")"</f>
        <v>(16) + (18)</v>
      </c>
      <c r="D28" s="16">
        <f>D24+D26</f>
        <v>214570341.23923141</v>
      </c>
      <c r="E28" s="16">
        <f>E24+E26</f>
        <v>94596047.157184482</v>
      </c>
      <c r="F28" s="15">
        <f>F24+F26</f>
        <v>0</v>
      </c>
    </row>
    <row r="29" spans="1:6">
      <c r="A29" s="3">
        <f t="shared" si="0"/>
        <v>21</v>
      </c>
      <c r="B29" s="2"/>
      <c r="C29" s="2"/>
      <c r="D29" s="14"/>
      <c r="E29" s="14"/>
      <c r="F29" s="13"/>
    </row>
    <row r="30" spans="1:6">
      <c r="A30" s="3">
        <f t="shared" si="0"/>
        <v>22</v>
      </c>
      <c r="B30" s="4" t="s">
        <v>12</v>
      </c>
      <c r="C30" s="3" t="s">
        <v>11</v>
      </c>
      <c r="D30" s="12">
        <v>558453341.40587509</v>
      </c>
      <c r="E30" s="12">
        <v>545285872.24912655</v>
      </c>
      <c r="F30" s="11"/>
    </row>
    <row r="31" spans="1:6">
      <c r="A31" s="3">
        <f t="shared" si="0"/>
        <v>23</v>
      </c>
      <c r="B31" s="2"/>
      <c r="C31" s="2"/>
      <c r="D31" s="2"/>
      <c r="E31" s="2"/>
      <c r="F31" s="2"/>
    </row>
    <row r="32" spans="1:6" ht="13.5" thickBot="1">
      <c r="A32" s="3">
        <f t="shared" si="0"/>
        <v>24</v>
      </c>
      <c r="B32" s="4" t="s">
        <v>10</v>
      </c>
      <c r="C32" s="3" t="str">
        <f>"("&amp;A28&amp;") / ("&amp;A30&amp;")"</f>
        <v>(20) / (22)</v>
      </c>
      <c r="D32" s="10">
        <f>ROUND(D28/D30,5)</f>
        <v>0.38422000000000001</v>
      </c>
      <c r="E32" s="10">
        <f>ROUND(E28/E30,5)</f>
        <v>0.17348</v>
      </c>
      <c r="F32" s="10">
        <f>F18+F36</f>
        <v>0.25441999999999998</v>
      </c>
    </row>
    <row r="33" spans="1:6" ht="13.5" thickTop="1">
      <c r="A33" s="3">
        <f t="shared" si="0"/>
        <v>25</v>
      </c>
      <c r="B33" s="2"/>
      <c r="C33" s="2"/>
      <c r="D33" s="2"/>
      <c r="E33" s="2"/>
      <c r="F33" s="2"/>
    </row>
    <row r="34" spans="1:6">
      <c r="A34" s="3">
        <f t="shared" si="0"/>
        <v>26</v>
      </c>
      <c r="B34" s="4" t="s">
        <v>9</v>
      </c>
      <c r="C34" s="3" t="str">
        <f>"("&amp;A32&amp;") - ("&amp;A18&amp;")"</f>
        <v>(24) - (10)</v>
      </c>
      <c r="D34" s="9">
        <f>D32-D18</f>
        <v>2.1010000000000029E-2</v>
      </c>
      <c r="E34" s="9">
        <f>E32-E18</f>
        <v>-2.239999999999992E-3</v>
      </c>
      <c r="F34" s="9">
        <f>E34</f>
        <v>-2.239999999999992E-3</v>
      </c>
    </row>
    <row r="35" spans="1:6">
      <c r="A35" s="3">
        <f t="shared" si="0"/>
        <v>27</v>
      </c>
      <c r="B35" s="4"/>
      <c r="C35" s="2"/>
      <c r="D35" s="2"/>
      <c r="E35" s="2"/>
      <c r="F35" s="2"/>
    </row>
    <row r="36" spans="1:6">
      <c r="A36" s="3">
        <f t="shared" si="0"/>
        <v>28</v>
      </c>
      <c r="B36" s="4" t="s">
        <v>8</v>
      </c>
      <c r="C36" s="3" t="s">
        <v>7</v>
      </c>
      <c r="D36" s="9">
        <f>'JPG-6 Page 2'!D34</f>
        <v>2.1010000000000029E-2</v>
      </c>
      <c r="E36" s="9">
        <f>'JPG-6 Page 2'!E34</f>
        <v>-2.239999999999992E-3</v>
      </c>
      <c r="F36" s="9">
        <f>E36</f>
        <v>-2.239999999999992E-3</v>
      </c>
    </row>
    <row r="37" spans="1:6">
      <c r="A37" s="3">
        <f t="shared" si="0"/>
        <v>29</v>
      </c>
      <c r="B37" s="4"/>
      <c r="C37" s="3"/>
      <c r="D37" s="2"/>
      <c r="E37" s="2"/>
      <c r="F37" s="2"/>
    </row>
    <row r="38" spans="1:6">
      <c r="A38" s="3">
        <f t="shared" si="0"/>
        <v>30</v>
      </c>
      <c r="B38" s="4" t="s">
        <v>6</v>
      </c>
      <c r="C38" s="3" t="s">
        <v>5</v>
      </c>
      <c r="D38" s="8">
        <f>IF(D34=D36,D26,(D26-((D34-D36)*D30)))</f>
        <v>0</v>
      </c>
      <c r="E38" s="5">
        <f>IF(E34=E36,E26,(E26-((E34-E36)*E30)))</f>
        <v>0</v>
      </c>
      <c r="F38" s="5"/>
    </row>
    <row r="39" spans="1:6">
      <c r="A39" s="3">
        <f t="shared" si="0"/>
        <v>31</v>
      </c>
      <c r="B39" s="4"/>
      <c r="C39" s="3"/>
      <c r="D39" s="7"/>
      <c r="E39" s="7"/>
      <c r="F39" s="7"/>
    </row>
    <row r="40" spans="1:6">
      <c r="A40" s="3">
        <f t="shared" si="0"/>
        <v>32</v>
      </c>
      <c r="B40" s="4" t="s">
        <v>4</v>
      </c>
      <c r="C40" s="3" t="str">
        <f>"("&amp;A$30&amp;") x ("&amp;A36&amp;")"</f>
        <v>(22) x (28)</v>
      </c>
      <c r="D40" s="5"/>
      <c r="E40" s="5">
        <f>E30*E36</f>
        <v>-1221440.3538380391</v>
      </c>
      <c r="F40" s="5"/>
    </row>
    <row r="41" spans="1:6">
      <c r="A41" s="3">
        <f t="shared" si="0"/>
        <v>33</v>
      </c>
      <c r="B41" s="4"/>
      <c r="C41" s="2"/>
      <c r="D41" s="5"/>
      <c r="E41" s="5"/>
      <c r="F41" s="5"/>
    </row>
    <row r="42" spans="1:6">
      <c r="A42" s="3">
        <f t="shared" si="0"/>
        <v>34</v>
      </c>
      <c r="B42" s="4" t="s">
        <v>3</v>
      </c>
      <c r="C42" s="3" t="str">
        <f>"("&amp;A40&amp;") / ("&amp;A28&amp;")"</f>
        <v>(32) / (20)</v>
      </c>
      <c r="D42" s="6"/>
      <c r="E42" s="6">
        <f>ROUND(E40/E28,5)</f>
        <v>-1.291E-2</v>
      </c>
      <c r="F42" s="6"/>
    </row>
    <row r="43" spans="1:6">
      <c r="A43" s="3">
        <f t="shared" si="0"/>
        <v>35</v>
      </c>
      <c r="B43" s="4"/>
      <c r="C43" s="2"/>
      <c r="D43" s="5"/>
      <c r="E43" s="5"/>
      <c r="F43" s="5"/>
    </row>
    <row r="44" spans="1:6">
      <c r="A44" s="3">
        <f t="shared" si="0"/>
        <v>36</v>
      </c>
      <c r="B44" s="2" t="s">
        <v>2</v>
      </c>
      <c r="C44" s="2"/>
      <c r="D44" s="5"/>
      <c r="E44" s="5"/>
      <c r="F44" s="5"/>
    </row>
    <row r="45" spans="1:6">
      <c r="A45" s="3">
        <f t="shared" si="0"/>
        <v>37</v>
      </c>
      <c r="B45" s="2" t="s">
        <v>1</v>
      </c>
      <c r="C45" s="2"/>
      <c r="D45" s="5"/>
      <c r="E45" s="5"/>
      <c r="F45" s="5"/>
    </row>
    <row r="46" spans="1:6">
      <c r="A46" s="3">
        <f t="shared" si="0"/>
        <v>38</v>
      </c>
      <c r="B46" s="1" t="s">
        <v>0</v>
      </c>
      <c r="C46" s="2"/>
      <c r="D46" s="4"/>
      <c r="E46" s="4"/>
      <c r="F46" s="4"/>
    </row>
    <row r="47" spans="1:6">
      <c r="A47" s="3"/>
      <c r="C47" s="2"/>
    </row>
    <row r="49" spans="3:3">
      <c r="C49" s="2"/>
    </row>
    <row r="52" spans="3:3">
      <c r="C52" s="2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A7" sqref="A7"/>
    </sheetView>
  </sheetViews>
  <sheetFormatPr defaultRowHeight="15"/>
  <cols>
    <col min="1" max="1" width="6.42578125" customWidth="1"/>
    <col min="2" max="2" width="60.7109375" customWidth="1"/>
    <col min="3" max="3" width="17" bestFit="1" customWidth="1"/>
    <col min="4" max="5" width="19.7109375" customWidth="1"/>
  </cols>
  <sheetData>
    <row r="1" spans="1:5">
      <c r="A1" s="118" t="s">
        <v>40</v>
      </c>
      <c r="B1" s="118"/>
      <c r="C1" s="118"/>
      <c r="D1" s="118"/>
      <c r="E1" s="118"/>
    </row>
    <row r="2" spans="1:5">
      <c r="A2" s="118" t="s">
        <v>39</v>
      </c>
      <c r="B2" s="118"/>
      <c r="C2" s="118"/>
      <c r="D2" s="118"/>
      <c r="E2" s="118"/>
    </row>
    <row r="3" spans="1:5">
      <c r="A3" s="118" t="s">
        <v>65</v>
      </c>
      <c r="B3" s="118"/>
      <c r="C3" s="118"/>
      <c r="D3" s="118"/>
      <c r="E3" s="118"/>
    </row>
    <row r="4" spans="1:5">
      <c r="A4" s="118" t="s">
        <v>64</v>
      </c>
      <c r="B4" s="118"/>
      <c r="C4" s="118"/>
      <c r="D4" s="118"/>
      <c r="E4" s="118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 ht="25.5">
      <c r="A7" s="30" t="s">
        <v>34</v>
      </c>
      <c r="B7" s="31"/>
      <c r="C7" s="30" t="s">
        <v>33</v>
      </c>
      <c r="D7" s="30" t="s">
        <v>32</v>
      </c>
      <c r="E7" s="30" t="s">
        <v>31</v>
      </c>
    </row>
    <row r="8" spans="1:5">
      <c r="A8" s="4"/>
      <c r="B8" s="3" t="s">
        <v>29</v>
      </c>
      <c r="C8" s="3" t="s">
        <v>28</v>
      </c>
      <c r="D8" s="3" t="s">
        <v>27</v>
      </c>
      <c r="E8" s="3" t="s">
        <v>26</v>
      </c>
    </row>
    <row r="9" spans="1:5">
      <c r="A9" s="3">
        <v>1</v>
      </c>
      <c r="B9" s="29"/>
      <c r="C9" s="3"/>
      <c r="D9" s="3"/>
      <c r="E9" s="3"/>
    </row>
    <row r="10" spans="1:5">
      <c r="A10" s="3">
        <f t="shared" ref="A10:A37" si="0">A9+1</f>
        <v>2</v>
      </c>
      <c r="B10" s="4" t="s">
        <v>63</v>
      </c>
      <c r="C10" s="3" t="s">
        <v>58</v>
      </c>
      <c r="D10" s="28">
        <v>674745923.08355141</v>
      </c>
      <c r="E10" s="28">
        <v>452413461.94293267</v>
      </c>
    </row>
    <row r="11" spans="1:5">
      <c r="A11" s="3">
        <f t="shared" si="0"/>
        <v>3</v>
      </c>
      <c r="B11" s="4"/>
      <c r="C11" s="3"/>
      <c r="D11" s="4"/>
      <c r="E11" s="4"/>
    </row>
    <row r="12" spans="1:5">
      <c r="A12" s="3">
        <f t="shared" si="0"/>
        <v>4</v>
      </c>
      <c r="B12" s="4" t="s">
        <v>62</v>
      </c>
      <c r="C12" s="3"/>
      <c r="D12" s="43">
        <v>0</v>
      </c>
      <c r="E12" s="43">
        <v>0</v>
      </c>
    </row>
    <row r="13" spans="1:5">
      <c r="A13" s="3">
        <f t="shared" si="0"/>
        <v>5</v>
      </c>
      <c r="B13" s="4"/>
      <c r="C13" s="3"/>
      <c r="D13" s="4"/>
      <c r="E13" s="4"/>
    </row>
    <row r="14" spans="1:5">
      <c r="A14" s="3">
        <f t="shared" si="0"/>
        <v>6</v>
      </c>
      <c r="B14" s="4" t="s">
        <v>61</v>
      </c>
      <c r="C14" s="3" t="s">
        <v>60</v>
      </c>
      <c r="D14" s="28">
        <f>D10-D12</f>
        <v>674745923.08355141</v>
      </c>
      <c r="E14" s="28">
        <f>E10-E12</f>
        <v>452413461.94293267</v>
      </c>
    </row>
    <row r="15" spans="1:5">
      <c r="A15" s="3">
        <f t="shared" si="0"/>
        <v>7</v>
      </c>
      <c r="B15" s="4"/>
      <c r="C15" s="3"/>
      <c r="D15" s="4"/>
      <c r="E15" s="4"/>
    </row>
    <row r="16" spans="1:5">
      <c r="A16" s="3">
        <f t="shared" si="0"/>
        <v>8</v>
      </c>
      <c r="B16" s="4" t="s">
        <v>59</v>
      </c>
      <c r="C16" s="3" t="s">
        <v>58</v>
      </c>
      <c r="D16" s="42">
        <v>559688037</v>
      </c>
      <c r="E16" s="42">
        <v>512283585</v>
      </c>
    </row>
    <row r="17" spans="1:5">
      <c r="A17" s="3">
        <f t="shared" si="0"/>
        <v>9</v>
      </c>
      <c r="B17" s="4"/>
      <c r="C17" s="3"/>
      <c r="D17" s="4"/>
      <c r="E17" s="4"/>
    </row>
    <row r="18" spans="1:5">
      <c r="A18" s="3">
        <f t="shared" si="0"/>
        <v>10</v>
      </c>
      <c r="B18" s="4" t="s">
        <v>57</v>
      </c>
      <c r="C18" s="3" t="s">
        <v>56</v>
      </c>
      <c r="D18" s="36">
        <f>ROUND(D10/D16,5)</f>
        <v>1.2055800000000001</v>
      </c>
      <c r="E18" s="36">
        <f>ROUND(E10/E16,5)</f>
        <v>0.88312999999999997</v>
      </c>
    </row>
    <row r="19" spans="1:5">
      <c r="A19" s="3">
        <f t="shared" si="0"/>
        <v>11</v>
      </c>
      <c r="B19" s="4"/>
      <c r="C19" s="3"/>
      <c r="D19" s="36"/>
      <c r="E19" s="36"/>
    </row>
    <row r="20" spans="1:5">
      <c r="A20" s="3">
        <f t="shared" si="0"/>
        <v>12</v>
      </c>
      <c r="B20" s="4" t="s">
        <v>55</v>
      </c>
      <c r="C20" s="3"/>
      <c r="D20" s="41">
        <v>0</v>
      </c>
      <c r="E20" s="41">
        <v>0</v>
      </c>
    </row>
    <row r="21" spans="1:5">
      <c r="A21" s="3">
        <f t="shared" si="0"/>
        <v>13</v>
      </c>
      <c r="B21" s="4"/>
      <c r="C21" s="3"/>
      <c r="D21" s="36"/>
      <c r="E21" s="36"/>
    </row>
    <row r="22" spans="1:5">
      <c r="A22" s="3">
        <f t="shared" si="0"/>
        <v>14</v>
      </c>
      <c r="B22" s="4" t="s">
        <v>54</v>
      </c>
      <c r="C22" s="3" t="s">
        <v>53</v>
      </c>
      <c r="D22" s="36">
        <f>D18+D20</f>
        <v>1.2055800000000001</v>
      </c>
      <c r="E22" s="36">
        <f>E18+E20</f>
        <v>0.88312999999999997</v>
      </c>
    </row>
    <row r="23" spans="1:5">
      <c r="A23" s="3">
        <f t="shared" si="0"/>
        <v>15</v>
      </c>
      <c r="B23" s="4"/>
      <c r="C23" s="3"/>
      <c r="D23" s="36"/>
      <c r="E23" s="36"/>
    </row>
    <row r="24" spans="1:5">
      <c r="A24" s="3">
        <f t="shared" si="0"/>
        <v>16</v>
      </c>
      <c r="B24" s="4" t="s">
        <v>52</v>
      </c>
      <c r="C24" s="3" t="s">
        <v>51</v>
      </c>
      <c r="D24" s="36">
        <f>'JPG-6 Page 1'!D34</f>
        <v>2.1010000000000029E-2</v>
      </c>
      <c r="E24" s="36">
        <f>'JPG-6 Page 1'!E34</f>
        <v>-2.239999999999992E-3</v>
      </c>
    </row>
    <row r="25" spans="1:5">
      <c r="A25" s="3">
        <f t="shared" si="0"/>
        <v>17</v>
      </c>
      <c r="B25" s="4"/>
      <c r="C25" s="3"/>
      <c r="D25" s="4"/>
      <c r="E25" s="4"/>
    </row>
    <row r="26" spans="1:5">
      <c r="A26" s="3">
        <f t="shared" si="0"/>
        <v>18</v>
      </c>
      <c r="B26" s="4" t="s">
        <v>50</v>
      </c>
      <c r="C26" s="3" t="s">
        <v>49</v>
      </c>
      <c r="D26" s="9">
        <f>D24-D20</f>
        <v>2.1010000000000029E-2</v>
      </c>
      <c r="E26" s="9">
        <f>E24-E20</f>
        <v>-2.239999999999992E-3</v>
      </c>
    </row>
    <row r="27" spans="1:5">
      <c r="A27" s="3">
        <f t="shared" si="0"/>
        <v>19</v>
      </c>
      <c r="B27" s="4"/>
      <c r="C27" s="3"/>
      <c r="D27" s="4"/>
      <c r="E27" s="4"/>
    </row>
    <row r="28" spans="1:5">
      <c r="A28" s="3">
        <f t="shared" si="0"/>
        <v>20</v>
      </c>
      <c r="B28" s="4" t="s">
        <v>48</v>
      </c>
      <c r="C28" s="3" t="s">
        <v>47</v>
      </c>
      <c r="D28" s="40">
        <f>D26/D22</f>
        <v>1.7427296405049874E-2</v>
      </c>
      <c r="E28" s="40">
        <f>E26/E22</f>
        <v>-2.5364329147464044E-3</v>
      </c>
    </row>
    <row r="29" spans="1:5">
      <c r="A29" s="3">
        <f t="shared" si="0"/>
        <v>21</v>
      </c>
      <c r="B29" s="4"/>
      <c r="C29" s="3"/>
      <c r="D29" s="4"/>
      <c r="E29" s="4"/>
    </row>
    <row r="30" spans="1:5">
      <c r="A30" s="3">
        <f t="shared" si="0"/>
        <v>22</v>
      </c>
      <c r="B30" s="4" t="s">
        <v>46</v>
      </c>
      <c r="C30" s="3" t="s">
        <v>5</v>
      </c>
      <c r="D30" s="39">
        <f>IF(D28&gt;3%,D28-3%,0)</f>
        <v>0</v>
      </c>
      <c r="E30" s="39">
        <f>IF(E28&gt;3%,E28-3%,0)</f>
        <v>0</v>
      </c>
    </row>
    <row r="31" spans="1:5">
      <c r="A31" s="3">
        <f t="shared" si="0"/>
        <v>23</v>
      </c>
      <c r="B31" s="4"/>
      <c r="C31" s="3"/>
      <c r="D31" s="4"/>
      <c r="E31" s="4"/>
    </row>
    <row r="32" spans="1:5">
      <c r="A32" s="3">
        <f t="shared" si="0"/>
        <v>24</v>
      </c>
      <c r="B32" s="4" t="s">
        <v>45</v>
      </c>
      <c r="C32" s="3" t="s">
        <v>44</v>
      </c>
      <c r="D32" s="38">
        <f>D30*D22</f>
        <v>0</v>
      </c>
      <c r="E32" s="38">
        <f>E30*E22</f>
        <v>0</v>
      </c>
    </row>
    <row r="33" spans="1:5">
      <c r="A33" s="3">
        <f t="shared" si="0"/>
        <v>25</v>
      </c>
      <c r="B33" s="2"/>
      <c r="C33" s="2"/>
      <c r="D33" s="37"/>
      <c r="E33" s="37"/>
    </row>
    <row r="34" spans="1:5">
      <c r="A34" s="3">
        <f t="shared" si="0"/>
        <v>26</v>
      </c>
      <c r="B34" s="4" t="s">
        <v>43</v>
      </c>
      <c r="C34" s="3" t="s">
        <v>42</v>
      </c>
      <c r="D34" s="36">
        <f>D24-D32</f>
        <v>2.1010000000000029E-2</v>
      </c>
      <c r="E34" s="36">
        <f>E24-E32</f>
        <v>-2.239999999999992E-3</v>
      </c>
    </row>
    <row r="35" spans="1:5">
      <c r="A35" s="3">
        <f t="shared" si="0"/>
        <v>27</v>
      </c>
      <c r="B35" s="35"/>
      <c r="C35" s="35"/>
      <c r="D35" s="35"/>
      <c r="E35" s="35"/>
    </row>
    <row r="36" spans="1:5">
      <c r="A36" s="3">
        <f t="shared" si="0"/>
        <v>28</v>
      </c>
      <c r="B36" s="2" t="s">
        <v>2</v>
      </c>
      <c r="C36" s="35"/>
      <c r="D36" s="35"/>
      <c r="E36" s="35"/>
    </row>
    <row r="37" spans="1:5">
      <c r="A37" s="3">
        <f t="shared" si="0"/>
        <v>29</v>
      </c>
      <c r="B37" s="2" t="s">
        <v>41</v>
      </c>
    </row>
    <row r="39" spans="1:5">
      <c r="D39" s="3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65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14" sqref="D14"/>
    </sheetView>
  </sheetViews>
  <sheetFormatPr defaultRowHeight="15"/>
  <cols>
    <col min="1" max="1" width="5.5703125" style="44" bestFit="1" customWidth="1"/>
    <col min="2" max="2" width="3.28515625" style="44" customWidth="1"/>
    <col min="3" max="3" width="29.140625" style="45" customWidth="1"/>
    <col min="4" max="4" width="9.85546875" style="45" bestFit="1" customWidth="1"/>
    <col min="5" max="5" width="13.28515625" style="45" bestFit="1" customWidth="1"/>
    <col min="6" max="6" width="10.7109375" style="45" bestFit="1" customWidth="1"/>
    <col min="7" max="7" width="16" style="45" bestFit="1" customWidth="1"/>
    <col min="8" max="8" width="2.42578125" style="44" customWidth="1"/>
    <col min="9" max="9" width="12.5703125" style="44" bestFit="1" customWidth="1"/>
    <col min="10" max="10" width="2.42578125" style="44" customWidth="1"/>
    <col min="11" max="11" width="12.28515625" style="44" customWidth="1"/>
    <col min="12" max="12" width="16" style="44" bestFit="1" customWidth="1"/>
    <col min="13" max="13" width="2.42578125" style="44" customWidth="1"/>
    <col min="14" max="14" width="11.5703125" style="44" bestFit="1" customWidth="1"/>
    <col min="15" max="15" width="8.85546875" style="44" bestFit="1" customWidth="1"/>
    <col min="16" max="16" width="2.42578125" style="44" customWidth="1"/>
    <col min="17" max="17" width="14.85546875" style="44" bestFit="1" customWidth="1"/>
    <col min="18" max="18" width="9.140625" style="44" customWidth="1"/>
    <col min="19" max="16384" width="9.140625" style="44"/>
  </cols>
  <sheetData>
    <row r="1" spans="1:30">
      <c r="B1" s="119" t="s">
        <v>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7"/>
      <c r="S1" s="114"/>
      <c r="T1" s="114"/>
      <c r="U1" s="115"/>
      <c r="V1" s="114"/>
      <c r="W1" s="114"/>
      <c r="X1" s="114"/>
      <c r="Y1" s="114"/>
      <c r="Z1" s="114"/>
      <c r="AA1" s="114"/>
      <c r="AB1" s="113"/>
      <c r="AC1" s="113"/>
      <c r="AD1" s="113"/>
    </row>
    <row r="2" spans="1:30">
      <c r="B2" s="119" t="s">
        <v>39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17"/>
      <c r="S2" s="114"/>
      <c r="T2" s="114"/>
      <c r="U2" s="115"/>
      <c r="V2" s="114"/>
      <c r="W2" s="114"/>
      <c r="X2" s="114"/>
      <c r="Y2" s="114"/>
      <c r="Z2" s="114"/>
      <c r="AA2" s="114"/>
      <c r="AB2" s="113"/>
      <c r="AC2" s="113"/>
      <c r="AD2" s="113"/>
    </row>
    <row r="3" spans="1:30">
      <c r="B3" s="119" t="s">
        <v>123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17"/>
      <c r="S3" s="116"/>
      <c r="T3" s="114"/>
      <c r="U3" s="115"/>
      <c r="V3" s="114"/>
      <c r="W3" s="114"/>
      <c r="X3" s="114"/>
      <c r="Y3" s="114"/>
      <c r="Z3" s="114"/>
      <c r="AA3" s="114"/>
      <c r="AB3" s="113"/>
      <c r="AC3" s="113"/>
      <c r="AD3" s="113"/>
    </row>
    <row r="4" spans="1:30">
      <c r="B4" s="119" t="s">
        <v>122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10"/>
      <c r="S4" s="108"/>
      <c r="T4" s="108"/>
      <c r="U4" s="109"/>
      <c r="V4" s="108"/>
      <c r="W4" s="108"/>
      <c r="X4" s="108"/>
      <c r="Y4" s="108"/>
      <c r="Z4" s="108"/>
      <c r="AA4" s="108"/>
      <c r="AB4" s="107"/>
      <c r="AC4" s="107"/>
      <c r="AD4" s="107"/>
    </row>
    <row r="5" spans="1:30">
      <c r="B5" s="112"/>
      <c r="C5" s="112"/>
      <c r="D5" s="112"/>
      <c r="E5" s="112"/>
      <c r="F5" s="112"/>
      <c r="G5" s="112"/>
      <c r="H5" s="111"/>
      <c r="I5" s="111"/>
      <c r="J5" s="111"/>
      <c r="K5" s="111"/>
      <c r="L5" s="111"/>
      <c r="M5" s="111"/>
      <c r="N5" s="111"/>
      <c r="O5" s="111"/>
      <c r="P5" s="111"/>
      <c r="Q5" s="110"/>
      <c r="R5" s="110"/>
      <c r="S5" s="108"/>
      <c r="T5" s="108"/>
      <c r="U5" s="109"/>
      <c r="V5" s="108"/>
      <c r="W5" s="108"/>
      <c r="X5" s="108"/>
      <c r="Y5" s="108"/>
      <c r="Z5" s="108"/>
      <c r="AA5" s="108"/>
      <c r="AB5" s="107"/>
      <c r="AC5" s="107"/>
      <c r="AD5" s="107"/>
    </row>
    <row r="6" spans="1:30">
      <c r="A6" s="106" t="s">
        <v>121</v>
      </c>
      <c r="C6" s="85"/>
      <c r="D6" s="85"/>
      <c r="E6" s="88" t="s">
        <v>120</v>
      </c>
      <c r="F6" s="103" t="s">
        <v>119</v>
      </c>
      <c r="G6" s="104"/>
      <c r="H6" s="105"/>
      <c r="I6" s="89" t="s">
        <v>118</v>
      </c>
      <c r="J6" s="89"/>
      <c r="K6" s="103" t="s">
        <v>117</v>
      </c>
      <c r="L6" s="104"/>
      <c r="M6" s="84"/>
      <c r="N6" s="103" t="s">
        <v>116</v>
      </c>
      <c r="O6" s="103"/>
      <c r="P6" s="102"/>
      <c r="Q6" s="85" t="s">
        <v>115</v>
      </c>
      <c r="R6" s="85"/>
      <c r="S6" s="84"/>
      <c r="T6" s="84"/>
      <c r="U6" s="84"/>
      <c r="V6" s="84"/>
      <c r="W6" s="84"/>
      <c r="X6" s="84"/>
      <c r="Y6" s="84"/>
      <c r="Z6" s="84"/>
      <c r="AA6" s="84"/>
    </row>
    <row r="7" spans="1:30">
      <c r="A7" s="30" t="s">
        <v>114</v>
      </c>
      <c r="B7" s="101"/>
      <c r="C7" s="93" t="s">
        <v>113</v>
      </c>
      <c r="D7" s="93" t="s">
        <v>112</v>
      </c>
      <c r="E7" s="98" t="s">
        <v>111</v>
      </c>
      <c r="F7" s="93" t="s">
        <v>109</v>
      </c>
      <c r="G7" s="97" t="s">
        <v>108</v>
      </c>
      <c r="H7" s="100"/>
      <c r="I7" s="99" t="s">
        <v>110</v>
      </c>
      <c r="J7" s="89"/>
      <c r="K7" s="98" t="s">
        <v>109</v>
      </c>
      <c r="L7" s="97" t="s">
        <v>108</v>
      </c>
      <c r="M7" s="84"/>
      <c r="N7" s="96" t="s">
        <v>107</v>
      </c>
      <c r="O7" s="95" t="s">
        <v>106</v>
      </c>
      <c r="P7" s="94"/>
      <c r="Q7" s="93" t="s">
        <v>105</v>
      </c>
      <c r="R7" s="85"/>
      <c r="S7" s="84"/>
      <c r="T7" s="84"/>
      <c r="U7" s="84"/>
      <c r="V7" s="84"/>
      <c r="W7" s="84"/>
      <c r="X7" s="84"/>
      <c r="Y7" s="84"/>
      <c r="Z7" s="84"/>
      <c r="AA7" s="84"/>
    </row>
    <row r="8" spans="1:30">
      <c r="A8" s="92"/>
      <c r="B8" s="45"/>
      <c r="C8" s="85" t="s">
        <v>29</v>
      </c>
      <c r="D8" s="85" t="s">
        <v>28</v>
      </c>
      <c r="E8" s="91" t="s">
        <v>27</v>
      </c>
      <c r="F8" s="85" t="s">
        <v>26</v>
      </c>
      <c r="G8" s="91" t="s">
        <v>25</v>
      </c>
      <c r="H8" s="90"/>
      <c r="I8" s="89" t="s">
        <v>104</v>
      </c>
      <c r="J8" s="89"/>
      <c r="K8" s="88" t="s">
        <v>103</v>
      </c>
      <c r="L8" s="87" t="s">
        <v>102</v>
      </c>
      <c r="M8" s="86"/>
      <c r="N8" s="85" t="s">
        <v>101</v>
      </c>
      <c r="O8" s="85" t="s">
        <v>100</v>
      </c>
      <c r="P8" s="85"/>
      <c r="Q8" s="85" t="s">
        <v>99</v>
      </c>
      <c r="R8" s="85"/>
      <c r="S8" s="84"/>
      <c r="T8" s="84"/>
      <c r="U8" s="84"/>
      <c r="V8" s="84"/>
      <c r="W8" s="84"/>
      <c r="X8" s="84"/>
      <c r="Y8" s="84"/>
      <c r="Z8" s="84"/>
      <c r="AA8" s="84"/>
    </row>
    <row r="9" spans="1:30" s="52" customFormat="1">
      <c r="A9" s="3">
        <v>1</v>
      </c>
      <c r="B9" s="72" t="s">
        <v>98</v>
      </c>
      <c r="D9" s="57"/>
      <c r="E9" s="69"/>
      <c r="F9" s="69"/>
      <c r="G9" s="76"/>
      <c r="H9" s="80"/>
      <c r="I9" s="46"/>
      <c r="J9" s="80"/>
      <c r="K9" s="69"/>
      <c r="L9" s="76"/>
      <c r="O9" s="53"/>
    </row>
    <row r="10" spans="1:30" s="52" customFormat="1">
      <c r="A10" s="3">
        <f t="shared" ref="A10:A41" si="0">A9+1</f>
        <v>2</v>
      </c>
      <c r="C10" s="58" t="s">
        <v>96</v>
      </c>
      <c r="D10" s="58" t="s">
        <v>70</v>
      </c>
      <c r="E10" s="56">
        <v>202815693</v>
      </c>
      <c r="F10" s="62">
        <v>0.30481999999999998</v>
      </c>
      <c r="G10" s="83">
        <f>ROUND($E10*F10,2)</f>
        <v>61822279.539999999</v>
      </c>
      <c r="H10" s="80"/>
      <c r="I10" s="46">
        <f>'JPG-6 Page 1'!$E$42</f>
        <v>-1.291E-2</v>
      </c>
      <c r="J10" s="80"/>
      <c r="K10" s="68">
        <f>ROUND(F10*(1+I10),5)</f>
        <v>0.30087999999999998</v>
      </c>
      <c r="L10" s="83">
        <f>ROUND($E10*K10,2)</f>
        <v>61023185.710000001</v>
      </c>
      <c r="N10" s="49">
        <f>L10-G10</f>
        <v>-799093.82999999821</v>
      </c>
      <c r="O10" s="48">
        <f>IF(G10&lt;&gt;0,N10/G10,0)</f>
        <v>-1.2925661039123796E-2</v>
      </c>
      <c r="P10" s="60"/>
      <c r="Q10" s="67">
        <f>K10-F10</f>
        <v>-3.9399999999999991E-3</v>
      </c>
    </row>
    <row r="11" spans="1:30" s="52" customFormat="1">
      <c r="A11" s="3">
        <f t="shared" si="0"/>
        <v>3</v>
      </c>
      <c r="C11" s="58"/>
      <c r="D11" s="58"/>
      <c r="E11" s="69"/>
      <c r="F11" s="56"/>
      <c r="G11" s="83"/>
      <c r="H11" s="80"/>
      <c r="I11" s="46"/>
      <c r="J11" s="80"/>
      <c r="K11" s="56"/>
      <c r="L11" s="83"/>
      <c r="O11" s="53"/>
    </row>
    <row r="12" spans="1:30" s="52" customFormat="1">
      <c r="A12" s="3">
        <f t="shared" si="0"/>
        <v>4</v>
      </c>
      <c r="B12" s="79" t="s">
        <v>97</v>
      </c>
      <c r="D12" s="57"/>
      <c r="E12" s="69"/>
      <c r="F12" s="69"/>
      <c r="G12" s="76"/>
      <c r="H12" s="80"/>
      <c r="I12" s="46"/>
      <c r="J12" s="80"/>
      <c r="K12" s="69"/>
      <c r="L12" s="76"/>
      <c r="N12" s="58"/>
      <c r="O12" s="53"/>
    </row>
    <row r="13" spans="1:30" s="52" customFormat="1">
      <c r="A13" s="3">
        <f t="shared" si="0"/>
        <v>5</v>
      </c>
      <c r="B13" s="58"/>
      <c r="C13" s="58" t="s">
        <v>96</v>
      </c>
      <c r="D13" s="58" t="s">
        <v>70</v>
      </c>
      <c r="E13" s="56">
        <v>0</v>
      </c>
      <c r="F13" s="62">
        <f>F10</f>
        <v>0.30481999999999998</v>
      </c>
      <c r="G13" s="83">
        <f>ROUND($E13*F13,2)</f>
        <v>0</v>
      </c>
      <c r="H13" s="80"/>
      <c r="I13" s="46">
        <f>'JPG-6 Page 1'!$E$42</f>
        <v>-1.291E-2</v>
      </c>
      <c r="J13" s="80"/>
      <c r="K13" s="68">
        <f>ROUND(F13*(1+I13),5)</f>
        <v>0.30087999999999998</v>
      </c>
      <c r="L13" s="83">
        <f>ROUND($E13*K13,2)</f>
        <v>0</v>
      </c>
      <c r="N13" s="49">
        <f>L13-G13</f>
        <v>0</v>
      </c>
      <c r="O13" s="48">
        <f>IF(G13&lt;&gt;0,N13/G13,0)</f>
        <v>0</v>
      </c>
      <c r="P13" s="60"/>
      <c r="Q13" s="67">
        <f>K13-F13</f>
        <v>-3.9399999999999991E-3</v>
      </c>
    </row>
    <row r="14" spans="1:30" s="52" customFormat="1">
      <c r="A14" s="3">
        <f t="shared" si="0"/>
        <v>6</v>
      </c>
      <c r="B14" s="58"/>
      <c r="C14" s="66" t="s">
        <v>81</v>
      </c>
      <c r="D14" s="58"/>
      <c r="E14" s="56"/>
      <c r="F14" s="62">
        <v>-5.3600000000000002E-3</v>
      </c>
      <c r="G14" s="83">
        <f>ROUND($E14*F14,2)</f>
        <v>0</v>
      </c>
      <c r="H14" s="80"/>
      <c r="I14" s="46">
        <f>'JPG-6 Page 1'!$E$42</f>
        <v>-1.291E-2</v>
      </c>
      <c r="J14" s="80"/>
      <c r="K14" s="68">
        <f>ROUND(F14*(1+I14),5)</f>
        <v>-5.2900000000000004E-3</v>
      </c>
      <c r="L14" s="83">
        <f>ROUND($E14*K14,2)</f>
        <v>0</v>
      </c>
      <c r="N14" s="49">
        <f>L14-G14</f>
        <v>0</v>
      </c>
      <c r="O14" s="48">
        <f>IF(G14&lt;&gt;0,N14/G14,0)</f>
        <v>0</v>
      </c>
      <c r="P14" s="60"/>
      <c r="Q14" s="67">
        <f>K14-F14</f>
        <v>6.999999999999975E-5</v>
      </c>
    </row>
    <row r="15" spans="1:30" s="52" customFormat="1">
      <c r="A15" s="3">
        <f t="shared" si="0"/>
        <v>7</v>
      </c>
      <c r="C15" s="63" t="s">
        <v>68</v>
      </c>
      <c r="D15" s="57"/>
      <c r="E15" s="56"/>
      <c r="F15" s="56"/>
      <c r="G15" s="82">
        <f>SUM(G13:G14)</f>
        <v>0</v>
      </c>
      <c r="H15" s="80"/>
      <c r="I15" s="46"/>
      <c r="J15" s="80"/>
      <c r="K15" s="56"/>
      <c r="L15" s="82">
        <f>SUM(L13:L14)</f>
        <v>0</v>
      </c>
      <c r="N15" s="49">
        <f>L15-G15</f>
        <v>0</v>
      </c>
      <c r="O15" s="48">
        <f>IF(G15&lt;&gt;0,N15/G15,0)</f>
        <v>0</v>
      </c>
      <c r="P15" s="60"/>
    </row>
    <row r="16" spans="1:30" s="52" customFormat="1">
      <c r="A16" s="3">
        <f t="shared" si="0"/>
        <v>8</v>
      </c>
      <c r="B16" s="58"/>
      <c r="C16" s="58"/>
      <c r="D16" s="58"/>
      <c r="E16" s="69"/>
      <c r="F16" s="81"/>
      <c r="G16" s="50"/>
      <c r="H16" s="80"/>
      <c r="I16" s="46"/>
      <c r="J16" s="80"/>
      <c r="K16" s="81"/>
      <c r="L16" s="50"/>
      <c r="O16" s="53"/>
    </row>
    <row r="17" spans="1:17" s="52" customFormat="1">
      <c r="A17" s="3">
        <f t="shared" si="0"/>
        <v>9</v>
      </c>
      <c r="B17" s="79" t="s">
        <v>95</v>
      </c>
      <c r="D17" s="57"/>
      <c r="E17" s="69"/>
      <c r="F17" s="69"/>
      <c r="G17" s="76"/>
      <c r="H17" s="80"/>
      <c r="I17" s="46"/>
      <c r="J17" s="80"/>
      <c r="K17" s="69"/>
      <c r="L17" s="76"/>
      <c r="O17" s="53"/>
    </row>
    <row r="18" spans="1:17" s="52" customFormat="1">
      <c r="A18" s="3">
        <f t="shared" si="0"/>
        <v>10</v>
      </c>
      <c r="C18" s="69" t="s">
        <v>79</v>
      </c>
      <c r="D18" s="58" t="s">
        <v>78</v>
      </c>
      <c r="E18" s="56">
        <v>4308674.33</v>
      </c>
      <c r="F18" s="54">
        <v>1.1399999999999999</v>
      </c>
      <c r="G18" s="76">
        <f>ROUND($E18*F18,2)</f>
        <v>4911888.74</v>
      </c>
      <c r="H18" s="80"/>
      <c r="I18" s="46">
        <f>'JPG-6 Page 1'!$E$42</f>
        <v>-1.291E-2</v>
      </c>
      <c r="J18" s="80"/>
      <c r="K18" s="71">
        <f>ROUND(F18*(1+I18),2)</f>
        <v>1.1299999999999999</v>
      </c>
      <c r="L18" s="76">
        <f>ROUND($E18*K18,2)</f>
        <v>4868801.99</v>
      </c>
      <c r="N18" s="49">
        <f>L18-G18</f>
        <v>-43086.75</v>
      </c>
      <c r="O18" s="48">
        <f>IF(G18&lt;&gt;0,N18/G18,0)</f>
        <v>-8.7719311818125582E-3</v>
      </c>
      <c r="P18" s="60"/>
      <c r="Q18" s="70">
        <f>K18-F18</f>
        <v>-1.0000000000000009E-2</v>
      </c>
    </row>
    <row r="19" spans="1:17" s="52" customFormat="1">
      <c r="A19" s="3">
        <f t="shared" si="0"/>
        <v>11</v>
      </c>
      <c r="C19" s="69"/>
      <c r="D19" s="58"/>
      <c r="E19" s="56"/>
      <c r="F19" s="54"/>
      <c r="G19" s="50"/>
      <c r="H19" s="80"/>
      <c r="I19" s="46"/>
      <c r="J19" s="80"/>
      <c r="K19" s="54"/>
      <c r="L19" s="50"/>
      <c r="O19" s="53"/>
    </row>
    <row r="20" spans="1:17" s="52" customFormat="1">
      <c r="A20" s="3">
        <f t="shared" si="0"/>
        <v>12</v>
      </c>
      <c r="C20" s="69" t="s">
        <v>77</v>
      </c>
      <c r="D20" s="58"/>
      <c r="E20" s="56"/>
      <c r="F20" s="54"/>
      <c r="G20" s="50"/>
      <c r="H20" s="80"/>
      <c r="I20" s="46"/>
      <c r="J20" s="80"/>
      <c r="K20" s="54"/>
      <c r="L20" s="50"/>
      <c r="O20" s="53"/>
    </row>
    <row r="21" spans="1:17" s="52" customFormat="1">
      <c r="A21" s="3">
        <f t="shared" si="0"/>
        <v>13</v>
      </c>
      <c r="C21" s="69" t="s">
        <v>93</v>
      </c>
      <c r="D21" s="58" t="s">
        <v>70</v>
      </c>
      <c r="E21" s="56">
        <v>18457758</v>
      </c>
      <c r="F21" s="62">
        <v>0.13772999999999999</v>
      </c>
      <c r="G21" s="76" t="s">
        <v>92</v>
      </c>
      <c r="H21" s="80"/>
      <c r="I21" s="46"/>
      <c r="J21" s="80"/>
      <c r="K21" s="68">
        <f>ROUND(F21*(1+I21),5)</f>
        <v>0.13772999999999999</v>
      </c>
      <c r="L21" s="76" t="s">
        <v>92</v>
      </c>
      <c r="O21" s="53"/>
      <c r="Q21" s="67">
        <f>K21-F21</f>
        <v>0</v>
      </c>
    </row>
    <row r="22" spans="1:17" s="52" customFormat="1">
      <c r="A22" s="3">
        <f t="shared" si="0"/>
        <v>14</v>
      </c>
      <c r="C22" s="69" t="s">
        <v>91</v>
      </c>
      <c r="D22" s="58" t="s">
        <v>70</v>
      </c>
      <c r="E22" s="56">
        <v>32519670</v>
      </c>
      <c r="F22" s="62">
        <v>0.13772999999999999</v>
      </c>
      <c r="G22" s="76">
        <f>ROUND($E22*F22,2)</f>
        <v>4478934.1500000004</v>
      </c>
      <c r="H22" s="80"/>
      <c r="I22" s="46">
        <f>'JPG-6 Page 1'!$E$42</f>
        <v>-1.291E-2</v>
      </c>
      <c r="J22" s="80"/>
      <c r="K22" s="68">
        <f>ROUND(F22*(1+I22),5)</f>
        <v>0.13594999999999999</v>
      </c>
      <c r="L22" s="76">
        <f>ROUND($E22*K22,2)</f>
        <v>4421049.1399999997</v>
      </c>
      <c r="N22" s="49">
        <f>L22-G22</f>
        <v>-57885.010000000708</v>
      </c>
      <c r="O22" s="48">
        <f>IF(G22&lt;&gt;0,N22/G22,0)</f>
        <v>-1.2923835908594616E-2</v>
      </c>
      <c r="P22" s="60"/>
      <c r="Q22" s="67">
        <f>K22-F22</f>
        <v>-1.7800000000000038E-3</v>
      </c>
    </row>
    <row r="23" spans="1:17" s="52" customFormat="1">
      <c r="A23" s="3">
        <f t="shared" si="0"/>
        <v>15</v>
      </c>
      <c r="C23" s="69" t="s">
        <v>90</v>
      </c>
      <c r="D23" s="58" t="s">
        <v>70</v>
      </c>
      <c r="E23" s="56">
        <v>26996599</v>
      </c>
      <c r="F23" s="62">
        <v>0.11087</v>
      </c>
      <c r="G23" s="76">
        <f>ROUND($E23*F23,2)</f>
        <v>2993112.93</v>
      </c>
      <c r="H23" s="80"/>
      <c r="I23" s="46">
        <f>'JPG-6 Page 1'!$E$42</f>
        <v>-1.291E-2</v>
      </c>
      <c r="J23" s="80"/>
      <c r="K23" s="68">
        <f>ROUND(F23*(1+I23),5)</f>
        <v>0.10944</v>
      </c>
      <c r="L23" s="76">
        <f>ROUND($E23*K23,2)</f>
        <v>2954507.79</v>
      </c>
      <c r="N23" s="49">
        <f>L23-G23</f>
        <v>-38605.14000000013</v>
      </c>
      <c r="O23" s="48">
        <f>IF(G23&lt;&gt;0,N23/G23,0)</f>
        <v>-1.2897989786172261E-2</v>
      </c>
      <c r="P23" s="60"/>
      <c r="Q23" s="67">
        <f>K23-F23</f>
        <v>-1.4300000000000007E-3</v>
      </c>
    </row>
    <row r="24" spans="1:17" s="52" customFormat="1">
      <c r="A24" s="3">
        <f t="shared" si="0"/>
        <v>16</v>
      </c>
      <c r="C24" s="66" t="s">
        <v>69</v>
      </c>
      <c r="D24" s="57"/>
      <c r="E24" s="65">
        <f>SUM(E21:E23)</f>
        <v>77974027</v>
      </c>
      <c r="F24" s="56"/>
      <c r="H24" s="80"/>
      <c r="I24" s="46"/>
      <c r="J24" s="80"/>
      <c r="K24" s="56"/>
      <c r="O24" s="53"/>
    </row>
    <row r="25" spans="1:17" s="52" customFormat="1">
      <c r="A25" s="3">
        <f t="shared" si="0"/>
        <v>17</v>
      </c>
      <c r="C25" s="63" t="s">
        <v>68</v>
      </c>
      <c r="D25" s="57"/>
      <c r="E25" s="56"/>
      <c r="F25" s="56"/>
      <c r="G25" s="73">
        <f>SUM(G18:G18,G22:G23)</f>
        <v>12383935.82</v>
      </c>
      <c r="H25" s="80"/>
      <c r="I25" s="46"/>
      <c r="J25" s="80"/>
      <c r="K25" s="56"/>
      <c r="L25" s="73">
        <f>SUM(L18:L18,L22:L23)</f>
        <v>12244358.919999998</v>
      </c>
      <c r="N25" s="49">
        <f>L25-G25</f>
        <v>-139576.90000000224</v>
      </c>
      <c r="O25" s="48">
        <f>IF(G25&lt;&gt;0,N25/G25,0)</f>
        <v>-1.1270802919907431E-2</v>
      </c>
      <c r="P25" s="60"/>
    </row>
    <row r="26" spans="1:17" s="52" customFormat="1">
      <c r="A26" s="3">
        <f t="shared" si="0"/>
        <v>18</v>
      </c>
      <c r="C26" s="66"/>
      <c r="D26" s="57"/>
      <c r="E26" s="56"/>
      <c r="F26" s="56"/>
      <c r="G26" s="50"/>
      <c r="H26" s="80"/>
      <c r="I26" s="46"/>
      <c r="J26" s="80"/>
      <c r="K26" s="56"/>
      <c r="L26" s="50"/>
      <c r="O26" s="53"/>
    </row>
    <row r="27" spans="1:17" s="64" customFormat="1">
      <c r="A27" s="3">
        <f t="shared" si="0"/>
        <v>19</v>
      </c>
      <c r="B27" s="79" t="s">
        <v>94</v>
      </c>
      <c r="D27" s="57"/>
      <c r="E27" s="69"/>
      <c r="F27" s="69"/>
      <c r="G27" s="76"/>
      <c r="H27" s="75"/>
      <c r="I27" s="46"/>
      <c r="J27" s="75"/>
      <c r="K27" s="69"/>
      <c r="L27" s="76"/>
      <c r="O27" s="74"/>
    </row>
    <row r="28" spans="1:17" s="64" customFormat="1">
      <c r="A28" s="3">
        <f t="shared" si="0"/>
        <v>20</v>
      </c>
      <c r="B28" s="69"/>
      <c r="C28" s="69" t="s">
        <v>79</v>
      </c>
      <c r="D28" s="58" t="s">
        <v>78</v>
      </c>
      <c r="E28" s="56">
        <v>512366</v>
      </c>
      <c r="F28" s="54">
        <f>F18</f>
        <v>1.1399999999999999</v>
      </c>
      <c r="G28" s="76">
        <f>ROUND($E28*F28,2)</f>
        <v>584097.24</v>
      </c>
      <c r="H28" s="75"/>
      <c r="I28" s="46">
        <f>'JPG-6 Page 1'!$E$42</f>
        <v>-1.291E-2</v>
      </c>
      <c r="J28" s="75"/>
      <c r="K28" s="71">
        <f>ROUND(F28*(1+I28),2)</f>
        <v>1.1299999999999999</v>
      </c>
      <c r="L28" s="76">
        <f>ROUND($E28*K28,2)</f>
        <v>578973.57999999996</v>
      </c>
      <c r="N28" s="49">
        <f>L28-G28</f>
        <v>-5123.6600000000326</v>
      </c>
      <c r="O28" s="48">
        <f>IF(G28&lt;&gt;0,N28/G28,0)</f>
        <v>-8.7719298245614603E-3</v>
      </c>
      <c r="P28" s="60"/>
      <c r="Q28" s="70">
        <f>K28-F28</f>
        <v>-1.0000000000000009E-2</v>
      </c>
    </row>
    <row r="29" spans="1:17" s="64" customFormat="1">
      <c r="A29" s="3">
        <f t="shared" si="0"/>
        <v>21</v>
      </c>
      <c r="B29" s="69"/>
      <c r="C29" s="69"/>
      <c r="D29" s="58"/>
      <c r="E29" s="56"/>
      <c r="F29" s="54"/>
      <c r="G29" s="50"/>
      <c r="H29" s="75"/>
      <c r="I29" s="46"/>
      <c r="J29" s="75"/>
      <c r="K29" s="54"/>
      <c r="L29" s="50"/>
      <c r="O29" s="74"/>
    </row>
    <row r="30" spans="1:17" s="64" customFormat="1">
      <c r="A30" s="3">
        <f t="shared" si="0"/>
        <v>22</v>
      </c>
      <c r="B30" s="69"/>
      <c r="C30" s="69" t="s">
        <v>77</v>
      </c>
      <c r="D30" s="58"/>
      <c r="E30" s="56"/>
      <c r="F30" s="54"/>
      <c r="G30" s="50"/>
      <c r="H30" s="75"/>
      <c r="I30" s="46"/>
      <c r="J30" s="75"/>
      <c r="K30" s="54"/>
      <c r="L30" s="50"/>
      <c r="O30" s="74"/>
    </row>
    <row r="31" spans="1:17" s="64" customFormat="1">
      <c r="A31" s="3">
        <f t="shared" si="0"/>
        <v>23</v>
      </c>
      <c r="B31" s="69"/>
      <c r="C31" s="69" t="s">
        <v>93</v>
      </c>
      <c r="D31" s="58" t="s">
        <v>70</v>
      </c>
      <c r="E31" s="56">
        <v>665953</v>
      </c>
      <c r="F31" s="62">
        <f>F21</f>
        <v>0.13772999999999999</v>
      </c>
      <c r="G31" s="76" t="s">
        <v>92</v>
      </c>
      <c r="H31" s="75"/>
      <c r="I31" s="46"/>
      <c r="J31" s="75"/>
      <c r="K31" s="68">
        <f>ROUND(F31*(1+I31),5)</f>
        <v>0.13772999999999999</v>
      </c>
      <c r="L31" s="76" t="s">
        <v>92</v>
      </c>
      <c r="O31" s="74"/>
      <c r="Q31" s="67">
        <f>K31-F31</f>
        <v>0</v>
      </c>
    </row>
    <row r="32" spans="1:17" s="64" customFormat="1">
      <c r="A32" s="3">
        <f t="shared" si="0"/>
        <v>24</v>
      </c>
      <c r="B32" s="69"/>
      <c r="C32" s="69" t="s">
        <v>91</v>
      </c>
      <c r="D32" s="58" t="s">
        <v>70</v>
      </c>
      <c r="E32" s="56">
        <v>2690154</v>
      </c>
      <c r="F32" s="62">
        <f>F22</f>
        <v>0.13772999999999999</v>
      </c>
      <c r="G32" s="76">
        <f>ROUND($E32*F32,2)</f>
        <v>370514.91</v>
      </c>
      <c r="H32" s="75"/>
      <c r="I32" s="46">
        <f>'JPG-6 Page 1'!$E$42</f>
        <v>-1.291E-2</v>
      </c>
      <c r="J32" s="75"/>
      <c r="K32" s="68">
        <f>ROUND(F32*(1+I32),5)</f>
        <v>0.13594999999999999</v>
      </c>
      <c r="L32" s="76">
        <f>ROUND($E32*K32,2)</f>
        <v>365726.44</v>
      </c>
      <c r="N32" s="49">
        <f>L32-G32</f>
        <v>-4788.4699999999721</v>
      </c>
      <c r="O32" s="48">
        <f>IF(G32&lt;&gt;0,N32/G32,0)</f>
        <v>-1.2923825386675997E-2</v>
      </c>
      <c r="P32" s="60"/>
      <c r="Q32" s="67">
        <f>K32-F32</f>
        <v>-1.7800000000000038E-3</v>
      </c>
    </row>
    <row r="33" spans="1:17" s="64" customFormat="1">
      <c r="A33" s="3">
        <f t="shared" si="0"/>
        <v>25</v>
      </c>
      <c r="B33" s="69"/>
      <c r="C33" s="69" t="s">
        <v>90</v>
      </c>
      <c r="D33" s="58" t="s">
        <v>70</v>
      </c>
      <c r="E33" s="56">
        <v>7533376</v>
      </c>
      <c r="F33" s="62">
        <f>F23</f>
        <v>0.11087</v>
      </c>
      <c r="G33" s="76">
        <f>ROUND($E33*F33,2)</f>
        <v>835225.4</v>
      </c>
      <c r="H33" s="75"/>
      <c r="I33" s="46">
        <f>'JPG-6 Page 1'!$E$42</f>
        <v>-1.291E-2</v>
      </c>
      <c r="J33" s="75"/>
      <c r="K33" s="68">
        <f>ROUND(F33*(1+I33),5)</f>
        <v>0.10944</v>
      </c>
      <c r="L33" s="76">
        <f>ROUND($E33*K33,2)</f>
        <v>824452.67</v>
      </c>
      <c r="N33" s="49">
        <f>L33-G33</f>
        <v>-10772.729999999981</v>
      </c>
      <c r="O33" s="48">
        <f>IF(G33&lt;&gt;0,N33/G33,0)</f>
        <v>-1.2897991368557495E-2</v>
      </c>
      <c r="P33" s="60"/>
      <c r="Q33" s="67">
        <f>K33-F33</f>
        <v>-1.4300000000000007E-3</v>
      </c>
    </row>
    <row r="34" spans="1:17" s="64" customFormat="1">
      <c r="A34" s="3">
        <f t="shared" si="0"/>
        <v>26</v>
      </c>
      <c r="B34" s="69"/>
      <c r="C34" s="66" t="s">
        <v>69</v>
      </c>
      <c r="D34" s="57"/>
      <c r="E34" s="65">
        <f>SUM(E31:E33)</f>
        <v>10889483</v>
      </c>
      <c r="F34" s="56"/>
      <c r="G34" s="69"/>
      <c r="H34" s="75"/>
      <c r="I34" s="46"/>
      <c r="J34" s="75"/>
      <c r="K34" s="56"/>
      <c r="L34" s="69"/>
      <c r="O34" s="74"/>
    </row>
    <row r="35" spans="1:17" s="64" customFormat="1">
      <c r="A35" s="3">
        <f t="shared" si="0"/>
        <v>27</v>
      </c>
      <c r="B35" s="69"/>
      <c r="C35" s="66" t="s">
        <v>81</v>
      </c>
      <c r="D35" s="58" t="s">
        <v>70</v>
      </c>
      <c r="E35" s="56">
        <f>E34</f>
        <v>10889483</v>
      </c>
      <c r="F35" s="78">
        <v>-5.3600000000000002E-3</v>
      </c>
      <c r="G35" s="76">
        <f>ROUND($E35*F35,2)</f>
        <v>-58367.63</v>
      </c>
      <c r="H35" s="75"/>
      <c r="I35" s="46">
        <f>'JPG-6 Page 1'!$E$42</f>
        <v>-1.291E-2</v>
      </c>
      <c r="J35" s="75"/>
      <c r="K35" s="68">
        <f>ROUND(F35*(1+I35),5)</f>
        <v>-5.2900000000000004E-3</v>
      </c>
      <c r="L35" s="76">
        <f>ROUND($E35*K35,2)</f>
        <v>-57605.37</v>
      </c>
      <c r="N35" s="49">
        <f>L35-G35</f>
        <v>762.25999999999476</v>
      </c>
      <c r="O35" s="48">
        <f>IF(G35&lt;&gt;0,N35/G35,0)</f>
        <v>-1.3059635966031083E-2</v>
      </c>
      <c r="P35" s="60"/>
      <c r="Q35" s="67">
        <f>K35-F35</f>
        <v>6.999999999999975E-5</v>
      </c>
    </row>
    <row r="36" spans="1:17" s="64" customFormat="1">
      <c r="A36" s="3">
        <f t="shared" si="0"/>
        <v>28</v>
      </c>
      <c r="C36" s="63" t="s">
        <v>68</v>
      </c>
      <c r="D36" s="57"/>
      <c r="E36" s="56"/>
      <c r="F36" s="56"/>
      <c r="G36" s="73">
        <f>SUM(G28:G35)</f>
        <v>1731469.92</v>
      </c>
      <c r="H36" s="75"/>
      <c r="I36" s="46"/>
      <c r="J36" s="75"/>
      <c r="K36" s="56"/>
      <c r="L36" s="73">
        <f>SUM(L28:L35)</f>
        <v>1711547.3199999998</v>
      </c>
      <c r="N36" s="49">
        <f>L36-G36</f>
        <v>-19922.600000000093</v>
      </c>
      <c r="O36" s="48">
        <f>IF(G36&lt;&gt;0,N36/G36,0)</f>
        <v>-1.1506177364028416E-2</v>
      </c>
      <c r="P36" s="60"/>
    </row>
    <row r="37" spans="1:17" s="64" customFormat="1">
      <c r="A37" s="3">
        <f t="shared" si="0"/>
        <v>29</v>
      </c>
      <c r="B37" s="69"/>
      <c r="C37" s="66"/>
      <c r="D37" s="57"/>
      <c r="E37" s="56"/>
      <c r="F37" s="56"/>
      <c r="G37" s="50"/>
      <c r="H37" s="75"/>
      <c r="I37" s="46"/>
      <c r="J37" s="75"/>
      <c r="K37" s="56"/>
      <c r="L37" s="50"/>
      <c r="O37" s="74"/>
    </row>
    <row r="38" spans="1:17" s="64" customFormat="1">
      <c r="A38" s="3">
        <f t="shared" si="0"/>
        <v>30</v>
      </c>
      <c r="B38" s="72" t="s">
        <v>89</v>
      </c>
      <c r="C38" s="52"/>
      <c r="D38" s="57"/>
      <c r="E38" s="56"/>
      <c r="F38" s="54"/>
      <c r="G38" s="77"/>
      <c r="H38" s="55"/>
      <c r="I38" s="46"/>
      <c r="J38" s="55"/>
      <c r="K38" s="54"/>
      <c r="L38" s="77"/>
      <c r="M38" s="52"/>
      <c r="N38" s="52"/>
      <c r="O38" s="53"/>
      <c r="P38" s="52"/>
      <c r="Q38" s="52"/>
    </row>
    <row r="39" spans="1:17" s="64" customFormat="1">
      <c r="A39" s="3">
        <f t="shared" si="0"/>
        <v>31</v>
      </c>
      <c r="B39" s="52"/>
      <c r="C39" s="58" t="s">
        <v>79</v>
      </c>
      <c r="D39" s="58" t="s">
        <v>78</v>
      </c>
      <c r="E39" s="56">
        <v>101408</v>
      </c>
      <c r="F39" s="54">
        <v>1.1399999999999999</v>
      </c>
      <c r="G39" s="76">
        <f>ROUND($E39*F39,2)</f>
        <v>115605.12</v>
      </c>
      <c r="H39" s="55"/>
      <c r="I39" s="46">
        <f>'JPG-6 Page 1'!$E$42</f>
        <v>-1.291E-2</v>
      </c>
      <c r="J39" s="55"/>
      <c r="K39" s="71">
        <f>ROUND(F39*(1+I39),2)</f>
        <v>1.1299999999999999</v>
      </c>
      <c r="L39" s="76">
        <f>ROUND($E39*K39,2)</f>
        <v>114591.03999999999</v>
      </c>
      <c r="M39" s="52"/>
      <c r="N39" s="49">
        <f>L39-G39</f>
        <v>-1014.0800000000017</v>
      </c>
      <c r="O39" s="48">
        <f>IF(G39&lt;&gt;0,N39/G39,0)</f>
        <v>-8.7719298245614186E-3</v>
      </c>
      <c r="P39" s="60"/>
      <c r="Q39" s="70">
        <f>K39-F39</f>
        <v>-1.0000000000000009E-2</v>
      </c>
    </row>
    <row r="40" spans="1:17" s="64" customFormat="1">
      <c r="A40" s="3">
        <f t="shared" si="0"/>
        <v>32</v>
      </c>
      <c r="B40" s="52"/>
      <c r="C40" s="58" t="s">
        <v>81</v>
      </c>
      <c r="D40" s="58" t="s">
        <v>70</v>
      </c>
      <c r="E40" s="56">
        <v>17344756</v>
      </c>
      <c r="F40" s="62">
        <v>6.79E-3</v>
      </c>
      <c r="G40" s="76">
        <f>ROUND($E40*F40,2)</f>
        <v>117770.89</v>
      </c>
      <c r="H40" s="55"/>
      <c r="I40" s="46">
        <f>'JPG-6 Page 1'!$E$42</f>
        <v>-1.291E-2</v>
      </c>
      <c r="J40" s="55"/>
      <c r="K40" s="68">
        <f>ROUND(F40*(1+I40),5)</f>
        <v>6.7000000000000002E-3</v>
      </c>
      <c r="L40" s="76">
        <f>ROUND($E40*K40,2)</f>
        <v>116209.87</v>
      </c>
      <c r="M40" s="52"/>
      <c r="N40" s="49">
        <f>L40-G40</f>
        <v>-1561.0200000000041</v>
      </c>
      <c r="O40" s="48">
        <f>IF(G40&lt;&gt;0,N40/G40,0)</f>
        <v>-1.3254718547172429E-2</v>
      </c>
      <c r="P40" s="60"/>
      <c r="Q40" s="67">
        <f>K40-F40</f>
        <v>-8.9999999999999802E-5</v>
      </c>
    </row>
    <row r="41" spans="1:17" s="64" customFormat="1">
      <c r="A41" s="3">
        <f t="shared" si="0"/>
        <v>33</v>
      </c>
      <c r="B41" s="52"/>
      <c r="C41" s="58"/>
      <c r="D41" s="58"/>
      <c r="E41" s="56"/>
      <c r="F41" s="62"/>
      <c r="G41" s="50"/>
      <c r="H41" s="55"/>
      <c r="I41" s="46"/>
      <c r="J41" s="55"/>
      <c r="K41" s="62"/>
      <c r="L41" s="50"/>
      <c r="M41" s="52"/>
      <c r="N41" s="52"/>
      <c r="O41" s="53"/>
      <c r="P41" s="52"/>
      <c r="Q41" s="52"/>
    </row>
    <row r="42" spans="1:17" s="64" customFormat="1">
      <c r="A42" s="3">
        <f t="shared" ref="A42:A73" si="1">A41+1</f>
        <v>34</v>
      </c>
      <c r="B42" s="52"/>
      <c r="C42" s="58" t="s">
        <v>77</v>
      </c>
      <c r="D42" s="58"/>
      <c r="E42" s="56"/>
      <c r="F42" s="62"/>
      <c r="G42" s="50"/>
      <c r="H42" s="55"/>
      <c r="I42" s="46"/>
      <c r="J42" s="55"/>
      <c r="K42" s="62"/>
      <c r="L42" s="50"/>
      <c r="M42" s="52"/>
      <c r="N42" s="52"/>
      <c r="O42" s="53"/>
      <c r="P42" s="52"/>
      <c r="Q42" s="52"/>
    </row>
    <row r="43" spans="1:17" s="64" customFormat="1">
      <c r="A43" s="3">
        <f t="shared" si="1"/>
        <v>35</v>
      </c>
      <c r="B43" s="52"/>
      <c r="C43" s="58" t="s">
        <v>76</v>
      </c>
      <c r="D43" s="58" t="s">
        <v>70</v>
      </c>
      <c r="E43" s="56">
        <v>8755957</v>
      </c>
      <c r="F43" s="62">
        <v>0.10161000000000001</v>
      </c>
      <c r="G43" s="76">
        <f>ROUND($E43*F43,2)</f>
        <v>889692.79</v>
      </c>
      <c r="H43" s="55"/>
      <c r="I43" s="46">
        <f>'JPG-6 Page 1'!$E$42</f>
        <v>-1.291E-2</v>
      </c>
      <c r="J43" s="55"/>
      <c r="K43" s="68">
        <f>ROUND(F43*(1+I43),5)</f>
        <v>0.1003</v>
      </c>
      <c r="L43" s="76">
        <f>ROUND($E43*K43,2)</f>
        <v>878222.49</v>
      </c>
      <c r="M43" s="52"/>
      <c r="N43" s="49">
        <f>L43-G43</f>
        <v>-11470.300000000047</v>
      </c>
      <c r="O43" s="48">
        <f>IF(G43&lt;&gt;0,N43/G43,0)</f>
        <v>-1.289242773339778E-2</v>
      </c>
      <c r="P43" s="60"/>
      <c r="Q43" s="67">
        <f>K43-F43</f>
        <v>-1.3100000000000056E-3</v>
      </c>
    </row>
    <row r="44" spans="1:17" s="64" customFormat="1">
      <c r="A44" s="3">
        <f t="shared" si="1"/>
        <v>36</v>
      </c>
      <c r="B44" s="52"/>
      <c r="C44" s="58" t="s">
        <v>75</v>
      </c>
      <c r="D44" s="58" t="s">
        <v>70</v>
      </c>
      <c r="E44" s="56">
        <v>4051604</v>
      </c>
      <c r="F44" s="62">
        <v>5.0279999999999998E-2</v>
      </c>
      <c r="G44" s="76">
        <f>ROUND($E44*F44,2)</f>
        <v>203714.65</v>
      </c>
      <c r="H44" s="55"/>
      <c r="I44" s="46">
        <f>'JPG-6 Page 1'!$E$42</f>
        <v>-1.291E-2</v>
      </c>
      <c r="J44" s="55"/>
      <c r="K44" s="68">
        <f>ROUND(F44*(1+I44),5)</f>
        <v>4.9630000000000001E-2</v>
      </c>
      <c r="L44" s="76">
        <f>ROUND($E44*K44,2)</f>
        <v>201081.11</v>
      </c>
      <c r="M44" s="52"/>
      <c r="N44" s="49">
        <f>L44-G44</f>
        <v>-2633.5400000000081</v>
      </c>
      <c r="O44" s="48">
        <f>IF(G44&lt;&gt;0,N44/G44,0)</f>
        <v>-1.2927592590910905E-2</v>
      </c>
      <c r="P44" s="60"/>
      <c r="Q44" s="67">
        <f>K44-F44</f>
        <v>-6.499999999999978E-4</v>
      </c>
    </row>
    <row r="45" spans="1:17" s="64" customFormat="1">
      <c r="A45" s="3">
        <f t="shared" si="1"/>
        <v>37</v>
      </c>
      <c r="B45" s="52"/>
      <c r="C45" s="58" t="s">
        <v>88</v>
      </c>
      <c r="D45" s="58" t="s">
        <v>70</v>
      </c>
      <c r="E45" s="56">
        <v>4537195</v>
      </c>
      <c r="F45" s="62">
        <v>4.8099999999999997E-2</v>
      </c>
      <c r="G45" s="76">
        <f>ROUND($E45*F45,2)</f>
        <v>218239.08</v>
      </c>
      <c r="H45" s="55"/>
      <c r="I45" s="46">
        <f>'JPG-6 Page 1'!$E$42</f>
        <v>-1.291E-2</v>
      </c>
      <c r="J45" s="55"/>
      <c r="K45" s="68">
        <f>ROUND(F45*(1+I45),5)</f>
        <v>4.7480000000000001E-2</v>
      </c>
      <c r="L45" s="76">
        <f>ROUND($E45*K45,2)</f>
        <v>215426.02</v>
      </c>
      <c r="M45" s="52"/>
      <c r="N45" s="49">
        <f>L45-G45</f>
        <v>-2813.0599999999977</v>
      </c>
      <c r="O45" s="48">
        <f>IF(G45&lt;&gt;0,N45/G45,0)</f>
        <v>-1.2889808736363799E-2</v>
      </c>
      <c r="P45" s="60"/>
      <c r="Q45" s="67">
        <f>K45-F45</f>
        <v>-6.1999999999999555E-4</v>
      </c>
    </row>
    <row r="46" spans="1:17" s="64" customFormat="1">
      <c r="A46" s="3">
        <f t="shared" si="1"/>
        <v>38</v>
      </c>
      <c r="B46" s="52"/>
      <c r="C46" s="66" t="s">
        <v>69</v>
      </c>
      <c r="D46" s="57"/>
      <c r="E46" s="65">
        <f>SUM(E43:E45)</f>
        <v>17344756</v>
      </c>
      <c r="F46" s="54"/>
      <c r="G46" s="52"/>
      <c r="H46" s="55"/>
      <c r="I46" s="46"/>
      <c r="J46" s="55"/>
      <c r="K46" s="54"/>
      <c r="L46" s="52"/>
      <c r="M46" s="52"/>
      <c r="N46" s="52"/>
      <c r="O46" s="53"/>
      <c r="P46" s="52"/>
      <c r="Q46" s="52"/>
    </row>
    <row r="47" spans="1:17" s="64" customFormat="1">
      <c r="A47" s="3">
        <f t="shared" si="1"/>
        <v>39</v>
      </c>
      <c r="B47" s="52"/>
      <c r="C47" s="58"/>
      <c r="D47" s="57"/>
      <c r="E47" s="56"/>
      <c r="F47" s="54"/>
      <c r="G47" s="73">
        <f>SUM(G39:G45)</f>
        <v>1545022.53</v>
      </c>
      <c r="H47" s="55"/>
      <c r="I47" s="46"/>
      <c r="J47" s="55"/>
      <c r="K47" s="54"/>
      <c r="L47" s="73">
        <f>SUM(L39:L45)</f>
        <v>1525530.5299999998</v>
      </c>
      <c r="M47" s="52"/>
      <c r="N47" s="49">
        <f>L47-G47</f>
        <v>-19492.000000000233</v>
      </c>
      <c r="O47" s="48">
        <f>IF(G47&lt;&gt;0,N47/G47,0)</f>
        <v>-1.2615997256687404E-2</v>
      </c>
      <c r="P47" s="60"/>
      <c r="Q47" s="52"/>
    </row>
    <row r="48" spans="1:17" s="64" customFormat="1">
      <c r="A48" s="3">
        <f t="shared" si="1"/>
        <v>40</v>
      </c>
      <c r="B48" s="52"/>
      <c r="C48" s="57"/>
      <c r="D48" s="57"/>
      <c r="E48" s="56"/>
      <c r="F48" s="54"/>
      <c r="G48" s="50"/>
      <c r="H48" s="55"/>
      <c r="I48" s="46"/>
      <c r="J48" s="55"/>
      <c r="K48" s="54"/>
      <c r="L48" s="50"/>
      <c r="M48" s="52"/>
      <c r="N48" s="52"/>
      <c r="O48" s="53"/>
      <c r="P48" s="52"/>
      <c r="Q48" s="52"/>
    </row>
    <row r="49" spans="1:17" s="64" customFormat="1">
      <c r="A49" s="3">
        <f t="shared" si="1"/>
        <v>41</v>
      </c>
      <c r="B49" s="72" t="s">
        <v>87</v>
      </c>
      <c r="C49" s="52"/>
      <c r="D49" s="57"/>
      <c r="E49" s="56"/>
      <c r="F49" s="54"/>
      <c r="G49" s="77"/>
      <c r="H49" s="55"/>
      <c r="I49" s="46"/>
      <c r="J49" s="55"/>
      <c r="K49" s="54"/>
      <c r="L49" s="77"/>
      <c r="M49" s="52"/>
      <c r="N49" s="52"/>
      <c r="O49" s="53"/>
      <c r="P49" s="52"/>
      <c r="Q49" s="52"/>
    </row>
    <row r="50" spans="1:17" s="64" customFormat="1">
      <c r="A50" s="3">
        <f t="shared" si="1"/>
        <v>42</v>
      </c>
      <c r="B50" s="52"/>
      <c r="C50" s="58"/>
      <c r="D50" s="58" t="s">
        <v>78</v>
      </c>
      <c r="E50" s="56">
        <v>665050</v>
      </c>
      <c r="F50" s="54">
        <f>F39</f>
        <v>1.1399999999999999</v>
      </c>
      <c r="G50" s="76">
        <f>ROUND($E50*F50,2)</f>
        <v>758157</v>
      </c>
      <c r="H50" s="55"/>
      <c r="I50" s="46">
        <f>'JPG-6 Page 1'!$E$42</f>
        <v>-1.291E-2</v>
      </c>
      <c r="J50" s="55"/>
      <c r="K50" s="71">
        <f>ROUND(F50*(1+I50),2)</f>
        <v>1.1299999999999999</v>
      </c>
      <c r="L50" s="76">
        <f>ROUND($E50*K50,2)</f>
        <v>751506.5</v>
      </c>
      <c r="M50" s="52"/>
      <c r="N50" s="49">
        <f>L50-G50</f>
        <v>-6650.5</v>
      </c>
      <c r="O50" s="48">
        <f>IF(G50&lt;&gt;0,N50/G50,0)</f>
        <v>-8.771929824561403E-3</v>
      </c>
      <c r="P50" s="60"/>
      <c r="Q50" s="70">
        <f>K50-F50</f>
        <v>-1.0000000000000009E-2</v>
      </c>
    </row>
    <row r="51" spans="1:17" s="64" customFormat="1">
      <c r="A51" s="3">
        <f t="shared" si="1"/>
        <v>43</v>
      </c>
      <c r="B51" s="52"/>
      <c r="C51" s="58"/>
      <c r="D51" s="58"/>
      <c r="E51" s="56"/>
      <c r="F51" s="62"/>
      <c r="G51" s="50"/>
      <c r="H51" s="55"/>
      <c r="I51" s="46"/>
      <c r="J51" s="55"/>
      <c r="K51" s="62"/>
      <c r="L51" s="50"/>
      <c r="M51" s="52"/>
      <c r="N51" s="52"/>
      <c r="O51" s="53"/>
      <c r="P51" s="52"/>
      <c r="Q51" s="52"/>
    </row>
    <row r="52" spans="1:17" s="64" customFormat="1">
      <c r="A52" s="3">
        <f t="shared" si="1"/>
        <v>44</v>
      </c>
      <c r="B52" s="52"/>
      <c r="C52" s="58" t="s">
        <v>77</v>
      </c>
      <c r="D52" s="58"/>
      <c r="E52" s="56"/>
      <c r="F52" s="62"/>
      <c r="G52" s="50"/>
      <c r="H52" s="55"/>
      <c r="I52" s="46"/>
      <c r="J52" s="55"/>
      <c r="K52" s="62"/>
      <c r="L52" s="50"/>
      <c r="M52" s="52"/>
      <c r="N52" s="52"/>
      <c r="O52" s="53"/>
      <c r="P52" s="52"/>
      <c r="Q52" s="52"/>
    </row>
    <row r="53" spans="1:17" s="64" customFormat="1">
      <c r="A53" s="3">
        <f t="shared" si="1"/>
        <v>45</v>
      </c>
      <c r="B53" s="52"/>
      <c r="C53" s="58" t="s">
        <v>76</v>
      </c>
      <c r="D53" s="58" t="s">
        <v>70</v>
      </c>
      <c r="E53" s="56">
        <v>27027671</v>
      </c>
      <c r="F53" s="62">
        <f>F43</f>
        <v>0.10161000000000001</v>
      </c>
      <c r="G53" s="76">
        <f>ROUND($E53*F53,2)</f>
        <v>2746281.65</v>
      </c>
      <c r="H53" s="55"/>
      <c r="I53" s="46">
        <f>'JPG-6 Page 1'!$E$42</f>
        <v>-1.291E-2</v>
      </c>
      <c r="J53" s="55"/>
      <c r="K53" s="68">
        <f>ROUND(F53*(1+I53),5)</f>
        <v>0.1003</v>
      </c>
      <c r="L53" s="76">
        <f>ROUND($E53*K53,2)</f>
        <v>2710875.4</v>
      </c>
      <c r="M53" s="52"/>
      <c r="N53" s="49">
        <f>L53-G53</f>
        <v>-35406.25</v>
      </c>
      <c r="O53" s="48">
        <f>IF(G53&lt;&gt;0,N53/G53,0)</f>
        <v>-1.2892432209201849E-2</v>
      </c>
      <c r="P53" s="60"/>
      <c r="Q53" s="67">
        <f>K53-F53</f>
        <v>-1.3100000000000056E-3</v>
      </c>
    </row>
    <row r="54" spans="1:17" s="64" customFormat="1">
      <c r="A54" s="3">
        <f t="shared" si="1"/>
        <v>46</v>
      </c>
      <c r="B54" s="52"/>
      <c r="C54" s="58" t="s">
        <v>75</v>
      </c>
      <c r="D54" s="58" t="s">
        <v>70</v>
      </c>
      <c r="E54" s="56">
        <v>18099259</v>
      </c>
      <c r="F54" s="62">
        <f>F44</f>
        <v>5.0279999999999998E-2</v>
      </c>
      <c r="G54" s="76">
        <f>ROUND($E54*F54,2)</f>
        <v>910030.74</v>
      </c>
      <c r="H54" s="55"/>
      <c r="I54" s="46">
        <f>'JPG-6 Page 1'!$E$42</f>
        <v>-1.291E-2</v>
      </c>
      <c r="J54" s="55"/>
      <c r="K54" s="68">
        <f>ROUND(F54*(1+I54),5)</f>
        <v>4.9630000000000001E-2</v>
      </c>
      <c r="L54" s="76">
        <f>ROUND($E54*K54,2)</f>
        <v>898266.22</v>
      </c>
      <c r="M54" s="52"/>
      <c r="N54" s="49">
        <f>L54-G54</f>
        <v>-11764.520000000019</v>
      </c>
      <c r="O54" s="48">
        <f>IF(G54&lt;&gt;0,N54/G54,0)</f>
        <v>-1.2927607258629547E-2</v>
      </c>
      <c r="P54" s="60"/>
      <c r="Q54" s="67">
        <f>K54-F54</f>
        <v>-6.499999999999978E-4</v>
      </c>
    </row>
    <row r="55" spans="1:17" s="64" customFormat="1">
      <c r="A55" s="3">
        <f t="shared" si="1"/>
        <v>47</v>
      </c>
      <c r="B55" s="52"/>
      <c r="C55" s="58" t="s">
        <v>74</v>
      </c>
      <c r="D55" s="58" t="s">
        <v>70</v>
      </c>
      <c r="E55" s="56">
        <v>31440202</v>
      </c>
      <c r="F55" s="62">
        <f>F45</f>
        <v>4.8099999999999997E-2</v>
      </c>
      <c r="G55" s="76">
        <f>ROUND($E55*F55,2)</f>
        <v>1512273.72</v>
      </c>
      <c r="H55" s="55"/>
      <c r="I55" s="46">
        <f>'JPG-6 Page 1'!$E$42</f>
        <v>-1.291E-2</v>
      </c>
      <c r="J55" s="55"/>
      <c r="K55" s="68">
        <f>ROUND(F55*(1+I55),5)</f>
        <v>4.7480000000000001E-2</v>
      </c>
      <c r="L55" s="76">
        <f>ROUND($E55*K55,2)</f>
        <v>1492780.79</v>
      </c>
      <c r="M55" s="52"/>
      <c r="N55" s="49">
        <f>L55-G55</f>
        <v>-19492.929999999935</v>
      </c>
      <c r="O55" s="48">
        <f>IF(G55&lt;&gt;0,N55/G55,0)</f>
        <v>-1.2889816005002015E-2</v>
      </c>
      <c r="P55" s="60"/>
      <c r="Q55" s="67">
        <f>K55-F55</f>
        <v>-6.1999999999999555E-4</v>
      </c>
    </row>
    <row r="56" spans="1:17" s="64" customFormat="1">
      <c r="A56" s="3">
        <f t="shared" si="1"/>
        <v>48</v>
      </c>
      <c r="B56" s="52"/>
      <c r="C56" s="66" t="s">
        <v>69</v>
      </c>
      <c r="D56" s="57"/>
      <c r="E56" s="65">
        <f>SUM(E53:E55)</f>
        <v>76567132</v>
      </c>
      <c r="F56" s="54"/>
      <c r="G56" s="52"/>
      <c r="H56" s="55"/>
      <c r="I56" s="46"/>
      <c r="J56" s="55"/>
      <c r="K56" s="54"/>
      <c r="L56" s="52"/>
      <c r="M56" s="52"/>
      <c r="N56" s="52"/>
      <c r="O56" s="53"/>
      <c r="P56" s="52"/>
      <c r="Q56" s="52"/>
    </row>
    <row r="57" spans="1:17" s="64" customFormat="1">
      <c r="A57" s="3">
        <f t="shared" si="1"/>
        <v>49</v>
      </c>
      <c r="B57" s="52"/>
      <c r="C57" s="63" t="s">
        <v>68</v>
      </c>
      <c r="D57" s="57"/>
      <c r="E57" s="56"/>
      <c r="F57" s="54"/>
      <c r="G57" s="73">
        <f>SUM(G50:G55)</f>
        <v>5926743.1099999994</v>
      </c>
      <c r="H57" s="55"/>
      <c r="I57" s="46"/>
      <c r="J57" s="55"/>
      <c r="K57" s="54"/>
      <c r="L57" s="73">
        <f>SUM(L50:L55)</f>
        <v>5853428.9100000001</v>
      </c>
      <c r="M57" s="52"/>
      <c r="N57" s="49">
        <f>L57-G57</f>
        <v>-73314.199999999255</v>
      </c>
      <c r="O57" s="48">
        <f>IF(G57&lt;&gt;0,N57/G57,0)</f>
        <v>-1.2370065420297803E-2</v>
      </c>
      <c r="P57" s="60"/>
      <c r="Q57" s="52"/>
    </row>
    <row r="58" spans="1:17" s="64" customFormat="1">
      <c r="A58" s="3">
        <f t="shared" si="1"/>
        <v>50</v>
      </c>
      <c r="B58" s="69"/>
      <c r="C58" s="66"/>
      <c r="D58" s="57"/>
      <c r="E58" s="56"/>
      <c r="F58" s="56"/>
      <c r="G58" s="50"/>
      <c r="H58" s="75"/>
      <c r="I58" s="46"/>
      <c r="J58" s="75"/>
      <c r="K58" s="56"/>
      <c r="L58" s="50"/>
      <c r="O58" s="74"/>
    </row>
    <row r="59" spans="1:17" s="52" customFormat="1">
      <c r="A59" s="3">
        <f t="shared" si="1"/>
        <v>51</v>
      </c>
      <c r="B59" s="72" t="s">
        <v>86</v>
      </c>
      <c r="D59" s="57"/>
      <c r="E59" s="56"/>
      <c r="F59" s="54"/>
      <c r="G59" s="50"/>
      <c r="H59" s="55"/>
      <c r="I59" s="46"/>
      <c r="J59" s="55"/>
      <c r="K59" s="54"/>
      <c r="L59" s="50"/>
      <c r="O59" s="53"/>
    </row>
    <row r="60" spans="1:17" s="52" customFormat="1">
      <c r="A60" s="3">
        <f t="shared" si="1"/>
        <v>52</v>
      </c>
      <c r="C60" s="58" t="s">
        <v>79</v>
      </c>
      <c r="D60" s="58" t="s">
        <v>78</v>
      </c>
      <c r="E60" s="56">
        <v>93477</v>
      </c>
      <c r="F60" s="54">
        <v>1.1399999999999999</v>
      </c>
      <c r="G60" s="50">
        <f>ROUND($E60*F60,2)</f>
        <v>106563.78</v>
      </c>
      <c r="H60" s="55"/>
      <c r="I60" s="46">
        <f>'JPG-6 Page 1'!$E$42</f>
        <v>-1.291E-2</v>
      </c>
      <c r="J60" s="55"/>
      <c r="K60" s="71">
        <f>ROUND(F60*(1+I60),2)</f>
        <v>1.1299999999999999</v>
      </c>
      <c r="L60" s="50">
        <f>ROUND($E60*K60,2)</f>
        <v>105629.01</v>
      </c>
      <c r="N60" s="49">
        <f>L60-G60</f>
        <v>-934.77000000000407</v>
      </c>
      <c r="O60" s="48">
        <f>IF(G60&lt;&gt;0,N60/G60,0)</f>
        <v>-8.7719298245614412E-3</v>
      </c>
      <c r="P60" s="60"/>
      <c r="Q60" s="70">
        <f>K60-F60</f>
        <v>-1.0000000000000009E-2</v>
      </c>
    </row>
    <row r="61" spans="1:17" s="52" customFormat="1">
      <c r="A61" s="3">
        <f t="shared" si="1"/>
        <v>53</v>
      </c>
      <c r="C61" s="58" t="s">
        <v>81</v>
      </c>
      <c r="D61" s="58" t="s">
        <v>70</v>
      </c>
      <c r="E61" s="56">
        <v>12317849</v>
      </c>
      <c r="F61" s="62">
        <v>6.7799999999999996E-3</v>
      </c>
      <c r="G61" s="50">
        <f>ROUND($E61*F61,2)</f>
        <v>83515.02</v>
      </c>
      <c r="H61" s="55"/>
      <c r="I61" s="46">
        <f>'JPG-6 Page 1'!$E$42</f>
        <v>-1.291E-2</v>
      </c>
      <c r="J61" s="55"/>
      <c r="K61" s="68">
        <f>ROUND(F61*(1+I61),5)</f>
        <v>6.6899999999999998E-3</v>
      </c>
      <c r="L61" s="50">
        <f>ROUND($E61*K61,2)</f>
        <v>82406.41</v>
      </c>
      <c r="N61" s="49">
        <f>L61-G61</f>
        <v>-1108.6100000000006</v>
      </c>
      <c r="O61" s="48">
        <f>IF(G61&lt;&gt;0,N61/G61,0)</f>
        <v>-1.3274378668651466E-2</v>
      </c>
      <c r="P61" s="60"/>
      <c r="Q61" s="67">
        <f>K61-F61</f>
        <v>-8.9999999999999802E-5</v>
      </c>
    </row>
    <row r="62" spans="1:17" s="52" customFormat="1">
      <c r="A62" s="3">
        <f t="shared" si="1"/>
        <v>54</v>
      </c>
      <c r="C62" s="58"/>
      <c r="D62" s="58"/>
      <c r="E62" s="56"/>
      <c r="F62" s="62"/>
      <c r="G62" s="50"/>
      <c r="H62" s="55"/>
      <c r="I62" s="46"/>
      <c r="J62" s="55"/>
      <c r="K62" s="62"/>
      <c r="L62" s="50"/>
      <c r="O62" s="53"/>
    </row>
    <row r="63" spans="1:17" s="52" customFormat="1">
      <c r="A63" s="3">
        <f t="shared" si="1"/>
        <v>55</v>
      </c>
      <c r="C63" s="58" t="s">
        <v>77</v>
      </c>
      <c r="D63" s="58"/>
      <c r="E63" s="56"/>
      <c r="F63" s="62"/>
      <c r="G63" s="50"/>
      <c r="H63" s="55"/>
      <c r="I63" s="46"/>
      <c r="J63" s="55"/>
      <c r="K63" s="62"/>
      <c r="L63" s="50"/>
      <c r="O63" s="53"/>
    </row>
    <row r="64" spans="1:17" s="52" customFormat="1">
      <c r="A64" s="3">
        <f t="shared" si="1"/>
        <v>56</v>
      </c>
      <c r="C64" s="69" t="s">
        <v>84</v>
      </c>
      <c r="D64" s="69" t="s">
        <v>70</v>
      </c>
      <c r="E64" s="56">
        <v>2903910</v>
      </c>
      <c r="F64" s="62">
        <v>0.19822000000000001</v>
      </c>
      <c r="G64" s="50">
        <f>ROUND($E64*F64,2)</f>
        <v>575613.04</v>
      </c>
      <c r="H64" s="55"/>
      <c r="I64" s="46">
        <f>'JPG-6 Page 1'!$E$42</f>
        <v>-1.291E-2</v>
      </c>
      <c r="J64" s="55"/>
      <c r="K64" s="68">
        <f>ROUND(F64*(1+I64),5)</f>
        <v>0.19566</v>
      </c>
      <c r="L64" s="50">
        <f>ROUND($E64*K64,2)</f>
        <v>568179.03</v>
      </c>
      <c r="N64" s="49">
        <f>L64-G64</f>
        <v>-7434.0100000000093</v>
      </c>
      <c r="O64" s="48">
        <f>IF(G64&lt;&gt;0,N64/G64,0)</f>
        <v>-1.2914943692033122E-2</v>
      </c>
      <c r="P64" s="60"/>
      <c r="Q64" s="67">
        <f>K64-F64</f>
        <v>-2.5600000000000067E-3</v>
      </c>
    </row>
    <row r="65" spans="1:17" s="52" customFormat="1">
      <c r="A65" s="3">
        <f t="shared" si="1"/>
        <v>57</v>
      </c>
      <c r="C65" s="69" t="s">
        <v>83</v>
      </c>
      <c r="D65" s="69" t="s">
        <v>70</v>
      </c>
      <c r="E65" s="56">
        <v>9413939</v>
      </c>
      <c r="F65" s="62">
        <v>0.14054</v>
      </c>
      <c r="G65" s="50">
        <f>ROUND($E65*F65,2)</f>
        <v>1323034.99</v>
      </c>
      <c r="H65" s="55"/>
      <c r="I65" s="46">
        <f>'JPG-6 Page 1'!$E$42</f>
        <v>-1.291E-2</v>
      </c>
      <c r="J65" s="55"/>
      <c r="K65" s="68">
        <f>ROUND(F65*(1+I65),5)</f>
        <v>0.13872999999999999</v>
      </c>
      <c r="L65" s="50">
        <f>ROUND($E65*K65,2)</f>
        <v>1305995.76</v>
      </c>
      <c r="N65" s="49">
        <f>L65-G65</f>
        <v>-17039.229999999981</v>
      </c>
      <c r="O65" s="48">
        <f>IF(G65&lt;&gt;0,N65/G65,0)</f>
        <v>-1.2878895969334857E-2</v>
      </c>
      <c r="P65" s="60"/>
      <c r="Q65" s="67">
        <f>K65-F65</f>
        <v>-1.810000000000006E-3</v>
      </c>
    </row>
    <row r="66" spans="1:17" s="52" customFormat="1">
      <c r="A66" s="3">
        <f t="shared" si="1"/>
        <v>58</v>
      </c>
      <c r="C66" s="66" t="s">
        <v>69</v>
      </c>
      <c r="D66" s="58" t="s">
        <v>70</v>
      </c>
      <c r="E66" s="65">
        <f>SUM(E64:E65)</f>
        <v>12317849</v>
      </c>
      <c r="F66" s="54"/>
      <c r="H66" s="55"/>
      <c r="I66" s="46"/>
      <c r="J66" s="55"/>
      <c r="K66" s="54"/>
      <c r="O66" s="53"/>
    </row>
    <row r="67" spans="1:17" s="52" customFormat="1">
      <c r="A67" s="3">
        <f t="shared" si="1"/>
        <v>59</v>
      </c>
      <c r="C67" s="63" t="s">
        <v>68</v>
      </c>
      <c r="D67" s="58"/>
      <c r="E67" s="56"/>
      <c r="F67" s="54"/>
      <c r="G67" s="73">
        <f>SUM(G60:G65)</f>
        <v>2088726.83</v>
      </c>
      <c r="H67" s="55"/>
      <c r="I67" s="46"/>
      <c r="J67" s="55"/>
      <c r="K67" s="54"/>
      <c r="L67" s="73">
        <f>SUM(L60:L65)</f>
        <v>2062210.21</v>
      </c>
      <c r="N67" s="49">
        <f>L67-G67</f>
        <v>-26516.620000000112</v>
      </c>
      <c r="O67" s="48">
        <f>IF(G67&lt;&gt;0,N67/G67,0)</f>
        <v>-1.2695111500051977E-2</v>
      </c>
      <c r="P67" s="60"/>
    </row>
    <row r="68" spans="1:17" s="52" customFormat="1">
      <c r="A68" s="3">
        <f t="shared" si="1"/>
        <v>60</v>
      </c>
      <c r="C68" s="57"/>
      <c r="D68" s="57"/>
      <c r="E68" s="56"/>
      <c r="F68" s="54"/>
      <c r="G68" s="50"/>
      <c r="H68" s="55"/>
      <c r="I68" s="46"/>
      <c r="J68" s="55"/>
      <c r="K68" s="54"/>
      <c r="L68" s="50"/>
      <c r="O68" s="53"/>
    </row>
    <row r="69" spans="1:17" s="52" customFormat="1">
      <c r="A69" s="3">
        <f t="shared" si="1"/>
        <v>61</v>
      </c>
      <c r="B69" s="72" t="s">
        <v>85</v>
      </c>
      <c r="D69" s="57"/>
      <c r="E69" s="56"/>
      <c r="F69" s="54"/>
      <c r="G69" s="50"/>
      <c r="H69" s="55"/>
      <c r="I69" s="46"/>
      <c r="J69" s="55"/>
      <c r="K69" s="54"/>
      <c r="L69" s="50"/>
      <c r="O69" s="53"/>
    </row>
    <row r="70" spans="1:17" s="52" customFormat="1">
      <c r="A70" s="3">
        <f t="shared" si="1"/>
        <v>62</v>
      </c>
      <c r="B70" s="58"/>
      <c r="C70" s="58" t="s">
        <v>79</v>
      </c>
      <c r="D70" s="58" t="s">
        <v>78</v>
      </c>
      <c r="E70" s="56">
        <v>0</v>
      </c>
      <c r="F70" s="54">
        <f>F60</f>
        <v>1.1399999999999999</v>
      </c>
      <c r="G70" s="50">
        <f>ROUND($E70*F70,2)</f>
        <v>0</v>
      </c>
      <c r="H70" s="55"/>
      <c r="I70" s="46">
        <f>'JPG-6 Page 1'!$E$42</f>
        <v>-1.291E-2</v>
      </c>
      <c r="J70" s="55"/>
      <c r="K70" s="71">
        <f>ROUND(F70*(1+I70),2)</f>
        <v>1.1299999999999999</v>
      </c>
      <c r="L70" s="50">
        <f>ROUND($E70*K70,2)</f>
        <v>0</v>
      </c>
      <c r="N70" s="49">
        <f>L70-G70</f>
        <v>0</v>
      </c>
      <c r="O70" s="48">
        <f>IF(G70&lt;&gt;0,N70/G70,0)</f>
        <v>0</v>
      </c>
      <c r="P70" s="60"/>
      <c r="Q70" s="70">
        <f>K70-F70</f>
        <v>-1.0000000000000009E-2</v>
      </c>
    </row>
    <row r="71" spans="1:17" s="52" customFormat="1">
      <c r="A71" s="3">
        <f t="shared" si="1"/>
        <v>63</v>
      </c>
      <c r="B71" s="58"/>
      <c r="C71" s="58"/>
      <c r="D71" s="58"/>
      <c r="E71" s="56"/>
      <c r="F71" s="62"/>
      <c r="G71" s="50"/>
      <c r="H71" s="55"/>
      <c r="I71" s="46"/>
      <c r="J71" s="55"/>
      <c r="K71" s="62"/>
      <c r="L71" s="50"/>
      <c r="O71" s="53"/>
    </row>
    <row r="72" spans="1:17" s="52" customFormat="1">
      <c r="A72" s="3">
        <f t="shared" si="1"/>
        <v>64</v>
      </c>
      <c r="B72" s="58"/>
      <c r="C72" s="58" t="s">
        <v>77</v>
      </c>
      <c r="D72" s="58"/>
      <c r="E72" s="56"/>
      <c r="F72" s="62"/>
      <c r="G72" s="50"/>
      <c r="H72" s="55"/>
      <c r="I72" s="46"/>
      <c r="J72" s="55"/>
      <c r="K72" s="62"/>
      <c r="L72" s="50"/>
      <c r="O72" s="53"/>
    </row>
    <row r="73" spans="1:17" s="52" customFormat="1">
      <c r="A73" s="3">
        <f t="shared" si="1"/>
        <v>65</v>
      </c>
      <c r="B73" s="58"/>
      <c r="C73" s="69" t="s">
        <v>84</v>
      </c>
      <c r="D73" s="69" t="s">
        <v>70</v>
      </c>
      <c r="E73" s="56">
        <v>5459</v>
      </c>
      <c r="F73" s="62">
        <f>F64</f>
        <v>0.19822000000000001</v>
      </c>
      <c r="G73" s="50">
        <f>ROUND($E73*F73,2)</f>
        <v>1082.08</v>
      </c>
      <c r="H73" s="55"/>
      <c r="I73" s="46">
        <f>'JPG-6 Page 1'!$E$42</f>
        <v>-1.291E-2</v>
      </c>
      <c r="J73" s="55"/>
      <c r="K73" s="68">
        <f>ROUND(F73*(1+I73),5)</f>
        <v>0.19566</v>
      </c>
      <c r="L73" s="50">
        <f>ROUND($E73*K73,2)</f>
        <v>1068.1099999999999</v>
      </c>
      <c r="N73" s="49">
        <f>L73-G73</f>
        <v>-13.970000000000027</v>
      </c>
      <c r="O73" s="48">
        <f>IF(G73&lt;&gt;0,N73/G73,0)</f>
        <v>-1.2910320863522132E-2</v>
      </c>
      <c r="P73" s="60"/>
      <c r="Q73" s="67">
        <f>K73-F73</f>
        <v>-2.5600000000000067E-3</v>
      </c>
    </row>
    <row r="74" spans="1:17" s="52" customFormat="1">
      <c r="A74" s="3">
        <f t="shared" ref="A74:A107" si="2">A73+1</f>
        <v>66</v>
      </c>
      <c r="B74" s="58"/>
      <c r="C74" s="69" t="s">
        <v>83</v>
      </c>
      <c r="D74" s="69" t="s">
        <v>70</v>
      </c>
      <c r="E74" s="56">
        <v>21114</v>
      </c>
      <c r="F74" s="62">
        <f>F65</f>
        <v>0.14054</v>
      </c>
      <c r="G74" s="50">
        <f>ROUND($E74*F74,2)</f>
        <v>2967.36</v>
      </c>
      <c r="H74" s="55"/>
      <c r="I74" s="46">
        <f>'JPG-6 Page 1'!$E$42</f>
        <v>-1.291E-2</v>
      </c>
      <c r="J74" s="55"/>
      <c r="K74" s="68">
        <f>ROUND(F74*(1+I74),5)</f>
        <v>0.13872999999999999</v>
      </c>
      <c r="L74" s="50">
        <f>ROUND($E74*K74,2)</f>
        <v>2929.15</v>
      </c>
      <c r="N74" s="49">
        <f>L74-G74</f>
        <v>-38.210000000000036</v>
      </c>
      <c r="O74" s="48">
        <f>IF(G74&lt;&gt;0,N74/G74,0)</f>
        <v>-1.2876765879434929E-2</v>
      </c>
      <c r="P74" s="60"/>
      <c r="Q74" s="67">
        <f>K74-F74</f>
        <v>-1.810000000000006E-3</v>
      </c>
    </row>
    <row r="75" spans="1:17" s="52" customFormat="1">
      <c r="A75" s="3">
        <f t="shared" si="2"/>
        <v>67</v>
      </c>
      <c r="C75" s="66" t="s">
        <v>69</v>
      </c>
      <c r="D75" s="58" t="s">
        <v>70</v>
      </c>
      <c r="E75" s="65">
        <f>SUM(E73:E74)</f>
        <v>26573</v>
      </c>
      <c r="F75" s="54"/>
      <c r="H75" s="55"/>
      <c r="I75" s="46"/>
      <c r="J75" s="55"/>
      <c r="K75" s="54"/>
      <c r="O75" s="53"/>
    </row>
    <row r="76" spans="1:17" s="52" customFormat="1">
      <c r="A76" s="3">
        <f t="shared" si="2"/>
        <v>68</v>
      </c>
      <c r="C76" s="63" t="s">
        <v>68</v>
      </c>
      <c r="D76" s="58"/>
      <c r="E76" s="56"/>
      <c r="F76" s="54"/>
      <c r="G76" s="73">
        <f>SUM(G70:G74)</f>
        <v>4049.44</v>
      </c>
      <c r="H76" s="55"/>
      <c r="I76" s="46"/>
      <c r="J76" s="55"/>
      <c r="K76" s="54"/>
      <c r="L76" s="73">
        <f>SUM(L70:L74)</f>
        <v>3997.26</v>
      </c>
      <c r="N76" s="49">
        <f>L76-G76</f>
        <v>-52.179999999999836</v>
      </c>
      <c r="O76" s="48">
        <f>IF(G76&lt;&gt;0,N76/G76,0)</f>
        <v>-1.2885732348176497E-2</v>
      </c>
      <c r="P76" s="60"/>
    </row>
    <row r="77" spans="1:17" s="52" customFormat="1">
      <c r="A77" s="3">
        <f t="shared" si="2"/>
        <v>69</v>
      </c>
      <c r="B77" s="58"/>
      <c r="C77" s="57"/>
      <c r="D77" s="57"/>
      <c r="E77" s="56"/>
      <c r="F77" s="54"/>
      <c r="G77" s="50"/>
      <c r="H77" s="55"/>
      <c r="I77" s="46"/>
      <c r="J77" s="55"/>
      <c r="K77" s="54"/>
      <c r="L77" s="50"/>
      <c r="O77" s="53"/>
    </row>
    <row r="78" spans="1:17" s="52" customFormat="1">
      <c r="A78" s="3">
        <f t="shared" si="2"/>
        <v>70</v>
      </c>
      <c r="B78" s="72" t="s">
        <v>82</v>
      </c>
      <c r="D78" s="57"/>
      <c r="E78" s="56"/>
      <c r="F78" s="54"/>
      <c r="G78" s="50"/>
      <c r="H78" s="55"/>
      <c r="I78" s="46"/>
      <c r="J78" s="55"/>
      <c r="K78" s="54"/>
      <c r="L78" s="50"/>
      <c r="O78" s="53"/>
    </row>
    <row r="79" spans="1:17" s="52" customFormat="1">
      <c r="A79" s="3">
        <f t="shared" si="2"/>
        <v>71</v>
      </c>
      <c r="C79" s="58" t="s">
        <v>79</v>
      </c>
      <c r="D79" s="58" t="s">
        <v>78</v>
      </c>
      <c r="E79" s="56">
        <v>2184</v>
      </c>
      <c r="F79" s="54">
        <f>F39</f>
        <v>1.1399999999999999</v>
      </c>
      <c r="G79" s="50">
        <f>ROUND($E79*F79,2)</f>
        <v>2489.7600000000002</v>
      </c>
      <c r="H79" s="55"/>
      <c r="I79" s="46">
        <f>'JPG-6 Page 1'!$E$42</f>
        <v>-1.291E-2</v>
      </c>
      <c r="J79" s="55"/>
      <c r="K79" s="71">
        <f>ROUND(F79*(1+I79),2)</f>
        <v>1.1299999999999999</v>
      </c>
      <c r="L79" s="50">
        <f>ROUND($E79*K79,2)</f>
        <v>2467.92</v>
      </c>
      <c r="N79" s="49">
        <f>L79-G79</f>
        <v>-21.840000000000146</v>
      </c>
      <c r="O79" s="48">
        <f>IF(G79&lt;&gt;0,N79/G79,0)</f>
        <v>-8.771929824561462E-3</v>
      </c>
      <c r="P79" s="60"/>
      <c r="Q79" s="70">
        <f>K79-F79</f>
        <v>-1.0000000000000009E-2</v>
      </c>
    </row>
    <row r="80" spans="1:17" s="52" customFormat="1">
      <c r="A80" s="3">
        <f t="shared" si="2"/>
        <v>72</v>
      </c>
      <c r="C80" s="58" t="s">
        <v>81</v>
      </c>
      <c r="D80" s="58"/>
      <c r="E80" s="56">
        <f>E89</f>
        <v>26567234</v>
      </c>
      <c r="F80" s="62">
        <v>5.3600000000000002E-3</v>
      </c>
      <c r="G80" s="50">
        <f>ROUND($E80*F80,2)</f>
        <v>142400.37</v>
      </c>
      <c r="H80" s="55"/>
      <c r="I80" s="46">
        <f>'JPG-6 Page 1'!$E$42</f>
        <v>-1.291E-2</v>
      </c>
      <c r="J80" s="55"/>
      <c r="K80" s="68">
        <f>ROUND(F80*(1+I80),5)</f>
        <v>5.2900000000000004E-3</v>
      </c>
      <c r="L80" s="50">
        <f>ROUND($E80*K80,2)</f>
        <v>140540.67000000001</v>
      </c>
      <c r="N80" s="49">
        <f>L80-G80</f>
        <v>-1859.6999999999825</v>
      </c>
      <c r="O80" s="48">
        <f>IF(G80&lt;&gt;0,N80/G80,0)</f>
        <v>-1.3059657078138087E-2</v>
      </c>
      <c r="P80" s="60"/>
      <c r="Q80" s="67">
        <f>K80-F80</f>
        <v>-6.999999999999975E-5</v>
      </c>
    </row>
    <row r="81" spans="1:17" s="52" customFormat="1">
      <c r="A81" s="3">
        <f t="shared" si="2"/>
        <v>73</v>
      </c>
      <c r="C81" s="58"/>
      <c r="D81" s="58"/>
      <c r="E81" s="56"/>
      <c r="F81" s="62"/>
      <c r="G81" s="50"/>
      <c r="H81" s="55"/>
      <c r="I81" s="46"/>
      <c r="J81" s="55"/>
      <c r="K81" s="62"/>
      <c r="L81" s="50"/>
      <c r="O81" s="53"/>
    </row>
    <row r="82" spans="1:17" s="52" customFormat="1">
      <c r="A82" s="3">
        <f t="shared" si="2"/>
        <v>74</v>
      </c>
      <c r="C82" s="58" t="s">
        <v>77</v>
      </c>
      <c r="D82" s="58"/>
      <c r="E82" s="56"/>
      <c r="F82" s="62"/>
      <c r="G82" s="50"/>
      <c r="H82" s="55"/>
      <c r="I82" s="46"/>
      <c r="J82" s="55"/>
      <c r="K82" s="62"/>
      <c r="L82" s="50"/>
      <c r="O82" s="53"/>
    </row>
    <row r="83" spans="1:17" s="52" customFormat="1">
      <c r="A83" s="3">
        <f t="shared" si="2"/>
        <v>75</v>
      </c>
      <c r="C83" s="58" t="s">
        <v>76</v>
      </c>
      <c r="D83" s="58" t="s">
        <v>70</v>
      </c>
      <c r="E83" s="56">
        <v>2100000</v>
      </c>
      <c r="F83" s="62">
        <v>0.14369000000000001</v>
      </c>
      <c r="G83" s="50">
        <f t="shared" ref="G83:G88" si="3">ROUND($E83*F83,2)</f>
        <v>301749</v>
      </c>
      <c r="H83" s="55"/>
      <c r="I83" s="46">
        <f>'JPG-6 Page 1'!$E$42</f>
        <v>-1.291E-2</v>
      </c>
      <c r="J83" s="55"/>
      <c r="K83" s="68">
        <f t="shared" ref="K83:K88" si="4">ROUND(F83*(1+I83),5)</f>
        <v>0.14183000000000001</v>
      </c>
      <c r="L83" s="50">
        <f t="shared" ref="L83:L88" si="5">ROUND($E83*K83,2)</f>
        <v>297843</v>
      </c>
      <c r="N83" s="49">
        <f t="shared" ref="N83:N88" si="6">L83-G83</f>
        <v>-3906</v>
      </c>
      <c r="O83" s="48">
        <f t="shared" ref="O83:O88" si="7">IF(G83&lt;&gt;0,N83/G83,0)</f>
        <v>-1.2944533370450276E-2</v>
      </c>
      <c r="P83" s="60"/>
      <c r="Q83" s="67">
        <f t="shared" ref="Q83:Q88" si="8">K83-F83</f>
        <v>-1.8600000000000005E-3</v>
      </c>
    </row>
    <row r="84" spans="1:17" s="52" customFormat="1">
      <c r="A84" s="3">
        <f t="shared" si="2"/>
        <v>76</v>
      </c>
      <c r="C84" s="58" t="s">
        <v>75</v>
      </c>
      <c r="D84" s="58" t="s">
        <v>70</v>
      </c>
      <c r="E84" s="56">
        <v>2055807</v>
      </c>
      <c r="F84" s="62">
        <v>8.6830000000000004E-2</v>
      </c>
      <c r="G84" s="50">
        <f t="shared" si="3"/>
        <v>178505.72</v>
      </c>
      <c r="H84" s="55"/>
      <c r="I84" s="46">
        <f>'JPG-6 Page 1'!$E$42</f>
        <v>-1.291E-2</v>
      </c>
      <c r="J84" s="55"/>
      <c r="K84" s="68">
        <f t="shared" si="4"/>
        <v>8.5709999999999995E-2</v>
      </c>
      <c r="L84" s="50">
        <f t="shared" si="5"/>
        <v>176203.22</v>
      </c>
      <c r="N84" s="49">
        <f t="shared" si="6"/>
        <v>-2302.5</v>
      </c>
      <c r="O84" s="48">
        <f t="shared" si="7"/>
        <v>-1.2898746325888045E-2</v>
      </c>
      <c r="P84" s="60"/>
      <c r="Q84" s="67">
        <f t="shared" si="8"/>
        <v>-1.1200000000000099E-3</v>
      </c>
    </row>
    <row r="85" spans="1:17" s="52" customFormat="1">
      <c r="A85" s="3">
        <f t="shared" si="2"/>
        <v>77</v>
      </c>
      <c r="C85" s="58" t="s">
        <v>74</v>
      </c>
      <c r="D85" s="58" t="s">
        <v>70</v>
      </c>
      <c r="E85" s="56">
        <v>3801695</v>
      </c>
      <c r="F85" s="62">
        <v>5.525E-2</v>
      </c>
      <c r="G85" s="50">
        <f t="shared" si="3"/>
        <v>210043.65</v>
      </c>
      <c r="H85" s="55"/>
      <c r="I85" s="46">
        <f>'JPG-6 Page 1'!$E$42</f>
        <v>-1.291E-2</v>
      </c>
      <c r="J85" s="55"/>
      <c r="K85" s="68">
        <f t="shared" si="4"/>
        <v>5.4539999999999998E-2</v>
      </c>
      <c r="L85" s="50">
        <f t="shared" si="5"/>
        <v>207344.45</v>
      </c>
      <c r="N85" s="49">
        <f t="shared" si="6"/>
        <v>-2699.1999999999825</v>
      </c>
      <c r="O85" s="48">
        <f t="shared" si="7"/>
        <v>-1.2850662231398011E-2</v>
      </c>
      <c r="P85" s="60"/>
      <c r="Q85" s="67">
        <f t="shared" si="8"/>
        <v>-7.100000000000023E-4</v>
      </c>
    </row>
    <row r="86" spans="1:17" s="52" customFormat="1">
      <c r="A86" s="3">
        <f t="shared" si="2"/>
        <v>78</v>
      </c>
      <c r="C86" s="58" t="s">
        <v>73</v>
      </c>
      <c r="D86" s="58" t="s">
        <v>70</v>
      </c>
      <c r="E86" s="56">
        <v>5152762</v>
      </c>
      <c r="F86" s="62">
        <v>3.5430000000000003E-2</v>
      </c>
      <c r="G86" s="50">
        <f t="shared" si="3"/>
        <v>182562.36</v>
      </c>
      <c r="H86" s="55"/>
      <c r="I86" s="46">
        <f>'JPG-6 Page 1'!$E$42</f>
        <v>-1.291E-2</v>
      </c>
      <c r="J86" s="55"/>
      <c r="K86" s="68">
        <f t="shared" si="4"/>
        <v>3.4970000000000001E-2</v>
      </c>
      <c r="L86" s="50">
        <f t="shared" si="5"/>
        <v>180192.09</v>
      </c>
      <c r="N86" s="49">
        <f t="shared" si="6"/>
        <v>-2370.2699999999895</v>
      </c>
      <c r="O86" s="48">
        <f t="shared" si="7"/>
        <v>-1.2983344430911113E-2</v>
      </c>
      <c r="P86" s="60"/>
      <c r="Q86" s="67">
        <f t="shared" si="8"/>
        <v>-4.6000000000000207E-4</v>
      </c>
    </row>
    <row r="87" spans="1:17" s="52" customFormat="1">
      <c r="A87" s="3">
        <f t="shared" si="2"/>
        <v>79</v>
      </c>
      <c r="C87" s="58" t="s">
        <v>72</v>
      </c>
      <c r="D87" s="58" t="s">
        <v>70</v>
      </c>
      <c r="E87" s="56">
        <v>4864411</v>
      </c>
      <c r="F87" s="62">
        <v>2.5489999999999999E-2</v>
      </c>
      <c r="G87" s="50">
        <f t="shared" si="3"/>
        <v>123993.84</v>
      </c>
      <c r="H87" s="55"/>
      <c r="I87" s="46">
        <f>'JPG-6 Page 1'!$E$42</f>
        <v>-1.291E-2</v>
      </c>
      <c r="J87" s="55"/>
      <c r="K87" s="68">
        <f t="shared" si="4"/>
        <v>2.5159999999999998E-2</v>
      </c>
      <c r="L87" s="50">
        <f t="shared" si="5"/>
        <v>122388.58</v>
      </c>
      <c r="N87" s="49">
        <f t="shared" si="6"/>
        <v>-1605.2599999999948</v>
      </c>
      <c r="O87" s="48">
        <f t="shared" si="7"/>
        <v>-1.2946288299483223E-2</v>
      </c>
      <c r="P87" s="60"/>
      <c r="Q87" s="67">
        <f t="shared" si="8"/>
        <v>-3.3000000000000043E-4</v>
      </c>
    </row>
    <row r="88" spans="1:17" s="52" customFormat="1">
      <c r="A88" s="3">
        <f t="shared" si="2"/>
        <v>80</v>
      </c>
      <c r="C88" s="58" t="s">
        <v>71</v>
      </c>
      <c r="D88" s="58" t="s">
        <v>70</v>
      </c>
      <c r="E88" s="56">
        <v>8592559</v>
      </c>
      <c r="F88" s="62">
        <v>1.9650000000000001E-2</v>
      </c>
      <c r="G88" s="50">
        <f t="shared" si="3"/>
        <v>168843.78</v>
      </c>
      <c r="H88" s="55"/>
      <c r="I88" s="46">
        <f>'JPG-6 Page 1'!$E$42</f>
        <v>-1.291E-2</v>
      </c>
      <c r="J88" s="55"/>
      <c r="K88" s="68">
        <f t="shared" si="4"/>
        <v>1.9400000000000001E-2</v>
      </c>
      <c r="L88" s="50">
        <f t="shared" si="5"/>
        <v>166695.64000000001</v>
      </c>
      <c r="N88" s="49">
        <f t="shared" si="6"/>
        <v>-2148.1399999999849</v>
      </c>
      <c r="O88" s="48">
        <f t="shared" si="7"/>
        <v>-1.2722648118870502E-2</v>
      </c>
      <c r="P88" s="60"/>
      <c r="Q88" s="67">
        <f t="shared" si="8"/>
        <v>-2.5000000000000022E-4</v>
      </c>
    </row>
    <row r="89" spans="1:17" s="52" customFormat="1">
      <c r="A89" s="3">
        <f t="shared" si="2"/>
        <v>81</v>
      </c>
      <c r="C89" s="66" t="s">
        <v>69</v>
      </c>
      <c r="D89" s="58" t="s">
        <v>70</v>
      </c>
      <c r="E89" s="65">
        <f>SUM(E83:E88)</f>
        <v>26567234</v>
      </c>
      <c r="F89" s="54"/>
      <c r="H89" s="55"/>
      <c r="I89" s="46"/>
      <c r="J89" s="55"/>
      <c r="K89" s="54"/>
      <c r="O89" s="53"/>
    </row>
    <row r="90" spans="1:17" s="52" customFormat="1">
      <c r="A90" s="3">
        <f t="shared" si="2"/>
        <v>82</v>
      </c>
      <c r="C90" s="63" t="s">
        <v>68</v>
      </c>
      <c r="D90" s="58"/>
      <c r="E90" s="56"/>
      <c r="F90" s="54"/>
      <c r="G90" s="73">
        <f>SUM(G79:G88)</f>
        <v>1310588.48</v>
      </c>
      <c r="H90" s="55"/>
      <c r="I90" s="46"/>
      <c r="J90" s="55"/>
      <c r="K90" s="54"/>
      <c r="L90" s="73">
        <f>SUM(L79:L88)</f>
        <v>1293675.5699999998</v>
      </c>
      <c r="N90" s="49">
        <f>L90-G90</f>
        <v>-16912.910000000149</v>
      </c>
      <c r="O90" s="48">
        <f>IF(G90&lt;&gt;0,N90/G90,0)</f>
        <v>-1.2904821199099926E-2</v>
      </c>
      <c r="P90" s="60"/>
    </row>
    <row r="91" spans="1:17" s="52" customFormat="1">
      <c r="A91" s="3">
        <f t="shared" si="2"/>
        <v>83</v>
      </c>
      <c r="C91" s="57"/>
      <c r="D91" s="57"/>
      <c r="E91" s="56"/>
      <c r="F91" s="54"/>
      <c r="G91" s="50"/>
      <c r="H91" s="55"/>
      <c r="I91" s="46"/>
      <c r="J91" s="55"/>
      <c r="K91" s="54"/>
      <c r="L91" s="50"/>
      <c r="O91" s="53"/>
    </row>
    <row r="92" spans="1:17" s="52" customFormat="1">
      <c r="A92" s="3">
        <f t="shared" si="2"/>
        <v>84</v>
      </c>
      <c r="B92" s="72" t="s">
        <v>80</v>
      </c>
      <c r="D92" s="57"/>
      <c r="E92" s="56"/>
      <c r="F92" s="54"/>
      <c r="G92" s="50"/>
      <c r="H92" s="55"/>
      <c r="I92" s="46"/>
      <c r="J92" s="55"/>
      <c r="K92" s="54"/>
      <c r="L92" s="50"/>
      <c r="O92" s="53"/>
    </row>
    <row r="93" spans="1:17" s="52" customFormat="1">
      <c r="A93" s="3">
        <f t="shared" si="2"/>
        <v>85</v>
      </c>
      <c r="B93" s="58"/>
      <c r="C93" s="58" t="s">
        <v>79</v>
      </c>
      <c r="D93" s="58" t="s">
        <v>78</v>
      </c>
      <c r="E93" s="56">
        <v>332988</v>
      </c>
      <c r="F93" s="54">
        <f>F79</f>
        <v>1.1399999999999999</v>
      </c>
      <c r="G93" s="50">
        <f>ROUND($E93*F93,2)</f>
        <v>379606.32</v>
      </c>
      <c r="H93" s="55"/>
      <c r="I93" s="46">
        <f>'JPG-6 Page 1'!$E$42</f>
        <v>-1.291E-2</v>
      </c>
      <c r="J93" s="55"/>
      <c r="K93" s="71">
        <f>ROUND(F93*(1+I93),2)</f>
        <v>1.1299999999999999</v>
      </c>
      <c r="L93" s="50">
        <f>ROUND($E93*K93,2)</f>
        <v>376276.44</v>
      </c>
      <c r="N93" s="49">
        <f>L93-G93</f>
        <v>-3329.8800000000047</v>
      </c>
      <c r="O93" s="48">
        <f>IF(G93&lt;&gt;0,N93/G93,0)</f>
        <v>-8.7719298245614152E-3</v>
      </c>
      <c r="P93" s="60"/>
      <c r="Q93" s="70">
        <f>K93-F93</f>
        <v>-1.0000000000000009E-2</v>
      </c>
    </row>
    <row r="94" spans="1:17" s="52" customFormat="1">
      <c r="A94" s="3">
        <f t="shared" si="2"/>
        <v>86</v>
      </c>
      <c r="B94" s="58"/>
      <c r="C94" s="69"/>
      <c r="D94" s="58"/>
      <c r="E94" s="56"/>
      <c r="F94" s="62"/>
      <c r="G94" s="50"/>
      <c r="H94" s="55"/>
      <c r="I94" s="46"/>
      <c r="J94" s="55"/>
      <c r="K94" s="62"/>
      <c r="L94" s="50"/>
      <c r="O94" s="53"/>
    </row>
    <row r="95" spans="1:17" s="52" customFormat="1">
      <c r="A95" s="3">
        <f t="shared" si="2"/>
        <v>87</v>
      </c>
      <c r="B95" s="58"/>
      <c r="C95" s="58" t="s">
        <v>77</v>
      </c>
      <c r="D95" s="58"/>
      <c r="E95" s="56"/>
      <c r="F95" s="62"/>
      <c r="G95" s="51"/>
      <c r="H95" s="55"/>
      <c r="I95" s="46"/>
      <c r="J95" s="55"/>
      <c r="K95" s="62"/>
      <c r="L95" s="50"/>
      <c r="O95" s="53"/>
    </row>
    <row r="96" spans="1:17" s="52" customFormat="1">
      <c r="A96" s="3">
        <f t="shared" si="2"/>
        <v>88</v>
      </c>
      <c r="B96" s="58"/>
      <c r="C96" s="58" t="s">
        <v>76</v>
      </c>
      <c r="D96" s="58" t="s">
        <v>70</v>
      </c>
      <c r="E96" s="56">
        <v>2925980</v>
      </c>
      <c r="F96" s="62">
        <f t="shared" ref="F96:F101" si="9">F83</f>
        <v>0.14369000000000001</v>
      </c>
      <c r="G96" s="51">
        <f t="shared" ref="G96:G101" si="10">ROUND($E96*F96,2)</f>
        <v>420434.07</v>
      </c>
      <c r="H96" s="55"/>
      <c r="I96" s="46">
        <f>'JPG-6 Page 1'!$E$42</f>
        <v>-1.291E-2</v>
      </c>
      <c r="J96" s="55"/>
      <c r="K96" s="68">
        <f t="shared" ref="K96:K101" si="11">ROUND(F96*(1+I96),5)</f>
        <v>0.14183000000000001</v>
      </c>
      <c r="L96" s="50">
        <f t="shared" ref="L96:L101" si="12">ROUND($E96*K96,2)</f>
        <v>414991.74</v>
      </c>
      <c r="N96" s="49">
        <f t="shared" ref="N96:N101" si="13">L96-G96</f>
        <v>-5442.3300000000163</v>
      </c>
      <c r="O96" s="48">
        <f t="shared" ref="O96:O101" si="14">IF(G96&lt;&gt;0,N96/G96,0)</f>
        <v>-1.2944550378612314E-2</v>
      </c>
      <c r="P96" s="60"/>
      <c r="Q96" s="67">
        <f t="shared" ref="Q96:Q101" si="15">K96-F96</f>
        <v>-1.8600000000000005E-3</v>
      </c>
    </row>
    <row r="97" spans="1:26" s="52" customFormat="1">
      <c r="A97" s="3">
        <f t="shared" si="2"/>
        <v>89</v>
      </c>
      <c r="B97" s="58"/>
      <c r="C97" s="58" t="s">
        <v>75</v>
      </c>
      <c r="D97" s="58" t="s">
        <v>70</v>
      </c>
      <c r="E97" s="56">
        <v>2885234</v>
      </c>
      <c r="F97" s="62">
        <f t="shared" si="9"/>
        <v>8.6830000000000004E-2</v>
      </c>
      <c r="G97" s="51">
        <f t="shared" si="10"/>
        <v>250524.87</v>
      </c>
      <c r="H97" s="55"/>
      <c r="I97" s="46">
        <f>'JPG-6 Page 1'!$E$42</f>
        <v>-1.291E-2</v>
      </c>
      <c r="J97" s="55"/>
      <c r="K97" s="68">
        <f t="shared" si="11"/>
        <v>8.5709999999999995E-2</v>
      </c>
      <c r="L97" s="50">
        <f t="shared" si="12"/>
        <v>247293.41</v>
      </c>
      <c r="N97" s="49">
        <f t="shared" si="13"/>
        <v>-3231.4599999999919</v>
      </c>
      <c r="O97" s="48">
        <f t="shared" si="14"/>
        <v>-1.2898759312797934E-2</v>
      </c>
      <c r="P97" s="60"/>
      <c r="Q97" s="67">
        <f t="shared" si="15"/>
        <v>-1.1200000000000099E-3</v>
      </c>
    </row>
    <row r="98" spans="1:26" s="52" customFormat="1">
      <c r="A98" s="3">
        <f t="shared" si="2"/>
        <v>90</v>
      </c>
      <c r="B98" s="58"/>
      <c r="C98" s="58" t="s">
        <v>74</v>
      </c>
      <c r="D98" s="58" t="s">
        <v>70</v>
      </c>
      <c r="E98" s="56">
        <v>5700000</v>
      </c>
      <c r="F98" s="62">
        <f t="shared" si="9"/>
        <v>5.525E-2</v>
      </c>
      <c r="G98" s="51">
        <f t="shared" si="10"/>
        <v>314925</v>
      </c>
      <c r="H98" s="55"/>
      <c r="I98" s="46">
        <f>'JPG-6 Page 1'!$E$42</f>
        <v>-1.291E-2</v>
      </c>
      <c r="J98" s="55"/>
      <c r="K98" s="68">
        <f t="shared" si="11"/>
        <v>5.4539999999999998E-2</v>
      </c>
      <c r="L98" s="50">
        <f t="shared" si="12"/>
        <v>310878</v>
      </c>
      <c r="N98" s="49">
        <f t="shared" si="13"/>
        <v>-4047</v>
      </c>
      <c r="O98" s="48">
        <f t="shared" si="14"/>
        <v>-1.2850678733031674E-2</v>
      </c>
      <c r="P98" s="60"/>
      <c r="Q98" s="67">
        <f t="shared" si="15"/>
        <v>-7.100000000000023E-4</v>
      </c>
    </row>
    <row r="99" spans="1:26" s="52" customFormat="1">
      <c r="A99" s="3">
        <f t="shared" si="2"/>
        <v>91</v>
      </c>
      <c r="B99" s="58"/>
      <c r="C99" s="58" t="s">
        <v>73</v>
      </c>
      <c r="D99" s="58" t="s">
        <v>70</v>
      </c>
      <c r="E99" s="56">
        <v>11216700</v>
      </c>
      <c r="F99" s="62">
        <f t="shared" si="9"/>
        <v>3.5430000000000003E-2</v>
      </c>
      <c r="G99" s="51">
        <f t="shared" si="10"/>
        <v>397407.68</v>
      </c>
      <c r="H99" s="55"/>
      <c r="I99" s="46">
        <f>'JPG-6 Page 1'!$E$42</f>
        <v>-1.291E-2</v>
      </c>
      <c r="J99" s="55"/>
      <c r="K99" s="68">
        <f t="shared" si="11"/>
        <v>3.4970000000000001E-2</v>
      </c>
      <c r="L99" s="50">
        <f t="shared" si="12"/>
        <v>392248</v>
      </c>
      <c r="N99" s="49">
        <f t="shared" si="13"/>
        <v>-5159.679999999993</v>
      </c>
      <c r="O99" s="48">
        <f t="shared" si="14"/>
        <v>-1.298334244572222E-2</v>
      </c>
      <c r="P99" s="60"/>
      <c r="Q99" s="67">
        <f t="shared" si="15"/>
        <v>-4.6000000000000207E-4</v>
      </c>
    </row>
    <row r="100" spans="1:26" s="52" customFormat="1">
      <c r="A100" s="3">
        <f t="shared" si="2"/>
        <v>92</v>
      </c>
      <c r="B100" s="58"/>
      <c r="C100" s="58" t="s">
        <v>72</v>
      </c>
      <c r="D100" s="58" t="s">
        <v>70</v>
      </c>
      <c r="E100" s="56">
        <v>28237241</v>
      </c>
      <c r="F100" s="62">
        <f t="shared" si="9"/>
        <v>2.5489999999999999E-2</v>
      </c>
      <c r="G100" s="51">
        <f t="shared" si="10"/>
        <v>719767.27</v>
      </c>
      <c r="H100" s="55"/>
      <c r="I100" s="46">
        <f>'JPG-6 Page 1'!$E$42</f>
        <v>-1.291E-2</v>
      </c>
      <c r="J100" s="55"/>
      <c r="K100" s="68">
        <f t="shared" si="11"/>
        <v>2.5159999999999998E-2</v>
      </c>
      <c r="L100" s="50">
        <f t="shared" si="12"/>
        <v>710448.98</v>
      </c>
      <c r="N100" s="49">
        <f t="shared" si="13"/>
        <v>-9318.2900000000373</v>
      </c>
      <c r="O100" s="48">
        <f t="shared" si="14"/>
        <v>-1.2946254141286582E-2</v>
      </c>
      <c r="P100" s="60"/>
      <c r="Q100" s="67">
        <f t="shared" si="15"/>
        <v>-3.3000000000000043E-4</v>
      </c>
    </row>
    <row r="101" spans="1:26" s="52" customFormat="1">
      <c r="A101" s="3">
        <f t="shared" si="2"/>
        <v>93</v>
      </c>
      <c r="B101" s="58"/>
      <c r="C101" s="58" t="s">
        <v>71</v>
      </c>
      <c r="D101" s="58" t="s">
        <v>70</v>
      </c>
      <c r="E101" s="56">
        <v>36815683</v>
      </c>
      <c r="F101" s="62">
        <f t="shared" si="9"/>
        <v>1.9650000000000001E-2</v>
      </c>
      <c r="G101" s="51">
        <f t="shared" si="10"/>
        <v>723428.17</v>
      </c>
      <c r="H101" s="55"/>
      <c r="I101" s="46">
        <f>'JPG-6 Page 1'!$E$42</f>
        <v>-1.291E-2</v>
      </c>
      <c r="J101" s="55"/>
      <c r="K101" s="68">
        <f t="shared" si="11"/>
        <v>1.9400000000000001E-2</v>
      </c>
      <c r="L101" s="50">
        <f t="shared" si="12"/>
        <v>714224.25</v>
      </c>
      <c r="N101" s="49">
        <f t="shared" si="13"/>
        <v>-9203.9200000000419</v>
      </c>
      <c r="O101" s="48">
        <f t="shared" si="14"/>
        <v>-1.272264529040947E-2</v>
      </c>
      <c r="P101" s="60"/>
      <c r="Q101" s="67">
        <f t="shared" si="15"/>
        <v>-2.5000000000000022E-4</v>
      </c>
    </row>
    <row r="102" spans="1:26" s="52" customFormat="1">
      <c r="A102" s="3">
        <f t="shared" si="2"/>
        <v>94</v>
      </c>
      <c r="C102" s="66" t="s">
        <v>69</v>
      </c>
      <c r="D102" s="58"/>
      <c r="E102" s="65">
        <f>SUM(E96:E101)</f>
        <v>87780838</v>
      </c>
      <c r="F102" s="62"/>
      <c r="G102" s="64"/>
      <c r="H102" s="55"/>
      <c r="I102" s="46"/>
      <c r="J102" s="55"/>
      <c r="K102" s="62"/>
      <c r="O102" s="53"/>
      <c r="Q102" s="59"/>
    </row>
    <row r="103" spans="1:26" s="52" customFormat="1">
      <c r="A103" s="3">
        <f t="shared" si="2"/>
        <v>95</v>
      </c>
      <c r="C103" s="63" t="s">
        <v>68</v>
      </c>
      <c r="D103" s="58"/>
      <c r="E103" s="56"/>
      <c r="F103" s="62"/>
      <c r="G103" s="61">
        <f>SUM(G93:G101)</f>
        <v>3206093.38</v>
      </c>
      <c r="H103" s="55"/>
      <c r="I103" s="46"/>
      <c r="J103" s="55"/>
      <c r="K103" s="62"/>
      <c r="L103" s="61">
        <f>SUM(L93:L101)</f>
        <v>3166360.82</v>
      </c>
      <c r="N103" s="49">
        <f>L103-G103</f>
        <v>-39732.560000000056</v>
      </c>
      <c r="O103" s="48">
        <f>IF(G103&lt;&gt;0,N103/G103,0)</f>
        <v>-1.2392826811550964E-2</v>
      </c>
      <c r="P103" s="60"/>
      <c r="Q103" s="59"/>
    </row>
    <row r="104" spans="1:26" s="52" customFormat="1">
      <c r="A104" s="3">
        <f t="shared" si="2"/>
        <v>96</v>
      </c>
      <c r="B104" s="58"/>
      <c r="C104" s="57"/>
      <c r="D104" s="57"/>
      <c r="E104" s="56"/>
      <c r="F104" s="54"/>
      <c r="G104" s="50"/>
      <c r="H104" s="55"/>
      <c r="I104" s="46"/>
      <c r="J104" s="55"/>
      <c r="K104" s="54"/>
      <c r="L104" s="50"/>
      <c r="O104" s="53"/>
    </row>
    <row r="105" spans="1:26">
      <c r="A105" s="3">
        <f t="shared" si="2"/>
        <v>97</v>
      </c>
      <c r="B105" s="47" t="s">
        <v>67</v>
      </c>
      <c r="E105" s="47">
        <f>SUM(E10,E24,E34,E46,E56,E66,E75,E89,E102)</f>
        <v>512283585</v>
      </c>
      <c r="F105" s="47"/>
      <c r="G105" s="51">
        <f>SUM(G10,G25,G36,G47,G57,G67,G76,G90,G103)</f>
        <v>90018909.049999997</v>
      </c>
      <c r="H105" s="47"/>
      <c r="I105" s="46"/>
      <c r="J105" s="47"/>
      <c r="L105" s="50">
        <f>SUM(L10,L25,L36,L47,L57,L67,L76,L90,L103)</f>
        <v>88884295.24999997</v>
      </c>
      <c r="M105" s="47"/>
      <c r="N105" s="49">
        <f>SUM(N10,N25,N36,N47,N57,N67,N76,N90,N103)</f>
        <v>-1134613.8000000003</v>
      </c>
      <c r="O105" s="48">
        <f>IF(G105&lt;&gt;0,N105/G105,0)</f>
        <v>-1.2604171856490638E-2</v>
      </c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>
      <c r="A106" s="3">
        <f t="shared" si="2"/>
        <v>98</v>
      </c>
      <c r="F106" s="47"/>
      <c r="G106" s="47"/>
      <c r="H106" s="47"/>
      <c r="I106" s="46"/>
      <c r="J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>
      <c r="A107" s="3">
        <f t="shared" si="2"/>
        <v>99</v>
      </c>
      <c r="C107" s="45" t="s">
        <v>66</v>
      </c>
      <c r="I107" s="46"/>
    </row>
    <row r="108" spans="1:26">
      <c r="I108" s="46"/>
    </row>
    <row r="109" spans="1:26">
      <c r="I109" s="46"/>
    </row>
    <row r="110" spans="1:26">
      <c r="I110" s="46"/>
    </row>
    <row r="111" spans="1:26">
      <c r="I111" s="46"/>
    </row>
    <row r="112" spans="1:26">
      <c r="I112" s="46"/>
    </row>
    <row r="113" spans="9:9" s="44" customFormat="1">
      <c r="I113" s="46"/>
    </row>
    <row r="114" spans="9:9" s="44" customFormat="1">
      <c r="I114" s="46"/>
    </row>
    <row r="115" spans="9:9" s="44" customFormat="1">
      <c r="I115" s="46"/>
    </row>
    <row r="116" spans="9:9" s="44" customFormat="1">
      <c r="I116" s="46"/>
    </row>
    <row r="117" spans="9:9" s="44" customFormat="1">
      <c r="I117" s="46"/>
    </row>
    <row r="118" spans="9:9" s="44" customFormat="1">
      <c r="I118" s="46"/>
    </row>
    <row r="119" spans="9:9" s="44" customFormat="1">
      <c r="I119" s="46"/>
    </row>
    <row r="120" spans="9:9" s="44" customFormat="1">
      <c r="I120" s="46"/>
    </row>
    <row r="121" spans="9:9" s="44" customFormat="1">
      <c r="I121" s="46"/>
    </row>
    <row r="122" spans="9:9" s="44" customFormat="1">
      <c r="I122" s="46"/>
    </row>
    <row r="123" spans="9:9" s="44" customFormat="1">
      <c r="I123" s="46"/>
    </row>
    <row r="124" spans="9:9" s="44" customFormat="1">
      <c r="I124" s="46"/>
    </row>
    <row r="125" spans="9:9" s="44" customFormat="1">
      <c r="I125" s="46"/>
    </row>
    <row r="126" spans="9:9" s="44" customFormat="1">
      <c r="I126" s="46"/>
    </row>
    <row r="127" spans="9:9" s="44" customFormat="1">
      <c r="I127" s="46"/>
    </row>
    <row r="128" spans="9:9" s="44" customFormat="1">
      <c r="I128" s="46"/>
    </row>
    <row r="129" spans="9:9" s="44" customFormat="1">
      <c r="I129" s="46"/>
    </row>
    <row r="130" spans="9:9" s="44" customFormat="1">
      <c r="I130" s="46"/>
    </row>
    <row r="131" spans="9:9" s="44" customFormat="1">
      <c r="I131" s="46"/>
    </row>
    <row r="132" spans="9:9" s="44" customFormat="1">
      <c r="I132" s="46"/>
    </row>
    <row r="133" spans="9:9" s="44" customFormat="1">
      <c r="I133" s="46"/>
    </row>
    <row r="134" spans="9:9" s="44" customFormat="1">
      <c r="I134" s="46"/>
    </row>
    <row r="135" spans="9:9" s="44" customFormat="1">
      <c r="I135" s="46"/>
    </row>
    <row r="136" spans="9:9" s="44" customFormat="1">
      <c r="I136" s="46"/>
    </row>
    <row r="137" spans="9:9" s="44" customFormat="1">
      <c r="I137" s="46"/>
    </row>
    <row r="138" spans="9:9" s="44" customFormat="1">
      <c r="I138" s="46"/>
    </row>
    <row r="139" spans="9:9" s="44" customFormat="1">
      <c r="I139" s="46"/>
    </row>
    <row r="140" spans="9:9" s="44" customFormat="1">
      <c r="I140" s="46"/>
    </row>
    <row r="141" spans="9:9" s="44" customFormat="1">
      <c r="I141" s="46"/>
    </row>
    <row r="142" spans="9:9" s="44" customFormat="1">
      <c r="I142" s="46"/>
    </row>
    <row r="143" spans="9:9" s="44" customFormat="1">
      <c r="I143" s="46"/>
    </row>
    <row r="144" spans="9:9" s="44" customFormat="1">
      <c r="I144" s="46"/>
    </row>
    <row r="145" spans="9:9" s="44" customFormat="1">
      <c r="I145" s="46"/>
    </row>
    <row r="146" spans="9:9" s="44" customFormat="1">
      <c r="I146" s="46"/>
    </row>
    <row r="147" spans="9:9" s="44" customFormat="1">
      <c r="I147" s="46"/>
    </row>
    <row r="148" spans="9:9" s="44" customFormat="1">
      <c r="I148" s="46"/>
    </row>
    <row r="149" spans="9:9" s="44" customFormat="1">
      <c r="I149" s="46"/>
    </row>
    <row r="150" spans="9:9" s="44" customFormat="1">
      <c r="I150" s="46"/>
    </row>
    <row r="151" spans="9:9" s="44" customFormat="1">
      <c r="I151" s="46"/>
    </row>
    <row r="152" spans="9:9" s="44" customFormat="1">
      <c r="I152" s="46"/>
    </row>
    <row r="153" spans="9:9" s="44" customFormat="1">
      <c r="I153" s="46"/>
    </row>
    <row r="154" spans="9:9" s="44" customFormat="1">
      <c r="I154" s="46"/>
    </row>
    <row r="155" spans="9:9" s="44" customFormat="1">
      <c r="I155" s="46"/>
    </row>
    <row r="156" spans="9:9" s="44" customFormat="1">
      <c r="I156" s="46"/>
    </row>
    <row r="157" spans="9:9" s="44" customFormat="1">
      <c r="I157" s="46"/>
    </row>
    <row r="158" spans="9:9" s="44" customFormat="1">
      <c r="I158" s="46"/>
    </row>
    <row r="159" spans="9:9" s="44" customFormat="1">
      <c r="I159" s="46"/>
    </row>
    <row r="160" spans="9:9" s="44" customFormat="1">
      <c r="I160" s="46"/>
    </row>
    <row r="161" spans="9:9" s="44" customFormat="1">
      <c r="I161" s="46"/>
    </row>
    <row r="162" spans="9:9" s="44" customFormat="1">
      <c r="I162" s="46"/>
    </row>
    <row r="163" spans="9:9" s="44" customFormat="1">
      <c r="I163" s="46"/>
    </row>
    <row r="164" spans="9:9" s="44" customFormat="1">
      <c r="I164" s="46"/>
    </row>
    <row r="165" spans="9:9" s="44" customFormat="1">
      <c r="I165" s="46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headerFooter>
    <oddFooter>&amp;R&amp;A</oddFooter>
  </headerFooter>
  <rowBreaks count="2" manualBreakCount="2">
    <brk id="36" min="1" max="16" man="1"/>
    <brk id="7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05BEAF-D502-4F94-87AB-7EC3CEBE0DC8}"/>
</file>

<file path=customXml/itemProps2.xml><?xml version="1.0" encoding="utf-8"?>
<ds:datastoreItem xmlns:ds="http://schemas.openxmlformats.org/officeDocument/2006/customXml" ds:itemID="{777869D1-A3FE-4EE0-B074-6B7AD3A1D12B}"/>
</file>

<file path=customXml/itemProps3.xml><?xml version="1.0" encoding="utf-8"?>
<ds:datastoreItem xmlns:ds="http://schemas.openxmlformats.org/officeDocument/2006/customXml" ds:itemID="{4174BF49-D82A-450E-879D-2EA7AFC1600E}"/>
</file>

<file path=customXml/itemProps4.xml><?xml version="1.0" encoding="utf-8"?>
<ds:datastoreItem xmlns:ds="http://schemas.openxmlformats.org/officeDocument/2006/customXml" ds:itemID="{3247BA63-9401-492F-B780-B7139D3CC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JPG-6 Page 1</vt:lpstr>
      <vt:lpstr>JPG-6 Page 2</vt:lpstr>
      <vt:lpstr>JPG-6 Page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