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Mason 2149\Commodity Credit\CPA Eff. 5-1-24\"/>
    </mc:Choice>
  </mc:AlternateContent>
  <xr:revisionPtr revIDLastSave="0" documentId="13_ncr:1_{F908AA78-9C01-46D2-916E-B8ABFF8628EC}" xr6:coauthVersionLast="47" xr6:coauthVersionMax="47" xr10:uidLastSave="{00000000-0000-0000-0000-000000000000}"/>
  <bookViews>
    <workbookView xWindow="28680" yWindow="-120" windowWidth="29040" windowHeight="15840" activeTab="1" xr2:uid="{7585B239-DC20-43C9-BC52-2649C723E011}"/>
  </bookViews>
  <sheets>
    <sheet name="Mason CPA 5.1.2024" sheetId="1" r:id="rId1"/>
    <sheet name="Mason CPA 5.1.202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ccounts">#REF!</definedName>
    <definedName name="AccrualThreshold">[1]JE_Entry!$K$11</definedName>
    <definedName name="adf" localSheetId="1">#REF!</definedName>
    <definedName name="adf" localSheetId="0">#REF!</definedName>
    <definedName name="adf">#REF!</definedName>
    <definedName name="afd" localSheetId="1">#REF!</definedName>
    <definedName name="afd" localSheetId="0">#REF!</definedName>
    <definedName name="afd">#REF!</definedName>
    <definedName name="AmountFrom">#REF!</definedName>
    <definedName name="AmountTo">#REF!</definedName>
    <definedName name="Area">#REF!</definedName>
    <definedName name="asdf" localSheetId="1">#REF!</definedName>
    <definedName name="asdf" localSheetId="0">#REF!</definedName>
    <definedName name="asdf">#REF!</definedName>
    <definedName name="BeginDate">[2]WW_Volumes!$D$3</definedName>
    <definedName name="BREMAIR_COST_of_SERVICE_STUDY" localSheetId="1">#REF!</definedName>
    <definedName name="BREMAIR_COST_of_SERVICE_STUDY" localSheetId="0">#REF!</definedName>
    <definedName name="BREMAIR_COST_of_SERVICE_STUDY">#REF!</definedName>
    <definedName name="CloseDate">[1]JE_Entry!$K$7</definedName>
    <definedName name="Company">'[3]Company &amp; Rates'!$S$4:$S$6</definedName>
    <definedName name="ControlNumber">[4]Summary!$J$8</definedName>
    <definedName name="CRCTable" localSheetId="1">#REF!</definedName>
    <definedName name="CRCTable" localSheetId="0">#REF!</definedName>
    <definedName name="CRCTable">#REF!</definedName>
    <definedName name="crctable2" localSheetId="1">#REF!</definedName>
    <definedName name="crctable2" localSheetId="0">#REF!</definedName>
    <definedName name="crctable2">#REF!</definedName>
    <definedName name="CRCTableOLD" localSheetId="1">#REF!</definedName>
    <definedName name="CRCTableOLD" localSheetId="0">#REF!</definedName>
    <definedName name="CRCTableOLD">#REF!</definedName>
    <definedName name="_xlnm.Criteria">#REF!</definedName>
    <definedName name="CriteriaType">[5]ControlPanel!$Z$2:$Z$5</definedName>
    <definedName name="CurrentMonth" localSheetId="1">#REF!</definedName>
    <definedName name="CurrentMonth" localSheetId="0">#REF!</definedName>
    <definedName name="CurrentMonth">#REF!</definedName>
    <definedName name="customerlist">'[6]Customer Table'!$C$4:$C$36</definedName>
    <definedName name="customers">'[6]Customer Table'!$C$4:$C$13</definedName>
    <definedName name="CustType">#REF!</definedName>
    <definedName name="Cycle">#REF!</definedName>
    <definedName name="dafdas" localSheetId="1" hidden="1">#REF!</definedName>
    <definedName name="dafdas" localSheetId="0" hidden="1">#REF!</definedName>
    <definedName name="dafdas" hidden="1">#REF!</definedName>
    <definedName name="data10" localSheetId="1">#REF!</definedName>
    <definedName name="data10" localSheetId="0">#REF!</definedName>
    <definedName name="data10">#REF!</definedName>
    <definedName name="data4" localSheetId="1">#REF!</definedName>
    <definedName name="data4" localSheetId="0">#REF!</definedName>
    <definedName name="data4">#REF!</definedName>
    <definedName name="_xlnm.Database">#REF!</definedName>
    <definedName name="DateFrom" localSheetId="1">#REF!</definedName>
    <definedName name="DateFrom" localSheetId="0">#REF!</definedName>
    <definedName name="DateFrom">#REF!</definedName>
    <definedName name="DateRange" localSheetId="1">#REF!</definedName>
    <definedName name="DateRange" localSheetId="0">#REF!</definedName>
    <definedName name="DateRange">#REF!</definedName>
    <definedName name="DateTo" localSheetId="1">#REF!</definedName>
    <definedName name="DateTo" localSheetId="0">#REF!</definedName>
    <definedName name="DateTo">#REF!</definedName>
    <definedName name="DeleteCMReconBook">[4]Summary!$J$10</definedName>
    <definedName name="dflt5">'[7]Customize Your Purchase Order'!$F$27</definedName>
    <definedName name="dflt6">'[8]Customize Your Purchase Order'!$F$28</definedName>
    <definedName name="dflt7">'[8]Customize Your Purchase Order'!$E$29</definedName>
    <definedName name="District">[9]Summary!$J$17</definedName>
    <definedName name="DistrictCode">[1]JE_Entry!$K$13</definedName>
    <definedName name="DistrictName">[4]Summary!$M$8</definedName>
    <definedName name="Districts">#REF!</definedName>
    <definedName name="DistStaffSignOffStatus">[4]Summary!$N$19</definedName>
    <definedName name="DivisionSignOffReq">[4]Summary!$M$11</definedName>
    <definedName name="DivSignOffStatus">[4]Summary!$N$18</definedName>
    <definedName name="End" localSheetId="1">#REF!</definedName>
    <definedName name="End" localSheetId="0">#REF!</definedName>
    <definedName name="End">#REF!</definedName>
    <definedName name="EndDate">[2]WW_Volumes!$D$4</definedName>
    <definedName name="EntrieShownLimit">'[10]2016-04'!$D$6</definedName>
    <definedName name="FBTable" localSheetId="1">#REF!</definedName>
    <definedName name="FBTable" localSheetId="0">#REF!</definedName>
    <definedName name="FBTable">#REF!</definedName>
    <definedName name="FBTableOld" localSheetId="1">#REF!</definedName>
    <definedName name="FBTableOld" localSheetId="0">#REF!</definedName>
    <definedName name="FBTableOld">#REF!</definedName>
    <definedName name="FromMonth">#REF!</definedName>
    <definedName name="Haulers2">'[3]Company &amp; Rates'!$R$4:$R$10</definedName>
    <definedName name="HeaderReturnMessage">[4]Summary!$Q$16</definedName>
    <definedName name="HolidayList">[11]HolidayList!$A$2:$A$14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LastExecutedFor">[4]Summary!$Q$17</definedName>
    <definedName name="LastSavedOn">[4]Summary!$Q$19</definedName>
    <definedName name="LastTranxDate">[1]JE_Entry!$K$9</definedName>
    <definedName name="master_def" localSheetId="1">#REF!</definedName>
    <definedName name="master_def" localSheetId="0">#REF!</definedName>
    <definedName name="master_def">#REF!</definedName>
    <definedName name="Material">'[3]Company &amp; Rates'!$Q$4:$Q$10</definedName>
    <definedName name="materials">'[6]Customer Table'!$I$4:$I$15</definedName>
    <definedName name="MissingAccountList">[4]Summary!$Q$18</definedName>
    <definedName name="NewAccountCheck">[4]Summary!$L$18</definedName>
    <definedName name="Posting">#REF!</definedName>
    <definedName name="_xlnm.Print_Area" localSheetId="1">'Mason CPA 5.1.2023'!$A$1:$P$29</definedName>
    <definedName name="_xlnm.Print_Area" localSheetId="0">'Mason CPA 5.1.2024'!$A$1:$P$30</definedName>
    <definedName name="_xlnm.Print_Titles" localSheetId="1">'Mason CPA 5.1.2023'!$A:$A,'Mason CPA 5.1.2023'!$2:$5</definedName>
    <definedName name="_xlnm.Print_Titles" localSheetId="0">'Mason CPA 5.1.2024'!$A:$A,'Mason CPA 5.1.2024'!$2:$5</definedName>
    <definedName name="Print1" localSheetId="1">#REF!</definedName>
    <definedName name="Print1" localSheetId="0">#REF!</definedName>
    <definedName name="Print1">#REF!</definedName>
    <definedName name="Print2" localSheetId="1">#REF!</definedName>
    <definedName name="Print2" localSheetId="0">#REF!</definedName>
    <definedName name="Print2">#REF!</definedName>
    <definedName name="ReconMonth">[9]Summary!$J$18</definedName>
    <definedName name="RegionSignOffReq">[4]Summary!$M$10</definedName>
    <definedName name="RegionSignOffStatus">[4]Summary!$N$17</definedName>
    <definedName name="ReportNames">[5]ControlPanel!$X$2:$X$8</definedName>
    <definedName name="sDate">#REF!</definedName>
    <definedName name="sortcol" localSheetId="1">#REF!</definedName>
    <definedName name="sortcol" localSheetId="0">#REF!</definedName>
    <definedName name="sortcol">#REF!</definedName>
    <definedName name="StartData">#REF!</definedName>
    <definedName name="StartData2">#REF!</definedName>
    <definedName name="StartData4">#REF!</definedName>
    <definedName name="StartWW">[2]WW_Volumes!#REF!</definedName>
    <definedName name="SubSystems">#REF!</definedName>
    <definedName name="Systems">#REF!</definedName>
    <definedName name="TheTable" localSheetId="1">#REF!</definedName>
    <definedName name="TheTable" localSheetId="0">#REF!</definedName>
    <definedName name="TheTable">#REF!</definedName>
    <definedName name="TheTableOLD" localSheetId="1">#REF!</definedName>
    <definedName name="TheTableOLD" localSheetId="0">#REF!</definedName>
    <definedName name="TheTableOLD">#REF!</definedName>
    <definedName name="ToMonth">#REF!</definedName>
    <definedName name="type">'[6]Customer Table'!$H$4:$H$6</definedName>
    <definedName name="UserTestMode">[4]Summary!$J$9</definedName>
    <definedName name="VarianceStatus">[4]Summary!$L$17</definedName>
    <definedName name="VarianceTolerance">[4]Summary!$U$21</definedName>
    <definedName name="VendorCode">#REF!</definedName>
    <definedName name="WTable" localSheetId="1">#REF!</definedName>
    <definedName name="WTable" localSheetId="0">#REF!</definedName>
    <definedName name="WTable">#REF!</definedName>
    <definedName name="WTableOld" localSheetId="1">#REF!</definedName>
    <definedName name="WTableOld" localSheetId="0">#REF!</definedName>
    <definedName name="WTableOld">#REF!</definedName>
    <definedName name="xEndDate1">#REF!</definedName>
    <definedName name="xStartDat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2" l="1"/>
  <c r="I18" i="2"/>
  <c r="N14" i="2"/>
  <c r="I12" i="2"/>
  <c r="I16" i="2" s="1"/>
  <c r="M12" i="2"/>
  <c r="M16" i="2" s="1"/>
  <c r="L12" i="2"/>
  <c r="L16" i="2" s="1"/>
  <c r="K12" i="2"/>
  <c r="K16" i="2" s="1"/>
  <c r="J12" i="2"/>
  <c r="J16" i="2" s="1"/>
  <c r="H12" i="2"/>
  <c r="H16" i="2" s="1"/>
  <c r="G12" i="2"/>
  <c r="G16" i="2" s="1"/>
  <c r="F12" i="2"/>
  <c r="F16" i="2" s="1"/>
  <c r="F18" i="2" s="1"/>
  <c r="E12" i="2"/>
  <c r="E16" i="2" s="1"/>
  <c r="D12" i="2"/>
  <c r="D16" i="2" s="1"/>
  <c r="C12" i="2"/>
  <c r="C16" i="2" s="1"/>
  <c r="N8" i="2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17" i="1"/>
  <c r="B17" i="1"/>
  <c r="C18" i="1"/>
  <c r="M12" i="1"/>
  <c r="L12" i="1"/>
  <c r="J12" i="1"/>
  <c r="G12" i="1"/>
  <c r="F12" i="1"/>
  <c r="E12" i="1"/>
  <c r="D12" i="1"/>
  <c r="C12" i="1"/>
  <c r="N8" i="1"/>
  <c r="D5" i="1"/>
  <c r="E5" i="1" s="1"/>
  <c r="F5" i="1" s="1"/>
  <c r="G5" i="1" s="1"/>
  <c r="H5" i="1" s="1"/>
  <c r="I5" i="1" s="1"/>
  <c r="J5" i="1" s="1"/>
  <c r="K5" i="1" s="1"/>
  <c r="L5" i="1" s="1"/>
  <c r="M5" i="1" s="1"/>
  <c r="C5" i="1"/>
  <c r="G18" i="2" l="1"/>
  <c r="H12" i="1"/>
  <c r="H18" i="2"/>
  <c r="I12" i="1"/>
  <c r="K12" i="1"/>
  <c r="B18" i="1"/>
  <c r="D16" i="1"/>
  <c r="L16" i="1"/>
  <c r="F16" i="1"/>
  <c r="H16" i="1"/>
  <c r="C18" i="2"/>
  <c r="K18" i="2"/>
  <c r="M16" i="1"/>
  <c r="I16" i="1"/>
  <c r="D18" i="2"/>
  <c r="L18" i="2"/>
  <c r="J16" i="1"/>
  <c r="E18" i="2"/>
  <c r="M18" i="2"/>
  <c r="E16" i="1"/>
  <c r="C16" i="1"/>
  <c r="C19" i="1"/>
  <c r="K16" i="1"/>
  <c r="G16" i="1"/>
  <c r="B12" i="2"/>
  <c r="B12" i="1"/>
  <c r="N14" i="1"/>
  <c r="N22" i="1" l="1"/>
  <c r="B19" i="1"/>
  <c r="B16" i="1"/>
  <c r="N12" i="1"/>
  <c r="N12" i="2"/>
  <c r="B16" i="2"/>
  <c r="B18" i="2" s="1"/>
  <c r="N18" i="2" s="1"/>
  <c r="N20" i="2" s="1"/>
  <c r="N21" i="2"/>
  <c r="G17" i="1" l="1"/>
  <c r="G18" i="1" s="1"/>
  <c r="G19" i="1" s="1"/>
  <c r="F17" i="1"/>
  <c r="F18" i="1" s="1"/>
  <c r="F19" i="1" s="1"/>
  <c r="M17" i="1"/>
  <c r="M18" i="1" s="1"/>
  <c r="M19" i="1" s="1"/>
  <c r="E17" i="1"/>
  <c r="E18" i="1" s="1"/>
  <c r="E19" i="1" s="1"/>
  <c r="L17" i="1"/>
  <c r="L18" i="1" s="1"/>
  <c r="L19" i="1" s="1"/>
  <c r="D17" i="1"/>
  <c r="D18" i="1" s="1"/>
  <c r="D19" i="1" s="1"/>
  <c r="N22" i="2"/>
  <c r="K17" i="1"/>
  <c r="K18" i="1" s="1"/>
  <c r="K19" i="1" s="1"/>
  <c r="I17" i="1"/>
  <c r="I18" i="1" s="1"/>
  <c r="I19" i="1" s="1"/>
  <c r="H17" i="1"/>
  <c r="H18" i="1" s="1"/>
  <c r="H19" i="1" s="1"/>
  <c r="J17" i="1"/>
  <c r="J18" i="1" s="1"/>
  <c r="J19" i="1" s="1"/>
  <c r="N19" i="1" l="1"/>
  <c r="N21" i="1" s="1"/>
  <c r="N23" i="1" s="1"/>
  <c r="N25" i="2"/>
  <c r="N25" i="1"/>
  <c r="N26" i="1" l="1"/>
  <c r="N27" i="1" s="1"/>
  <c r="N26" i="2"/>
  <c r="P25" i="2"/>
  <c r="P26" i="1" l="1"/>
</calcChain>
</file>

<file path=xl/sharedStrings.xml><?xml version="1.0" encoding="utf-8"?>
<sst xmlns="http://schemas.openxmlformats.org/spreadsheetml/2006/main" count="34" uniqueCount="20">
  <si>
    <t>Mason County Garbage, Inc. G-88</t>
  </si>
  <si>
    <t>Commodity Price Adjustment Calculation</t>
  </si>
  <si>
    <t>Effective May 1, 2024</t>
  </si>
  <si>
    <t>Total</t>
  </si>
  <si>
    <t>Commingle Tons</t>
  </si>
  <si>
    <t>Market Value/Ton</t>
  </si>
  <si>
    <t>Commingle Revenue/(Expense)</t>
  </si>
  <si>
    <t>Customers</t>
  </si>
  <si>
    <t>Earned Due from (to)/Customer</t>
  </si>
  <si>
    <t>Projected Due from (to)/Customer</t>
  </si>
  <si>
    <t>Projected Monthly Due from (to)/Customer</t>
  </si>
  <si>
    <t>Due (To)/From Customers</t>
  </si>
  <si>
    <t>Under/(Over) collected/customer:</t>
  </si>
  <si>
    <t>12-Month rolling cost/(benefit) of material sales/customer</t>
  </si>
  <si>
    <t>New Commodity Debit/(Credit):</t>
  </si>
  <si>
    <t>Old Debit/(Credit):</t>
  </si>
  <si>
    <t>Change:</t>
  </si>
  <si>
    <t>Revenue Impact:</t>
  </si>
  <si>
    <t>Earned Revenue (Expense)/Customer</t>
  </si>
  <si>
    <t>Projected Revenue (Expense)/Customer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</si>
</sst>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[$-409]mmmm\-yy;@"/>
  </numFmts>
  <fonts count="11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2" borderId="0" xfId="0" applyFont="1" applyFill="1"/>
    <xf numFmtId="0" fontId="4" fillId="0" borderId="0" xfId="4" applyFont="1"/>
    <xf numFmtId="0" fontId="5" fillId="0" borderId="0" xfId="4" applyFont="1"/>
    <xf numFmtId="164" fontId="4" fillId="0" borderId="0" xfId="1" applyNumberFormat="1" applyFont="1" applyFill="1" applyBorder="1"/>
    <xf numFmtId="164" fontId="4" fillId="0" borderId="0" xfId="1" applyNumberFormat="1" applyFont="1"/>
    <xf numFmtId="0" fontId="5" fillId="3" borderId="0" xfId="4" applyFont="1" applyFill="1"/>
    <xf numFmtId="0" fontId="4" fillId="0" borderId="0" xfId="5" applyFont="1" applyAlignment="1">
      <alignment horizontal="center"/>
    </xf>
    <xf numFmtId="0" fontId="4" fillId="0" borderId="0" xfId="4" applyFont="1" applyAlignment="1">
      <alignment horizontal="center"/>
    </xf>
    <xf numFmtId="17" fontId="5" fillId="3" borderId="0" xfId="4" quotePrefix="1" applyNumberFormat="1" applyFont="1" applyFill="1" applyAlignment="1">
      <alignment horizontal="center"/>
    </xf>
    <xf numFmtId="0" fontId="5" fillId="3" borderId="0" xfId="4" applyFont="1" applyFill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/>
    <xf numFmtId="165" fontId="4" fillId="0" borderId="0" xfId="4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17" fontId="5" fillId="0" borderId="0" xfId="4" quotePrefix="1" applyNumberFormat="1" applyFont="1" applyAlignment="1">
      <alignment horizontal="center"/>
    </xf>
    <xf numFmtId="0" fontId="5" fillId="0" borderId="0" xfId="4" applyFont="1" applyAlignment="1">
      <alignment horizontal="center"/>
    </xf>
    <xf numFmtId="17" fontId="4" fillId="0" borderId="0" xfId="4" quotePrefix="1" applyNumberFormat="1" applyFont="1" applyAlignment="1">
      <alignment horizontal="center"/>
    </xf>
    <xf numFmtId="0" fontId="5" fillId="0" borderId="0" xfId="4" applyFont="1" applyAlignment="1">
      <alignment horizontal="right"/>
    </xf>
    <xf numFmtId="43" fontId="4" fillId="4" borderId="0" xfId="1" applyFont="1" applyFill="1"/>
    <xf numFmtId="164" fontId="5" fillId="0" borderId="0" xfId="1" applyNumberFormat="1" applyFont="1" applyFill="1" applyBorder="1"/>
    <xf numFmtId="4" fontId="4" fillId="0" borderId="0" xfId="1" applyNumberFormat="1" applyFont="1" applyFill="1" applyBorder="1"/>
    <xf numFmtId="4" fontId="4" fillId="0" borderId="0" xfId="1" applyNumberFormat="1" applyFont="1"/>
    <xf numFmtId="4" fontId="4" fillId="0" borderId="0" xfId="4" applyNumberFormat="1" applyFont="1"/>
    <xf numFmtId="0" fontId="4" fillId="0" borderId="0" xfId="4" applyFont="1" applyAlignment="1">
      <alignment horizontal="right"/>
    </xf>
    <xf numFmtId="164" fontId="4" fillId="0" borderId="0" xfId="4" applyNumberFormat="1" applyFont="1"/>
    <xf numFmtId="8" fontId="4" fillId="4" borderId="0" xfId="2" applyNumberFormat="1" applyFont="1" applyFill="1"/>
    <xf numFmtId="164" fontId="4" fillId="0" borderId="0" xfId="2" applyNumberFormat="1" applyFont="1" applyFill="1" applyBorder="1"/>
    <xf numFmtId="0" fontId="8" fillId="0" borderId="0" xfId="4" applyFont="1" applyAlignment="1">
      <alignment horizontal="right"/>
    </xf>
    <xf numFmtId="43" fontId="4" fillId="0" borderId="0" xfId="4" applyNumberFormat="1" applyFont="1"/>
    <xf numFmtId="166" fontId="4" fillId="4" borderId="0" xfId="2" applyNumberFormat="1" applyFont="1" applyFill="1"/>
    <xf numFmtId="164" fontId="5" fillId="0" borderId="0" xfId="2" applyNumberFormat="1" applyFont="1" applyFill="1" applyBorder="1"/>
    <xf numFmtId="3" fontId="4" fillId="0" borderId="0" xfId="4" applyNumberFormat="1" applyFont="1"/>
    <xf numFmtId="164" fontId="4" fillId="4" borderId="0" xfId="1" applyNumberFormat="1" applyFont="1" applyFill="1"/>
    <xf numFmtId="17" fontId="4" fillId="0" borderId="0" xfId="4" applyNumberFormat="1" applyFont="1"/>
    <xf numFmtId="7" fontId="4" fillId="0" borderId="0" xfId="1" applyNumberFormat="1" applyFont="1" applyFill="1"/>
    <xf numFmtId="3" fontId="4" fillId="0" borderId="0" xfId="1" applyNumberFormat="1" applyFont="1" applyFill="1" applyBorder="1"/>
    <xf numFmtId="167" fontId="4" fillId="0" borderId="0" xfId="4" applyNumberFormat="1" applyFont="1"/>
    <xf numFmtId="14" fontId="4" fillId="0" borderId="0" xfId="4" applyNumberFormat="1" applyFont="1"/>
    <xf numFmtId="7" fontId="4" fillId="4" borderId="0" xfId="1" applyNumberFormat="1" applyFont="1" applyFill="1"/>
    <xf numFmtId="5" fontId="4" fillId="4" borderId="0" xfId="1" applyNumberFormat="1" applyFont="1" applyFill="1"/>
    <xf numFmtId="0" fontId="5" fillId="0" borderId="1" xfId="6" applyFont="1" applyBorder="1" applyAlignment="1">
      <alignment horizontal="right"/>
    </xf>
    <xf numFmtId="166" fontId="5" fillId="0" borderId="1" xfId="2" applyNumberFormat="1" applyFont="1" applyFill="1" applyBorder="1"/>
    <xf numFmtId="43" fontId="4" fillId="0" borderId="0" xfId="1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0" fontId="5" fillId="0" borderId="0" xfId="6" applyFont="1" applyAlignment="1">
      <alignment horizontal="right"/>
    </xf>
    <xf numFmtId="44" fontId="4" fillId="0" borderId="0" xfId="2" applyFont="1" applyBorder="1"/>
    <xf numFmtId="4" fontId="4" fillId="0" borderId="0" xfId="7" applyNumberFormat="1" applyFont="1"/>
    <xf numFmtId="44" fontId="4" fillId="0" borderId="0" xfId="2" applyFont="1" applyAlignment="1">
      <alignment horizontal="right"/>
    </xf>
    <xf numFmtId="167" fontId="4" fillId="0" borderId="2" xfId="1" applyNumberFormat="1" applyFont="1" applyBorder="1"/>
    <xf numFmtId="44" fontId="5" fillId="0" borderId="0" xfId="2" applyFont="1" applyBorder="1"/>
    <xf numFmtId="43" fontId="5" fillId="0" borderId="0" xfId="1" applyFont="1"/>
    <xf numFmtId="164" fontId="4" fillId="0" borderId="0" xfId="8" applyNumberFormat="1" applyFont="1" applyFill="1" applyAlignment="1">
      <alignment horizontal="right"/>
    </xf>
    <xf numFmtId="167" fontId="4" fillId="0" borderId="0" xfId="1" applyNumberFormat="1" applyFont="1" applyBorder="1"/>
    <xf numFmtId="4" fontId="7" fillId="0" borderId="0" xfId="7" applyNumberFormat="1" applyFont="1"/>
    <xf numFmtId="167" fontId="4" fillId="4" borderId="0" xfId="1" applyNumberFormat="1" applyFont="1" applyFill="1" applyBorder="1"/>
    <xf numFmtId="4" fontId="5" fillId="0" borderId="0" xfId="7" applyNumberFormat="1" applyFont="1"/>
    <xf numFmtId="44" fontId="4" fillId="0" borderId="0" xfId="2" applyFont="1"/>
    <xf numFmtId="167" fontId="4" fillId="0" borderId="0" xfId="1" applyNumberFormat="1" applyFont="1" applyFill="1" applyBorder="1"/>
    <xf numFmtId="10" fontId="4" fillId="0" borderId="0" xfId="3" applyNumberFormat="1" applyFont="1" applyFill="1" applyBorder="1"/>
    <xf numFmtId="9" fontId="4" fillId="0" borderId="0" xfId="3" applyFont="1"/>
    <xf numFmtId="168" fontId="4" fillId="0" borderId="0" xfId="9" applyNumberFormat="1" applyFont="1"/>
    <xf numFmtId="3" fontId="5" fillId="0" borderId="0" xfId="1" applyNumberFormat="1" applyFont="1" applyFill="1" applyBorder="1"/>
    <xf numFmtId="37" fontId="4" fillId="0" borderId="0" xfId="4" applyNumberFormat="1" applyFont="1"/>
    <xf numFmtId="0" fontId="9" fillId="0" borderId="0" xfId="0" applyFont="1"/>
    <xf numFmtId="7" fontId="4" fillId="0" borderId="0" xfId="4" applyNumberFormat="1" applyFont="1"/>
    <xf numFmtId="43" fontId="9" fillId="0" borderId="0" xfId="0" applyNumberFormat="1" applyFont="1"/>
    <xf numFmtId="169" fontId="4" fillId="0" borderId="0" xfId="4" applyNumberFormat="1" applyFont="1" applyAlignment="1">
      <alignment horizontal="right"/>
    </xf>
    <xf numFmtId="164" fontId="4" fillId="0" borderId="0" xfId="1" applyNumberFormat="1" applyFont="1" applyFill="1"/>
    <xf numFmtId="43" fontId="5" fillId="0" borderId="0" xfId="1" applyFont="1" applyFill="1" applyBorder="1"/>
    <xf numFmtId="44" fontId="4" fillId="0" borderId="0" xfId="2" applyFont="1" applyFill="1" applyBorder="1"/>
    <xf numFmtId="44" fontId="5" fillId="0" borderId="0" xfId="2" applyFont="1" applyFill="1" applyBorder="1"/>
    <xf numFmtId="0" fontId="10" fillId="0" borderId="0" xfId="6" applyFont="1"/>
  </cellXfs>
  <cellStyles count="10">
    <cellStyle name="Comma" xfId="1" builtinId="3"/>
    <cellStyle name="Comma 22" xfId="8" xr:uid="{64115FAE-DDDE-453C-9D28-191A584F10E0}"/>
    <cellStyle name="Currency" xfId="2" builtinId="4"/>
    <cellStyle name="Normal" xfId="0" builtinId="0"/>
    <cellStyle name="Normal_Harbor 1-1-2006" xfId="4" xr:uid="{5AA80C61-5429-48DB-9D09-05A3801774D0}"/>
    <cellStyle name="Normal_Joe's 1-1-2004" xfId="7" xr:uid="{A91B084C-B15E-4B94-A7F4-F9D2784DC15C}"/>
    <cellStyle name="Normal_Pacific 1-1-06_Rural Grays Harbor Recycle tracking_IW 2-1-2012" xfId="5" xr:uid="{C59002A2-D0F6-4F9B-BC67-149C009CD8F8}"/>
    <cellStyle name="Normal_PCR 3-1-02 2" xfId="6" xr:uid="{53ECFDED-CE96-45C9-93D4-5719D51CFFD0}"/>
    <cellStyle name="Normal_Rural 1-1-2006" xfId="9" xr:uid="{16801484-806A-4F3D-8A71-F07176871B1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ppdb\Public\Reporting\POLog\POLogAccrual_v2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Outlook\06W7M9G0\Refund%20Recon%202186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4050%20Chiquita%20Canyon%20Landfill\MidMonths\2010\April\MB%20Revenue_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Accounting%20Close/2015/Month%20End%20Close%202015/11-2015/Journal%20Entries/DAY%201/REV6-Rcrd%20GH%20TS%20Rev%20Matt%20Nov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ympic%20Disposal/Monthly%20Reports%202014/RECYCLING%202014/Recycle%20Out%20Bound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Northern_Washington/Month%20End/2017/S%20LeMay/2017%20Balance%20Sheet%20Recons/2017-03%20MAR/2017-03_2186_BSRec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\v2-1-3%20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Pacific-2183-2184/2184%20Thurston/Transfer%20Station%20Billings%20and%20Payments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ubbard\My%20Documents\Todd\LeMay\2004\Pricing\Price%20letter%201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Hubbard\My%20Documents\Todd\LeMay\2004\Pricing\Price%20letter%201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Accounting%20Close/Balance%20Sheet%20Recons/2015%20Balance%20Sheet%20Recons/Nov/2015-11_2186_BSRec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Entry"/>
      <sheetName val="AccrualBase"/>
      <sheetName val="InvoicesToAccrue"/>
      <sheetName val="Receipts"/>
      <sheetName val="POsOtherOpen"/>
      <sheetName val="RecieptList"/>
      <sheetName val="Sheet3"/>
    </sheetNames>
    <sheetDataSet>
      <sheetData sheetId="0" refreshError="1">
        <row r="7">
          <cell r="K7">
            <v>41182</v>
          </cell>
        </row>
        <row r="9">
          <cell r="K9">
            <v>41185</v>
          </cell>
        </row>
        <row r="11">
          <cell r="K11">
            <v>1</v>
          </cell>
        </row>
        <row r="13">
          <cell r="K13">
            <v>6133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01"/>
      <sheetName val="2016-02"/>
      <sheetName val="2016-03"/>
      <sheetName val="2016-04"/>
      <sheetName val="2016-05"/>
      <sheetName val="2016-06"/>
      <sheetName val="2016-07"/>
      <sheetName val="2016-08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HolidayList"/>
      <sheetName val="WW_Volumes"/>
    </sheetNames>
    <sheetDataSet>
      <sheetData sheetId="0"/>
      <sheetData sheetId="1">
        <row r="2">
          <cell r="A2">
            <v>40179</v>
          </cell>
        </row>
        <row r="3">
          <cell r="A3">
            <v>40363</v>
          </cell>
        </row>
        <row r="4">
          <cell r="A4">
            <v>40537</v>
          </cell>
        </row>
        <row r="5">
          <cell r="A5">
            <v>40305</v>
          </cell>
        </row>
        <row r="6">
          <cell r="A6">
            <v>40329</v>
          </cell>
        </row>
        <row r="7">
          <cell r="A7">
            <v>40427</v>
          </cell>
        </row>
        <row r="8">
          <cell r="A8">
            <v>40507</v>
          </cell>
        </row>
        <row r="9">
          <cell r="A9">
            <v>40544</v>
          </cell>
        </row>
        <row r="10">
          <cell r="A10">
            <v>40728</v>
          </cell>
        </row>
        <row r="11">
          <cell r="A11">
            <v>40902</v>
          </cell>
        </row>
        <row r="12">
          <cell r="A12">
            <v>40693</v>
          </cell>
        </row>
        <row r="13">
          <cell r="A13">
            <v>40791</v>
          </cell>
        </row>
        <row r="14">
          <cell r="A14">
            <v>40871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Stage"/>
      <sheetName val="Raw Data"/>
      <sheetName val="WW_Volumes"/>
      <sheetName val="Cash"/>
      <sheetName val="CASH SALES"/>
      <sheetName val="POA"/>
      <sheetName val="RateCode"/>
      <sheetName val="Aging"/>
      <sheetName val="Cash Breakdown"/>
      <sheetName val="GL Distribution"/>
      <sheetName val="Resi Tons - Origin"/>
      <sheetName val="Transmittal"/>
      <sheetName val="New Check Request"/>
      <sheetName val="FINANCIAL SUMMARY"/>
      <sheetName val="Aging Check"/>
      <sheetName val="July 2015 Aging"/>
      <sheetName val="August 2015 Aging"/>
      <sheetName val="September 2015 Aging"/>
    </sheetNames>
    <sheetDataSet>
      <sheetData sheetId="0"/>
      <sheetData sheetId="1"/>
      <sheetData sheetId="2">
        <row r="3">
          <cell r="D3">
            <v>42309</v>
          </cell>
        </row>
        <row r="4">
          <cell r="D4">
            <v>42338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"/>
      <sheetName val="Company &amp; Rate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>
        <row r="4">
          <cell r="Q4" t="str">
            <v>Baled Co-Mingle</v>
          </cell>
          <cell r="R4">
            <v>151</v>
          </cell>
          <cell r="S4" t="str">
            <v>SP</v>
          </cell>
        </row>
        <row r="5">
          <cell r="Q5" t="str">
            <v>Baled OCC</v>
          </cell>
          <cell r="R5">
            <v>152</v>
          </cell>
          <cell r="S5" t="str">
            <v>JMK</v>
          </cell>
        </row>
        <row r="6">
          <cell r="Q6" t="str">
            <v>Rigid Plastic</v>
          </cell>
          <cell r="R6">
            <v>153</v>
          </cell>
          <cell r="S6" t="str">
            <v>Concrete Recyclers</v>
          </cell>
        </row>
        <row r="7">
          <cell r="Q7" t="str">
            <v>Mixed Glass</v>
          </cell>
          <cell r="R7">
            <v>154</v>
          </cell>
        </row>
        <row r="8">
          <cell r="Q8" t="str">
            <v>Clear Glass</v>
          </cell>
          <cell r="R8">
            <v>155</v>
          </cell>
        </row>
        <row r="9">
          <cell r="Q9" t="str">
            <v>Brown Glass</v>
          </cell>
          <cell r="R9" t="str">
            <v>DA</v>
          </cell>
        </row>
        <row r="10">
          <cell r="Q10" t="str">
            <v>Green Glass</v>
          </cell>
          <cell r="R10" t="str">
            <v>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0"/>
      <sheetName val="10055"/>
      <sheetName val="10060"/>
      <sheetName val="10063"/>
      <sheetName val="10070"/>
      <sheetName val="10071"/>
      <sheetName val="10092"/>
      <sheetName val="10093"/>
      <sheetName val="10095"/>
      <sheetName val="10097"/>
      <sheetName val="10098"/>
      <sheetName val="10099"/>
      <sheetName val="11501"/>
      <sheetName val="11501 Support"/>
      <sheetName val="11511"/>
      <sheetName val="11599"/>
      <sheetName val="Support 11599"/>
      <sheetName val="11701"/>
      <sheetName val="11800"/>
      <sheetName val="12001"/>
      <sheetName val="Inventory Support"/>
      <sheetName val="12003"/>
      <sheetName val="12004"/>
      <sheetName val="12005"/>
      <sheetName val="13001"/>
      <sheetName val="Support-13001"/>
      <sheetName val="13003"/>
      <sheetName val="Support -13003"/>
      <sheetName val="13004"/>
      <sheetName val="Support 13004 - 047002100001"/>
      <sheetName val="Support 13004 - 047002100002"/>
      <sheetName val="Support 13004 - 047002200002"/>
      <sheetName val="Support 13004 - 04700220003"/>
      <sheetName val="13007"/>
      <sheetName val="13008"/>
      <sheetName val="Support 13008"/>
      <sheetName val="16100"/>
      <sheetName val="20120"/>
      <sheetName val="ITT Allocation"/>
      <sheetName val="20121"/>
      <sheetName val="20123"/>
      <sheetName val="20140"/>
      <sheetName val="20170"/>
      <sheetName val="20175"/>
      <sheetName val="20177"/>
      <sheetName val="20178"/>
      <sheetName val="20180"/>
      <sheetName val="20300"/>
      <sheetName val="20320"/>
      <sheetName val="20321"/>
      <sheetName val="Vaca Time Variance"/>
      <sheetName val="Sick Time Variance"/>
      <sheetName val="20325"/>
      <sheetName val="20340"/>
      <sheetName val="20351"/>
      <sheetName val="20360"/>
      <sheetName val="Current Tax Data"/>
      <sheetName val="20397"/>
    </sheetNames>
    <sheetDataSet>
      <sheetData sheetId="0">
        <row r="8">
          <cell r="J8" t="str">
            <v>ReconBook</v>
          </cell>
          <cell r="M8" t="str">
            <v>Grays Harbor Hauling Regulated</v>
          </cell>
        </row>
        <row r="9">
          <cell r="J9"/>
        </row>
        <row r="10">
          <cell r="M10" t="str">
            <v>Quarterly</v>
          </cell>
        </row>
        <row r="11">
          <cell r="M11" t="str">
            <v>Monthly</v>
          </cell>
        </row>
        <row r="16">
          <cell r="Q16" t="str">
            <v>Successfully saved.</v>
          </cell>
        </row>
        <row r="17">
          <cell r="L17" t="str">
            <v>Complete</v>
          </cell>
          <cell r="N17" t="str">
            <v>Incomplete</v>
          </cell>
          <cell r="Q17" t="str">
            <v>2186: 2017-03</v>
          </cell>
        </row>
        <row r="18">
          <cell r="L18" t="str">
            <v>Complete</v>
          </cell>
          <cell r="N18" t="str">
            <v>Incomplete</v>
          </cell>
          <cell r="Q18" t="str">
            <v>None</v>
          </cell>
        </row>
        <row r="19">
          <cell r="N19" t="str">
            <v>Complete</v>
          </cell>
          <cell r="Q19" t="str">
            <v>04/10/17 1:43 PM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  <sheetName val="Lookup"/>
      <sheetName val="DropDown"/>
    </sheetNames>
    <sheetDataSet>
      <sheetData sheetId="0" refreshError="1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Aging"/>
      <sheetName val="JE"/>
      <sheetName val="GL Desc"/>
      <sheetName val="Customer Table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Thurston Compost</v>
          </cell>
          <cell r="H4" t="str">
            <v>Billing</v>
          </cell>
          <cell r="I4" t="str">
            <v>Metal</v>
          </cell>
        </row>
        <row r="5">
          <cell r="C5" t="str">
            <v>RDC- transfer</v>
          </cell>
          <cell r="H5" t="str">
            <v>Payment</v>
          </cell>
          <cell r="I5" t="str">
            <v>GW</v>
          </cell>
        </row>
        <row r="6">
          <cell r="C6" t="str">
            <v>SMI</v>
          </cell>
          <cell r="H6" t="str">
            <v>Adjustment</v>
          </cell>
          <cell r="I6" t="str">
            <v>MSW</v>
          </cell>
        </row>
        <row r="7">
          <cell r="C7" t="str">
            <v>1/2 Security</v>
          </cell>
          <cell r="I7" t="str">
            <v>Transportation</v>
          </cell>
        </row>
        <row r="8">
          <cell r="C8" t="str">
            <v>Sharps Bin Haul</v>
          </cell>
          <cell r="I8" t="str">
            <v>Other</v>
          </cell>
        </row>
        <row r="9">
          <cell r="C9" t="str">
            <v>Sutter Metals</v>
          </cell>
          <cell r="I9" t="str">
            <v>Glass</v>
          </cell>
        </row>
        <row r="10">
          <cell r="C10" t="str">
            <v>RDC- Long Haul</v>
          </cell>
          <cell r="I10" t="str">
            <v>Hogfuel</v>
          </cell>
        </row>
        <row r="11">
          <cell r="C11" t="str">
            <v>Glass to Glass</v>
          </cell>
        </row>
        <row r="12">
          <cell r="C12" t="str">
            <v>Thurston County</v>
          </cell>
        </row>
        <row r="13">
          <cell r="C13" t="str">
            <v>Scale Inspection</v>
          </cell>
        </row>
        <row r="14">
          <cell r="C14" t="str">
            <v>Mason County Glass</v>
          </cell>
        </row>
        <row r="15">
          <cell r="C15" t="str">
            <v>Centralia Waste Water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  <sheetName val="Price letter 1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etter 1004"/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>
        <row r="29">
          <cell r="E29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0"/>
      <sheetName val="Support-10050"/>
      <sheetName val="10055"/>
      <sheetName val="10060"/>
      <sheetName val="10063"/>
      <sheetName val="10070"/>
      <sheetName val="10071"/>
      <sheetName val="10092"/>
      <sheetName val="10093"/>
      <sheetName val="10095"/>
      <sheetName val="10098"/>
      <sheetName val="10099"/>
      <sheetName val="11501"/>
      <sheetName val="11501 Support"/>
      <sheetName val="11511"/>
      <sheetName val="Support - 11511"/>
      <sheetName val="Paul Email - Westport Balance"/>
      <sheetName val="Nicole Email - Westport Check"/>
      <sheetName val="Nicole Email - May Comm Check"/>
      <sheetName val="11599"/>
      <sheetName val="11800"/>
      <sheetName val="12001"/>
      <sheetName val="Support - 12001"/>
      <sheetName val="12003"/>
      <sheetName val="Support - 12003"/>
      <sheetName val="12004"/>
      <sheetName val="Support - 12004"/>
      <sheetName val="12005"/>
      <sheetName val="Support - 12005"/>
      <sheetName val="13001"/>
      <sheetName val="Support-13001"/>
      <sheetName val="13003"/>
      <sheetName val="Support -13003"/>
      <sheetName val="13004"/>
      <sheetName val="Support 13004 - 047002100001"/>
      <sheetName val="Support 13004 - 047002100002"/>
      <sheetName val="Support 13004 - 047002200002"/>
      <sheetName val="Support 13004 - 04700220003"/>
      <sheetName val="13008"/>
      <sheetName val="Support 13008"/>
      <sheetName val="20120"/>
      <sheetName val="20123"/>
      <sheetName val="20140"/>
      <sheetName val="20170"/>
      <sheetName val="20175"/>
      <sheetName val="20177"/>
      <sheetName val="20178"/>
      <sheetName val="20180"/>
      <sheetName val="20300"/>
      <sheetName val="20320"/>
      <sheetName val="20321"/>
      <sheetName val="Support-20321 V"/>
      <sheetName val="Support 20321 S"/>
      <sheetName val="20325"/>
      <sheetName val="20340"/>
      <sheetName val="20351"/>
      <sheetName val="20360"/>
      <sheetName val="20397"/>
      <sheetName val="Sheet1"/>
    </sheetNames>
    <sheetDataSet>
      <sheetData sheetId="0">
        <row r="8">
          <cell r="J8" t="str">
            <v>ReconBook</v>
          </cell>
        </row>
        <row r="17">
          <cell r="J17">
            <v>2186</v>
          </cell>
        </row>
        <row r="18">
          <cell r="J18" t="str">
            <v>2015-11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F13B3-DF2D-4778-B7B9-6AA54DCB93E3}">
  <sheetPr>
    <tabColor theme="6" tint="0.59999389629810485"/>
    <pageSetUpPr fitToPage="1"/>
  </sheetPr>
  <dimension ref="A1:DQ45"/>
  <sheetViews>
    <sheetView showGridLines="0" zoomScale="85" zoomScaleNormal="85" workbookViewId="0">
      <pane xSplit="1" ySplit="5" topLeftCell="B6" activePane="bottomRight" state="frozen"/>
      <selection activeCell="C32" sqref="C32"/>
      <selection pane="topRight" activeCell="C32" sqref="C32"/>
      <selection pane="bottomLeft" activeCell="C32" sqref="C32"/>
      <selection pane="bottomRight" activeCell="C21" sqref="C21"/>
    </sheetView>
  </sheetViews>
  <sheetFormatPr defaultRowHeight="15" x14ac:dyDescent="0.25"/>
  <cols>
    <col min="1" max="1" width="38.28515625" style="2" customWidth="1"/>
    <col min="2" max="14" width="18.7109375" style="2" customWidth="1"/>
    <col min="15" max="15" width="1.85546875" style="2" customWidth="1"/>
    <col min="16" max="18" width="9.5703125" style="2" customWidth="1"/>
    <col min="19" max="24" width="9.140625" style="2" customWidth="1"/>
    <col min="25" max="25" width="8.28515625" style="2" customWidth="1"/>
    <col min="26" max="26" width="12.28515625" style="2" bestFit="1" customWidth="1"/>
    <col min="27" max="27" width="11.5703125" style="2" bestFit="1" customWidth="1"/>
    <col min="28" max="32" width="9.140625" style="2"/>
    <col min="33" max="35" width="9.85546875" style="2" bestFit="1" customWidth="1"/>
    <col min="36" max="36" width="9.28515625" style="2" bestFit="1" customWidth="1"/>
    <col min="37" max="37" width="9.85546875" style="2" bestFit="1" customWidth="1"/>
    <col min="38" max="38" width="9.28515625" style="2" bestFit="1" customWidth="1"/>
    <col min="39" max="39" width="9.85546875" style="2" bestFit="1" customWidth="1"/>
    <col min="40" max="40" width="9.140625" style="2"/>
    <col min="41" max="41" width="9.85546875" style="2" bestFit="1" customWidth="1"/>
    <col min="42" max="42" width="0" style="2" hidden="1" customWidth="1"/>
    <col min="43" max="43" width="9.85546875" style="2" hidden="1" customWidth="1"/>
    <col min="44" max="44" width="0" style="2" hidden="1" customWidth="1"/>
    <col min="45" max="45" width="9.85546875" style="2" hidden="1" customWidth="1"/>
    <col min="46" max="46" width="0" style="2" hidden="1" customWidth="1"/>
    <col min="47" max="47" width="9.85546875" style="2" hidden="1" customWidth="1"/>
    <col min="48" max="52" width="0" style="2" hidden="1" customWidth="1"/>
    <col min="53" max="57" width="9.140625" style="2"/>
    <col min="58" max="61" width="0" style="2" hidden="1" customWidth="1"/>
    <col min="62" max="16384" width="9.140625" style="2"/>
  </cols>
  <sheetData>
    <row r="1" spans="1:121" x14ac:dyDescent="0.25">
      <c r="A1" s="1" t="s">
        <v>0</v>
      </c>
    </row>
    <row r="2" spans="1:121" ht="14.25" customHeight="1" x14ac:dyDescent="0.25">
      <c r="A2" s="3" t="s">
        <v>1</v>
      </c>
      <c r="P2" s="4"/>
      <c r="Q2" s="4"/>
      <c r="R2" s="5"/>
    </row>
    <row r="3" spans="1:121" ht="15" customHeight="1" x14ac:dyDescent="0.25">
      <c r="A3" s="6" t="s">
        <v>2</v>
      </c>
      <c r="P3" s="4"/>
      <c r="Q3" s="4"/>
      <c r="R3" s="5"/>
    </row>
    <row r="4" spans="1:12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P4" s="4"/>
      <c r="Q4" s="4"/>
      <c r="R4" s="5"/>
    </row>
    <row r="5" spans="1:121" s="8" customFormat="1" x14ac:dyDescent="0.25">
      <c r="B5" s="9">
        <v>44986</v>
      </c>
      <c r="C5" s="9">
        <f>+B5+31</f>
        <v>45017</v>
      </c>
      <c r="D5" s="9">
        <f t="shared" ref="D5:M5" si="0">+C5+31</f>
        <v>45048</v>
      </c>
      <c r="E5" s="9">
        <f t="shared" si="0"/>
        <v>45079</v>
      </c>
      <c r="F5" s="9">
        <f t="shared" si="0"/>
        <v>45110</v>
      </c>
      <c r="G5" s="9">
        <f t="shared" si="0"/>
        <v>45141</v>
      </c>
      <c r="H5" s="9">
        <f t="shared" si="0"/>
        <v>45172</v>
      </c>
      <c r="I5" s="9">
        <f t="shared" si="0"/>
        <v>45203</v>
      </c>
      <c r="J5" s="9">
        <f t="shared" si="0"/>
        <v>45234</v>
      </c>
      <c r="K5" s="9">
        <f t="shared" si="0"/>
        <v>45265</v>
      </c>
      <c r="L5" s="9">
        <f t="shared" si="0"/>
        <v>45296</v>
      </c>
      <c r="M5" s="9">
        <f t="shared" si="0"/>
        <v>45327</v>
      </c>
      <c r="N5" s="10" t="s">
        <v>3</v>
      </c>
      <c r="P5" s="11"/>
      <c r="Q5" s="11"/>
      <c r="R5" s="12"/>
      <c r="S5" s="12"/>
      <c r="T5" s="12"/>
      <c r="U5" s="12"/>
      <c r="V5" s="13"/>
      <c r="W5" s="13"/>
      <c r="X5" s="13"/>
      <c r="Y5" s="14"/>
      <c r="Z5" s="13"/>
    </row>
    <row r="6" spans="1:121" s="8" customForma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P6" s="11"/>
      <c r="Q6" s="11"/>
      <c r="R6" s="12"/>
      <c r="S6" s="12"/>
      <c r="T6" s="12"/>
      <c r="U6" s="12"/>
      <c r="V6" s="13"/>
      <c r="W6" s="13"/>
      <c r="X6" s="13"/>
      <c r="Y6" s="14"/>
      <c r="Z6" s="13"/>
    </row>
    <row r="7" spans="1:121" s="8" customForma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"/>
      <c r="P7" s="11"/>
      <c r="Q7" s="11"/>
      <c r="R7" s="12"/>
      <c r="S7" s="12"/>
      <c r="T7" s="12"/>
      <c r="U7" s="12"/>
      <c r="V7" s="13"/>
      <c r="W7" s="13"/>
      <c r="X7" s="13"/>
      <c r="Y7" s="13"/>
      <c r="Z7" s="13"/>
    </row>
    <row r="8" spans="1:121" x14ac:dyDescent="0.25">
      <c r="A8" s="18" t="s">
        <v>4</v>
      </c>
      <c r="B8" s="19">
        <v>228.9033</v>
      </c>
      <c r="C8" s="19">
        <v>212</v>
      </c>
      <c r="D8" s="19">
        <v>251.92</v>
      </c>
      <c r="E8" s="19">
        <v>243.38</v>
      </c>
      <c r="F8" s="19">
        <v>247.755</v>
      </c>
      <c r="G8" s="19">
        <v>263.43</v>
      </c>
      <c r="H8" s="19">
        <v>203.87</v>
      </c>
      <c r="I8" s="19">
        <v>237.09</v>
      </c>
      <c r="J8" s="19">
        <v>243.67</v>
      </c>
      <c r="K8" s="19">
        <v>241.30500000000001</v>
      </c>
      <c r="L8" s="19">
        <v>268.19</v>
      </c>
      <c r="M8" s="19">
        <v>224.76</v>
      </c>
      <c r="N8" s="20">
        <f>SUM(B8:M8)</f>
        <v>2866.2732999999998</v>
      </c>
      <c r="P8" s="21"/>
      <c r="Q8" s="21"/>
      <c r="R8" s="22"/>
      <c r="S8" s="23"/>
      <c r="T8" s="23"/>
      <c r="U8" s="23"/>
      <c r="V8" s="23"/>
      <c r="W8" s="23"/>
      <c r="X8" s="23"/>
      <c r="Y8" s="23"/>
      <c r="Z8" s="23"/>
    </row>
    <row r="9" spans="1:121" x14ac:dyDescent="0.25">
      <c r="A9" s="24"/>
      <c r="N9" s="25"/>
      <c r="P9" s="21"/>
      <c r="Q9" s="21"/>
      <c r="R9" s="22"/>
      <c r="S9" s="23"/>
      <c r="T9" s="23"/>
      <c r="U9" s="23"/>
      <c r="V9" s="23"/>
      <c r="W9" s="23"/>
      <c r="X9" s="23"/>
      <c r="Y9" s="23"/>
      <c r="Z9" s="23"/>
    </row>
    <row r="10" spans="1:121" x14ac:dyDescent="0.25">
      <c r="A10" s="18" t="s">
        <v>5</v>
      </c>
      <c r="B10" s="26">
        <v>-115.28068839549277</v>
      </c>
      <c r="C10" s="26">
        <v>-111.80250000000001</v>
      </c>
      <c r="D10" s="26">
        <v>-106.30759765004764</v>
      </c>
      <c r="E10" s="26">
        <v>-109.361410140521</v>
      </c>
      <c r="F10" s="26">
        <v>-122.21799761861516</v>
      </c>
      <c r="G10" s="26">
        <v>-124.96462058231788</v>
      </c>
      <c r="H10" s="26">
        <v>-116.22793937312993</v>
      </c>
      <c r="I10" s="26">
        <v>-105.89290986545194</v>
      </c>
      <c r="J10" s="26">
        <v>-108.94053432921575</v>
      </c>
      <c r="K10" s="26">
        <v>-113.42106462775325</v>
      </c>
      <c r="L10" s="26">
        <v>-102.47828032365115</v>
      </c>
      <c r="M10" s="26">
        <v>-102.88196298273715</v>
      </c>
      <c r="N10" s="27"/>
      <c r="P10" s="21"/>
      <c r="Q10" s="21"/>
      <c r="R10" s="22"/>
      <c r="S10" s="23"/>
      <c r="T10" s="23"/>
      <c r="U10" s="23"/>
      <c r="V10" s="23"/>
      <c r="W10" s="23"/>
      <c r="X10" s="23"/>
      <c r="Y10" s="23"/>
      <c r="Z10" s="23"/>
    </row>
    <row r="11" spans="1:12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5"/>
      <c r="P11" s="4"/>
      <c r="Q11" s="4"/>
      <c r="R11" s="22"/>
    </row>
    <row r="12" spans="1:121" x14ac:dyDescent="0.25">
      <c r="A12" s="18" t="s">
        <v>6</v>
      </c>
      <c r="B12" s="30">
        <f t="shared" ref="B12:M12" si="1">B8*B10</f>
        <v>-26388.13</v>
      </c>
      <c r="C12" s="30">
        <f t="shared" si="1"/>
        <v>-23702.13</v>
      </c>
      <c r="D12" s="30">
        <f t="shared" si="1"/>
        <v>-26781.01</v>
      </c>
      <c r="E12" s="30">
        <f t="shared" si="1"/>
        <v>-26616.38</v>
      </c>
      <c r="F12" s="30">
        <f t="shared" si="1"/>
        <v>-30280.12</v>
      </c>
      <c r="G12" s="30">
        <f t="shared" si="1"/>
        <v>-32919.43</v>
      </c>
      <c r="H12" s="30">
        <f t="shared" si="1"/>
        <v>-23695.39</v>
      </c>
      <c r="I12" s="30">
        <f t="shared" si="1"/>
        <v>-25106.15</v>
      </c>
      <c r="J12" s="30">
        <f t="shared" si="1"/>
        <v>-26545.54</v>
      </c>
      <c r="K12" s="30">
        <f t="shared" si="1"/>
        <v>-27369.07</v>
      </c>
      <c r="L12" s="30">
        <f t="shared" si="1"/>
        <v>-27483.65</v>
      </c>
      <c r="M12" s="30">
        <f t="shared" si="1"/>
        <v>-23123.75</v>
      </c>
      <c r="N12" s="31">
        <f>SUM(B12:M12)</f>
        <v>-320010.75000000006</v>
      </c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25"/>
    </row>
    <row r="13" spans="1:121" x14ac:dyDescent="0.25">
      <c r="A13" s="18"/>
      <c r="N13" s="32"/>
      <c r="P13" s="4"/>
      <c r="Q13" s="4"/>
      <c r="R13" s="5"/>
      <c r="AA13" s="29"/>
    </row>
    <row r="14" spans="1:121" x14ac:dyDescent="0.25">
      <c r="A14" s="18" t="s">
        <v>7</v>
      </c>
      <c r="B14" s="33">
        <v>15406</v>
      </c>
      <c r="C14" s="33">
        <v>15490</v>
      </c>
      <c r="D14" s="33">
        <v>15949</v>
      </c>
      <c r="E14" s="33">
        <v>16000</v>
      </c>
      <c r="F14" s="33">
        <v>16534</v>
      </c>
      <c r="G14" s="33">
        <v>16395</v>
      </c>
      <c r="H14" s="33">
        <v>16397</v>
      </c>
      <c r="I14" s="33">
        <v>16231</v>
      </c>
      <c r="J14" s="33">
        <v>15974</v>
      </c>
      <c r="K14" s="33">
        <v>15945</v>
      </c>
      <c r="L14" s="33">
        <v>15965</v>
      </c>
      <c r="M14" s="33">
        <v>15848</v>
      </c>
      <c r="N14" s="20">
        <f>SUM(B14:M14)</f>
        <v>192134</v>
      </c>
      <c r="P14" s="4"/>
      <c r="S14" s="25"/>
      <c r="T14" s="25"/>
      <c r="U14" s="25"/>
      <c r="V14" s="25"/>
      <c r="W14" s="25"/>
      <c r="X14" s="25"/>
      <c r="Y14" s="25"/>
      <c r="Z14" s="25"/>
      <c r="AA14" s="25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</row>
    <row r="15" spans="1:121" x14ac:dyDescent="0.25">
      <c r="A15" s="24"/>
      <c r="N15" s="3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121" x14ac:dyDescent="0.25">
      <c r="A16" s="18" t="s">
        <v>8</v>
      </c>
      <c r="B16" s="35">
        <f>-IFERROR(B12/B14,0)</f>
        <v>1.7128475918473323</v>
      </c>
      <c r="C16" s="35">
        <f t="shared" ref="C16:M16" si="2">-IFERROR(C12/C14,0)</f>
        <v>1.5301568754034862</v>
      </c>
      <c r="D16" s="35">
        <f t="shared" si="2"/>
        <v>1.6791654649194305</v>
      </c>
      <c r="E16" s="35">
        <f t="shared" si="2"/>
        <v>1.66352375</v>
      </c>
      <c r="F16" s="35">
        <f t="shared" si="2"/>
        <v>1.8313850247973871</v>
      </c>
      <c r="G16" s="35">
        <f t="shared" si="2"/>
        <v>2.0078944800243979</v>
      </c>
      <c r="H16" s="35">
        <f t="shared" si="2"/>
        <v>1.4451052021711288</v>
      </c>
      <c r="I16" s="35">
        <f t="shared" si="2"/>
        <v>1.5468024151315385</v>
      </c>
      <c r="J16" s="35">
        <f t="shared" si="2"/>
        <v>1.6617966695880806</v>
      </c>
      <c r="K16" s="35">
        <f t="shared" si="2"/>
        <v>1.71646723110693</v>
      </c>
      <c r="L16" s="35">
        <f t="shared" si="2"/>
        <v>1.7214938928906984</v>
      </c>
      <c r="M16" s="35">
        <f t="shared" si="2"/>
        <v>1.4590957849570925</v>
      </c>
      <c r="N16" s="36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29"/>
      <c r="AG16" s="23"/>
      <c r="AH16" s="38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70" x14ac:dyDescent="0.25">
      <c r="A17" s="18" t="s">
        <v>9</v>
      </c>
      <c r="B17" s="39">
        <f>-'Mason CPA 5.1.2023'!M17</f>
        <v>0.3363798372029374</v>
      </c>
      <c r="C17" s="39">
        <f>-'Mason CPA 5.1.2023'!M17</f>
        <v>0.3363798372029374</v>
      </c>
      <c r="D17" s="39">
        <f>'Mason CPA 5.1.2023'!$N$21</f>
        <v>1.2789222870223618</v>
      </c>
      <c r="E17" s="39">
        <f>'Mason CPA 5.1.2023'!$N$21</f>
        <v>1.2789222870223618</v>
      </c>
      <c r="F17" s="39">
        <f>'Mason CPA 5.1.2023'!$N$21</f>
        <v>1.2789222870223618</v>
      </c>
      <c r="G17" s="39">
        <f>'Mason CPA 5.1.2023'!$N$21</f>
        <v>1.2789222870223618</v>
      </c>
      <c r="H17" s="39">
        <f>'Mason CPA 5.1.2023'!$N$21</f>
        <v>1.2789222870223618</v>
      </c>
      <c r="I17" s="39">
        <f>'Mason CPA 5.1.2023'!$N$21</f>
        <v>1.2789222870223618</v>
      </c>
      <c r="J17" s="39">
        <f>'Mason CPA 5.1.2023'!$N$21</f>
        <v>1.2789222870223618</v>
      </c>
      <c r="K17" s="39">
        <f>'Mason CPA 5.1.2023'!$N$21</f>
        <v>1.2789222870223618</v>
      </c>
      <c r="L17" s="39">
        <f>'Mason CPA 5.1.2023'!$N$21</f>
        <v>1.2789222870223618</v>
      </c>
      <c r="M17" s="39">
        <f>'Mason CPA 5.1.2023'!$N$21</f>
        <v>1.2789222870223618</v>
      </c>
      <c r="N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G17" s="23"/>
      <c r="AH17" s="38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70" x14ac:dyDescent="0.25">
      <c r="A18" s="18" t="s">
        <v>10</v>
      </c>
      <c r="B18" s="40">
        <f>+B14*B17</f>
        <v>5182.2677719484536</v>
      </c>
      <c r="C18" s="40">
        <f t="shared" ref="C18:M18" si="3">+C14*C17</f>
        <v>5210.5236782735001</v>
      </c>
      <c r="D18" s="40">
        <f t="shared" si="3"/>
        <v>20397.531555719648</v>
      </c>
      <c r="E18" s="40">
        <f t="shared" si="3"/>
        <v>20462.756592357789</v>
      </c>
      <c r="F18" s="40">
        <f t="shared" si="3"/>
        <v>21145.701093627729</v>
      </c>
      <c r="G18" s="40">
        <f t="shared" si="3"/>
        <v>20967.930895731621</v>
      </c>
      <c r="H18" s="40">
        <f t="shared" si="3"/>
        <v>20970.488740305667</v>
      </c>
      <c r="I18" s="40">
        <f t="shared" si="3"/>
        <v>20758.187640659955</v>
      </c>
      <c r="J18" s="40">
        <f t="shared" si="3"/>
        <v>20429.504612895205</v>
      </c>
      <c r="K18" s="40">
        <f t="shared" si="3"/>
        <v>20392.415866571559</v>
      </c>
      <c r="L18" s="40">
        <f t="shared" si="3"/>
        <v>20417.994312312007</v>
      </c>
      <c r="M18" s="40">
        <f t="shared" si="3"/>
        <v>20268.360404730389</v>
      </c>
      <c r="N18" s="36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G18" s="23"/>
      <c r="AH18" s="38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70" ht="15.75" thickBot="1" x14ac:dyDescent="0.3">
      <c r="A19" s="41" t="s">
        <v>11</v>
      </c>
      <c r="B19" s="42">
        <f>+-B12-B18</f>
        <v>21205.862228051548</v>
      </c>
      <c r="C19" s="42">
        <f t="shared" ref="C19:M19" si="4">+-C12-C18</f>
        <v>18491.6063217265</v>
      </c>
      <c r="D19" s="42">
        <f t="shared" si="4"/>
        <v>6383.4784442803502</v>
      </c>
      <c r="E19" s="42">
        <f t="shared" si="4"/>
        <v>6153.6234076422115</v>
      </c>
      <c r="F19" s="42">
        <f t="shared" si="4"/>
        <v>9134.4189063722697</v>
      </c>
      <c r="G19" s="42">
        <f t="shared" si="4"/>
        <v>11951.49910426838</v>
      </c>
      <c r="H19" s="42">
        <f t="shared" si="4"/>
        <v>2724.9012596943321</v>
      </c>
      <c r="I19" s="42">
        <f t="shared" si="4"/>
        <v>4347.9623593400465</v>
      </c>
      <c r="J19" s="42">
        <f t="shared" si="4"/>
        <v>6116.0353871047955</v>
      </c>
      <c r="K19" s="42">
        <f t="shared" si="4"/>
        <v>6976.6541334284411</v>
      </c>
      <c r="L19" s="42">
        <f t="shared" si="4"/>
        <v>7065.6556876879949</v>
      </c>
      <c r="M19" s="42">
        <f t="shared" si="4"/>
        <v>2855.3895952696112</v>
      </c>
      <c r="N19" s="42">
        <f>SUM(B19:M19)</f>
        <v>103407.0868348665</v>
      </c>
      <c r="P19" s="4"/>
      <c r="Q19" s="4"/>
      <c r="R19" s="5"/>
      <c r="S19" s="5"/>
      <c r="T19" s="5"/>
      <c r="U19" s="5"/>
      <c r="V19" s="5"/>
      <c r="W19" s="5"/>
      <c r="X19" s="5"/>
      <c r="Y19" s="5"/>
      <c r="Z19" s="43"/>
      <c r="AA19" s="25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</row>
    <row r="20" spans="1:70" x14ac:dyDescent="0.25">
      <c r="N20" s="32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</row>
    <row r="21" spans="1:70" x14ac:dyDescent="0.25">
      <c r="B21" s="44"/>
      <c r="C21" s="45"/>
      <c r="D21" s="45"/>
      <c r="E21" s="45"/>
      <c r="F21" s="45"/>
      <c r="G21" s="44"/>
      <c r="H21" s="44"/>
      <c r="I21" s="45"/>
      <c r="J21" s="45"/>
      <c r="K21" s="45"/>
      <c r="L21" s="45"/>
      <c r="M21" s="46" t="s">
        <v>12</v>
      </c>
      <c r="N21" s="47">
        <f>N19/(N14)</f>
        <v>0.53820295645157279</v>
      </c>
      <c r="O21" s="48"/>
      <c r="X21" s="45"/>
      <c r="Y21" s="45"/>
      <c r="Z21" s="49"/>
      <c r="AA21" s="43"/>
      <c r="AB21" s="4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</row>
    <row r="22" spans="1:70" x14ac:dyDescent="0.25">
      <c r="B22" s="44"/>
      <c r="C22" s="45"/>
      <c r="D22" s="45"/>
      <c r="E22" s="45"/>
      <c r="F22" s="45"/>
      <c r="G22" s="44"/>
      <c r="H22" s="44"/>
      <c r="I22" s="45"/>
      <c r="J22" s="45"/>
      <c r="K22" s="45"/>
      <c r="L22" s="45"/>
      <c r="M22" s="46" t="s">
        <v>13</v>
      </c>
      <c r="N22" s="50">
        <f>-SUM(B12:M12)/(N14)</f>
        <v>1.6655602340033522</v>
      </c>
      <c r="O22" s="48"/>
      <c r="X22" s="45"/>
      <c r="Y22" s="45"/>
      <c r="Z22" s="49"/>
      <c r="AA22" s="43"/>
      <c r="AB22" s="43"/>
    </row>
    <row r="23" spans="1:70" x14ac:dyDescent="0.25">
      <c r="E23" s="45"/>
      <c r="F23" s="45"/>
      <c r="G23" s="44"/>
      <c r="K23" s="45"/>
      <c r="L23" s="45"/>
      <c r="M23" s="46" t="s">
        <v>14</v>
      </c>
      <c r="N23" s="51">
        <f>+N22+N21</f>
        <v>2.2037631904549251</v>
      </c>
      <c r="O23" s="21"/>
      <c r="X23" s="45"/>
      <c r="Y23" s="45"/>
      <c r="Z23" s="49"/>
      <c r="AA23" s="52"/>
      <c r="AB23" s="52"/>
    </row>
    <row r="24" spans="1:70" x14ac:dyDescent="0.25">
      <c r="E24" s="45"/>
      <c r="F24" s="45"/>
      <c r="G24" s="44"/>
      <c r="K24" s="45"/>
      <c r="L24" s="45"/>
      <c r="M24" s="53"/>
      <c r="N24" s="54"/>
      <c r="O24" s="55"/>
      <c r="X24" s="45"/>
      <c r="Y24" s="45"/>
      <c r="Z24" s="45"/>
      <c r="AA24" s="52"/>
      <c r="AB24" s="52"/>
    </row>
    <row r="25" spans="1:70" x14ac:dyDescent="0.25">
      <c r="E25" s="45"/>
      <c r="F25" s="45"/>
      <c r="G25" s="44"/>
      <c r="K25" s="45"/>
      <c r="L25" s="45"/>
      <c r="M25" s="46" t="s">
        <v>15</v>
      </c>
      <c r="N25" s="56">
        <f>+'Mason CPA 5.1.2023'!N22</f>
        <v>2.008289863176095</v>
      </c>
      <c r="O25" s="57"/>
      <c r="X25" s="45"/>
      <c r="Y25" s="45"/>
      <c r="Z25" s="45"/>
      <c r="AA25" s="52"/>
      <c r="AB25" s="52"/>
    </row>
    <row r="26" spans="1:70" x14ac:dyDescent="0.25">
      <c r="B26" s="58"/>
      <c r="G26" s="44"/>
      <c r="M26" s="46" t="s">
        <v>16</v>
      </c>
      <c r="N26" s="59">
        <f>+N23-N25</f>
        <v>0.19547332727883004</v>
      </c>
      <c r="O26" s="57"/>
      <c r="P26" s="60">
        <f>N26/N25</f>
        <v>9.7333224084341335E-2</v>
      </c>
      <c r="Q26" s="25"/>
      <c r="R26" s="25"/>
      <c r="S26" s="25"/>
      <c r="T26" s="25"/>
      <c r="U26" s="25"/>
      <c r="V26" s="25"/>
      <c r="W26" s="25"/>
      <c r="X26" s="25"/>
      <c r="Y26" s="61"/>
      <c r="Z26" s="25"/>
    </row>
    <row r="27" spans="1:70" x14ac:dyDescent="0.25">
      <c r="E27" s="24"/>
      <c r="F27" s="24"/>
      <c r="G27" s="44"/>
      <c r="K27" s="24"/>
      <c r="L27" s="24"/>
      <c r="M27" s="46" t="s">
        <v>17</v>
      </c>
      <c r="N27" s="62">
        <f>N26*N14</f>
        <v>37557.072263390735</v>
      </c>
      <c r="O27" s="63"/>
      <c r="AA27" s="25"/>
    </row>
    <row r="28" spans="1:70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64"/>
      <c r="AB28" s="29"/>
    </row>
    <row r="29" spans="1:70" x14ac:dyDescent="0.25"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1:70" x14ac:dyDescent="0.25"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</row>
    <row r="31" spans="1:70" x14ac:dyDescent="0.25"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</row>
    <row r="32" spans="1:70" x14ac:dyDescent="0.25"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</row>
    <row r="33" spans="1:29" x14ac:dyDescent="0.25">
      <c r="A33" s="24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7"/>
      <c r="AA33" s="65"/>
      <c r="AB33" s="65"/>
      <c r="AC33" s="65"/>
    </row>
    <row r="34" spans="1:29" x14ac:dyDescent="0.25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</row>
    <row r="35" spans="1:29" x14ac:dyDescent="0.2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</row>
    <row r="36" spans="1:29" x14ac:dyDescent="0.25">
      <c r="G36" s="68"/>
      <c r="M36" s="68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1:29" x14ac:dyDescent="0.25">
      <c r="G37" s="68"/>
      <c r="M37" s="68"/>
    </row>
    <row r="38" spans="1:29" x14ac:dyDescent="0.25">
      <c r="A38" s="24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Z38" s="29"/>
      <c r="AA38" s="65"/>
      <c r="AB38" s="65"/>
      <c r="AC38" s="65"/>
    </row>
    <row r="39" spans="1:29" x14ac:dyDescent="0.25">
      <c r="A39" s="2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9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29" x14ac:dyDescent="0.25">
      <c r="G41" s="68"/>
      <c r="M41" s="68"/>
    </row>
    <row r="42" spans="1:29" x14ac:dyDescent="0.25">
      <c r="G42" s="68"/>
      <c r="M42" s="68"/>
    </row>
    <row r="43" spans="1:29" x14ac:dyDescent="0.25">
      <c r="G43" s="68"/>
      <c r="M43" s="68"/>
    </row>
    <row r="44" spans="1:29" x14ac:dyDescent="0.25">
      <c r="G44" s="68"/>
      <c r="M44" s="68"/>
    </row>
    <row r="45" spans="1:29" x14ac:dyDescent="0.25">
      <c r="G45" s="68"/>
      <c r="M45" s="68"/>
    </row>
  </sheetData>
  <pageMargins left="0.7" right="0.7" top="0.75" bottom="0.75" header="0.3" footer="0.3"/>
  <pageSetup scale="37" orientation="landscape" r:id="rId1"/>
  <headerFooter alignWithMargins="0"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636F-6E3A-4E2D-9238-120640048DD8}">
  <sheetPr>
    <tabColor theme="6" tint="0.59999389629810485"/>
    <pageSetUpPr fitToPage="1"/>
  </sheetPr>
  <dimension ref="A1:DQ44"/>
  <sheetViews>
    <sheetView showGridLines="0" tabSelected="1" zoomScale="85" zoomScaleNormal="85"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F23" sqref="F23"/>
    </sheetView>
  </sheetViews>
  <sheetFormatPr defaultRowHeight="15" x14ac:dyDescent="0.25"/>
  <cols>
    <col min="1" max="1" width="38.28515625" style="2" customWidth="1"/>
    <col min="2" max="14" width="18.7109375" style="2" customWidth="1"/>
    <col min="15" max="15" width="1.85546875" style="2" customWidth="1"/>
    <col min="16" max="18" width="9.5703125" style="2" customWidth="1"/>
    <col min="19" max="24" width="9.140625" style="2" customWidth="1"/>
    <col min="25" max="25" width="8.28515625" style="2" customWidth="1"/>
    <col min="26" max="26" width="12.28515625" style="2" bestFit="1" customWidth="1"/>
    <col min="27" max="27" width="11.5703125" style="2" bestFit="1" customWidth="1"/>
    <col min="28" max="32" width="9.140625" style="2"/>
    <col min="33" max="35" width="9.85546875" style="2" bestFit="1" customWidth="1"/>
    <col min="36" max="36" width="9.28515625" style="2" bestFit="1" customWidth="1"/>
    <col min="37" max="37" width="9.85546875" style="2" bestFit="1" customWidth="1"/>
    <col min="38" max="38" width="9.28515625" style="2" bestFit="1" customWidth="1"/>
    <col min="39" max="39" width="9.85546875" style="2" bestFit="1" customWidth="1"/>
    <col min="40" max="40" width="9.140625" style="2"/>
    <col min="41" max="41" width="9.85546875" style="2" bestFit="1" customWidth="1"/>
    <col min="42" max="42" width="0" style="2" hidden="1" customWidth="1"/>
    <col min="43" max="43" width="9.85546875" style="2" hidden="1" customWidth="1"/>
    <col min="44" max="44" width="0" style="2" hidden="1" customWidth="1"/>
    <col min="45" max="45" width="9.85546875" style="2" hidden="1" customWidth="1"/>
    <col min="46" max="46" width="0" style="2" hidden="1" customWidth="1"/>
    <col min="47" max="47" width="9.85546875" style="2" hidden="1" customWidth="1"/>
    <col min="48" max="52" width="0" style="2" hidden="1" customWidth="1"/>
    <col min="53" max="57" width="9.140625" style="2"/>
    <col min="58" max="61" width="0" style="2" hidden="1" customWidth="1"/>
    <col min="62" max="16384" width="9.140625" style="2"/>
  </cols>
  <sheetData>
    <row r="1" spans="1:121" x14ac:dyDescent="0.25">
      <c r="A1" s="1" t="s">
        <v>0</v>
      </c>
    </row>
    <row r="2" spans="1:121" ht="14.25" customHeight="1" x14ac:dyDescent="0.25">
      <c r="A2" s="3" t="s">
        <v>1</v>
      </c>
      <c r="P2" s="4"/>
      <c r="Q2" s="4"/>
      <c r="R2" s="5"/>
    </row>
    <row r="3" spans="1:121" ht="15" customHeight="1" x14ac:dyDescent="0.25">
      <c r="A3" s="6" t="s">
        <v>2</v>
      </c>
      <c r="P3" s="4"/>
      <c r="Q3" s="4"/>
      <c r="R3" s="5"/>
    </row>
    <row r="4" spans="1:12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P4" s="4"/>
      <c r="Q4" s="4"/>
      <c r="R4" s="5"/>
    </row>
    <row r="5" spans="1:121" s="8" customFormat="1" x14ac:dyDescent="0.25">
      <c r="B5" s="9">
        <v>44621</v>
      </c>
      <c r="C5" s="9">
        <f>+B5+31</f>
        <v>44652</v>
      </c>
      <c r="D5" s="9">
        <f t="shared" ref="D5:M5" si="0">+C5+31</f>
        <v>44683</v>
      </c>
      <c r="E5" s="9">
        <f t="shared" si="0"/>
        <v>44714</v>
      </c>
      <c r="F5" s="9">
        <f t="shared" si="0"/>
        <v>44745</v>
      </c>
      <c r="G5" s="9">
        <f t="shared" si="0"/>
        <v>44776</v>
      </c>
      <c r="H5" s="9">
        <f t="shared" si="0"/>
        <v>44807</v>
      </c>
      <c r="I5" s="9">
        <f t="shared" si="0"/>
        <v>44838</v>
      </c>
      <c r="J5" s="9">
        <f t="shared" si="0"/>
        <v>44869</v>
      </c>
      <c r="K5" s="9">
        <f t="shared" si="0"/>
        <v>44900</v>
      </c>
      <c r="L5" s="9">
        <f t="shared" si="0"/>
        <v>44931</v>
      </c>
      <c r="M5" s="9">
        <f t="shared" si="0"/>
        <v>44962</v>
      </c>
      <c r="N5" s="10" t="s">
        <v>3</v>
      </c>
      <c r="P5" s="11"/>
      <c r="Q5" s="11"/>
      <c r="R5" s="12"/>
      <c r="S5" s="12"/>
      <c r="T5" s="12"/>
      <c r="U5" s="12"/>
      <c r="V5" s="13"/>
      <c r="W5" s="13"/>
      <c r="X5" s="13"/>
      <c r="Y5" s="14"/>
      <c r="Z5" s="13"/>
    </row>
    <row r="6" spans="1:121" s="8" customForma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P6" s="11"/>
      <c r="Q6" s="11"/>
      <c r="R6" s="12"/>
      <c r="S6" s="12"/>
      <c r="T6" s="12"/>
      <c r="U6" s="12"/>
      <c r="V6" s="13"/>
      <c r="W6" s="13"/>
      <c r="X6" s="13"/>
      <c r="Y6" s="14"/>
      <c r="Z6" s="13"/>
    </row>
    <row r="7" spans="1:121" s="8" customForma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"/>
      <c r="P7" s="11"/>
      <c r="Q7" s="11"/>
      <c r="R7" s="12"/>
      <c r="S7" s="12"/>
      <c r="T7" s="12"/>
      <c r="U7" s="12"/>
      <c r="V7" s="13"/>
      <c r="W7" s="13"/>
      <c r="X7" s="13"/>
      <c r="Y7" s="13"/>
      <c r="Z7" s="13"/>
    </row>
    <row r="8" spans="1:121" x14ac:dyDescent="0.25">
      <c r="A8" s="18" t="s">
        <v>4</v>
      </c>
      <c r="B8" s="19">
        <v>252.37999999999997</v>
      </c>
      <c r="C8" s="19">
        <v>233.63000000000002</v>
      </c>
      <c r="D8" s="19">
        <v>248.53</v>
      </c>
      <c r="E8" s="19">
        <v>250.88499999999999</v>
      </c>
      <c r="F8" s="19">
        <v>249.27999999999997</v>
      </c>
      <c r="G8" s="19">
        <v>261.18200000000007</v>
      </c>
      <c r="H8" s="19">
        <v>238.40500000000009</v>
      </c>
      <c r="I8" s="19">
        <v>220.40999999999997</v>
      </c>
      <c r="J8" s="19">
        <v>238.43000000000004</v>
      </c>
      <c r="K8" s="19">
        <v>238.43000000000004</v>
      </c>
      <c r="L8" s="19">
        <v>286.06</v>
      </c>
      <c r="M8" s="19">
        <v>190.57500000000002</v>
      </c>
      <c r="N8" s="70">
        <f>SUM(B8:M8)</f>
        <v>2908.1969999999992</v>
      </c>
      <c r="P8" s="21"/>
      <c r="Q8" s="21"/>
      <c r="R8" s="22"/>
      <c r="S8" s="23"/>
      <c r="T8" s="23"/>
      <c r="U8" s="23"/>
      <c r="V8" s="23"/>
      <c r="W8" s="23"/>
      <c r="X8" s="23"/>
      <c r="Y8" s="23"/>
      <c r="Z8" s="23"/>
    </row>
    <row r="9" spans="1:121" x14ac:dyDescent="0.25">
      <c r="A9" s="24"/>
      <c r="P9" s="21"/>
      <c r="Q9" s="21"/>
      <c r="R9" s="22"/>
      <c r="S9" s="23"/>
      <c r="T9" s="23"/>
      <c r="U9" s="23"/>
      <c r="V9" s="23"/>
      <c r="W9" s="23"/>
      <c r="X9" s="23"/>
      <c r="Y9" s="23"/>
      <c r="Z9" s="23"/>
    </row>
    <row r="10" spans="1:121" x14ac:dyDescent="0.25">
      <c r="A10" s="18" t="s">
        <v>5</v>
      </c>
      <c r="B10" s="26">
        <v>-29.14415000000001</v>
      </c>
      <c r="C10" s="26">
        <v>-25.152249999999988</v>
      </c>
      <c r="D10" s="26">
        <v>-28.644450000000006</v>
      </c>
      <c r="E10" s="26">
        <v>-35.214650000000006</v>
      </c>
      <c r="F10" s="26">
        <v>-49.875250000000008</v>
      </c>
      <c r="G10" s="26">
        <v>-65.193150000000003</v>
      </c>
      <c r="H10" s="26">
        <v>-115.70664999999995</v>
      </c>
      <c r="I10" s="26">
        <v>-144.03355000000002</v>
      </c>
      <c r="J10" s="26">
        <v>-117.39685</v>
      </c>
      <c r="K10" s="26">
        <v>-131.00376</v>
      </c>
      <c r="L10" s="26">
        <v>-130.912564</v>
      </c>
      <c r="M10" s="26">
        <v>-114.598964</v>
      </c>
      <c r="N10" s="71"/>
      <c r="P10" s="21"/>
      <c r="Q10" s="21"/>
      <c r="R10" s="22"/>
      <c r="S10" s="23"/>
      <c r="T10" s="23"/>
      <c r="U10" s="23"/>
      <c r="V10" s="23"/>
      <c r="W10" s="23"/>
      <c r="X10" s="23"/>
      <c r="Y10" s="23"/>
      <c r="Z10" s="23"/>
    </row>
    <row r="11" spans="1:12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P11" s="4"/>
      <c r="Q11" s="4"/>
      <c r="R11" s="22"/>
    </row>
    <row r="12" spans="1:121" x14ac:dyDescent="0.25">
      <c r="A12" s="18" t="s">
        <v>6</v>
      </c>
      <c r="B12" s="30">
        <f t="shared" ref="B12:M12" si="1">B8*B10</f>
        <v>-7355.4005770000012</v>
      </c>
      <c r="C12" s="30">
        <f t="shared" si="1"/>
        <v>-5876.3201674999982</v>
      </c>
      <c r="D12" s="30">
        <f t="shared" si="1"/>
        <v>-7119.0051585000019</v>
      </c>
      <c r="E12" s="30">
        <f t="shared" si="1"/>
        <v>-8834.8274652500004</v>
      </c>
      <c r="F12" s="30">
        <f t="shared" si="1"/>
        <v>-12432.902320000001</v>
      </c>
      <c r="G12" s="30">
        <f t="shared" si="1"/>
        <v>-17027.277303300005</v>
      </c>
      <c r="H12" s="30">
        <f t="shared" si="1"/>
        <v>-27585.04389325</v>
      </c>
      <c r="I12" s="30">
        <f t="shared" si="1"/>
        <v>-31746.434755499999</v>
      </c>
      <c r="J12" s="30">
        <f t="shared" si="1"/>
        <v>-27990.930945500004</v>
      </c>
      <c r="K12" s="30">
        <f t="shared" si="1"/>
        <v>-31235.226496800005</v>
      </c>
      <c r="L12" s="30">
        <f t="shared" si="1"/>
        <v>-37448.848057839998</v>
      </c>
      <c r="M12" s="30">
        <f t="shared" si="1"/>
        <v>-21839.697564300001</v>
      </c>
      <c r="N12" s="72">
        <f>SUM(B12:M12)</f>
        <v>-236491.91470474002</v>
      </c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25"/>
    </row>
    <row r="13" spans="1:121" x14ac:dyDescent="0.25">
      <c r="A13" s="18"/>
      <c r="N13" s="32"/>
      <c r="P13" s="4"/>
      <c r="Q13" s="4"/>
      <c r="R13" s="5"/>
      <c r="AA13" s="29"/>
    </row>
    <row r="14" spans="1:121" x14ac:dyDescent="0.25">
      <c r="A14" s="18" t="s">
        <v>7</v>
      </c>
      <c r="B14" s="33">
        <v>14880</v>
      </c>
      <c r="C14" s="33">
        <v>14921</v>
      </c>
      <c r="D14" s="33">
        <v>15142</v>
      </c>
      <c r="E14" s="33">
        <v>15300</v>
      </c>
      <c r="F14" s="33">
        <v>15920</v>
      </c>
      <c r="G14" s="33">
        <v>15777</v>
      </c>
      <c r="H14" s="33">
        <v>15814</v>
      </c>
      <c r="I14" s="33">
        <v>15601</v>
      </c>
      <c r="J14" s="33">
        <v>15470</v>
      </c>
      <c r="K14" s="33">
        <v>15371</v>
      </c>
      <c r="L14" s="33">
        <v>15376</v>
      </c>
      <c r="M14" s="33">
        <v>15343</v>
      </c>
      <c r="N14" s="20">
        <f>SUM(B14:M14)</f>
        <v>184915</v>
      </c>
      <c r="P14" s="4"/>
      <c r="S14" s="25"/>
      <c r="T14" s="25"/>
      <c r="U14" s="25"/>
      <c r="V14" s="25"/>
      <c r="W14" s="25"/>
      <c r="X14" s="25"/>
      <c r="Y14" s="25"/>
      <c r="Z14" s="25"/>
      <c r="AA14" s="25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</row>
    <row r="15" spans="1:121" x14ac:dyDescent="0.25">
      <c r="A15" s="24"/>
      <c r="N15" s="3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121" x14ac:dyDescent="0.25">
      <c r="A16" s="18" t="s">
        <v>18</v>
      </c>
      <c r="B16" s="35">
        <f>IFERROR(B12/B14,0)</f>
        <v>-0.49431455490591408</v>
      </c>
      <c r="C16" s="35">
        <f t="shared" ref="C16:G16" si="2">IFERROR(C12/C14,0)</f>
        <v>-0.3938288430735204</v>
      </c>
      <c r="D16" s="35">
        <f t="shared" si="2"/>
        <v>-0.47014959440628729</v>
      </c>
      <c r="E16" s="35">
        <f t="shared" si="2"/>
        <v>-0.57743970361111119</v>
      </c>
      <c r="F16" s="35">
        <f t="shared" si="2"/>
        <v>-0.7809612010050252</v>
      </c>
      <c r="G16" s="35">
        <f t="shared" si="2"/>
        <v>-1.0792468342080246</v>
      </c>
      <c r="H16" s="35">
        <f>IFERROR(H12/H14,0)</f>
        <v>-1.7443432334165929</v>
      </c>
      <c r="I16" s="35">
        <f t="shared" ref="I16:M16" si="3">IFERROR(I12/I14,0)</f>
        <v>-2.0348974267995641</v>
      </c>
      <c r="J16" s="35">
        <f t="shared" si="3"/>
        <v>-1.8093685161926312</v>
      </c>
      <c r="K16" s="35">
        <f t="shared" si="3"/>
        <v>-2.0320881202784467</v>
      </c>
      <c r="L16" s="35">
        <f t="shared" si="3"/>
        <v>-2.4355390256139438</v>
      </c>
      <c r="M16" s="35">
        <f t="shared" si="3"/>
        <v>-1.4234307217819202</v>
      </c>
      <c r="N16" s="36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29"/>
      <c r="AG16" s="23"/>
      <c r="AH16" s="38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70" x14ac:dyDescent="0.25">
      <c r="A17" s="18" t="s">
        <v>19</v>
      </c>
      <c r="B17" s="39">
        <v>-1.659128461876314</v>
      </c>
      <c r="C17" s="39">
        <v>-1.659128461876314</v>
      </c>
      <c r="D17" s="39">
        <v>-0.3363798372029374</v>
      </c>
      <c r="E17" s="39">
        <v>-0.3363798372029374</v>
      </c>
      <c r="F17" s="39">
        <v>-0.3363798372029374</v>
      </c>
      <c r="G17" s="39">
        <v>-0.3363798372029374</v>
      </c>
      <c r="H17" s="39">
        <v>-0.3363798372029374</v>
      </c>
      <c r="I17" s="39">
        <v>-0.3363798372029374</v>
      </c>
      <c r="J17" s="39">
        <v>-0.3363798372029374</v>
      </c>
      <c r="K17" s="39">
        <v>-0.3363798372029374</v>
      </c>
      <c r="L17" s="39">
        <v>-0.3363798372029374</v>
      </c>
      <c r="M17" s="39">
        <v>-0.3363798372029374</v>
      </c>
      <c r="N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G17" s="23"/>
      <c r="AH17" s="38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70" ht="15.75" thickBot="1" x14ac:dyDescent="0.3">
      <c r="A18" s="73"/>
      <c r="B18" s="42">
        <f>+(B17-B16)*B14</f>
        <v>-17332.430935719553</v>
      </c>
      <c r="C18" s="42">
        <f t="shared" ref="C18:G18" si="4">+(C17-C16)*C14</f>
        <v>-18879.535612156484</v>
      </c>
      <c r="D18" s="42">
        <f t="shared" si="4"/>
        <v>2025.541663573124</v>
      </c>
      <c r="E18" s="42">
        <f t="shared" si="4"/>
        <v>3688.2159560450591</v>
      </c>
      <c r="F18" s="42">
        <f t="shared" si="4"/>
        <v>7077.7353117292378</v>
      </c>
      <c r="G18" s="42">
        <f t="shared" si="4"/>
        <v>11720.212611749261</v>
      </c>
      <c r="H18" s="42">
        <f>+(H17-H16)*H14</f>
        <v>22265.533147722748</v>
      </c>
      <c r="I18" s="42">
        <f t="shared" ref="I18:M18" si="5">+(I17-I16)*I14</f>
        <v>26498.572915296972</v>
      </c>
      <c r="J18" s="42">
        <f t="shared" si="5"/>
        <v>22787.134863970561</v>
      </c>
      <c r="K18" s="42">
        <f t="shared" si="5"/>
        <v>26064.732019153653</v>
      </c>
      <c r="L18" s="42">
        <f t="shared" si="5"/>
        <v>32276.671681007629</v>
      </c>
      <c r="M18" s="42">
        <f t="shared" si="5"/>
        <v>16678.621722095333</v>
      </c>
      <c r="N18" s="42">
        <f>SUM(B18:M18)</f>
        <v>134871.00534446756</v>
      </c>
      <c r="P18" s="4"/>
      <c r="Q18" s="4"/>
      <c r="R18" s="5"/>
      <c r="S18" s="5"/>
      <c r="T18" s="5"/>
      <c r="U18" s="5"/>
      <c r="V18" s="5"/>
      <c r="W18" s="5"/>
      <c r="X18" s="5"/>
      <c r="Y18" s="5"/>
      <c r="Z18" s="43"/>
      <c r="AA18" s="25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</row>
    <row r="19" spans="1:70" x14ac:dyDescent="0.25">
      <c r="N19" s="32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</row>
    <row r="20" spans="1:70" x14ac:dyDescent="0.25">
      <c r="B20" s="44"/>
      <c r="C20" s="45"/>
      <c r="D20" s="45"/>
      <c r="E20" s="45"/>
      <c r="F20" s="45"/>
      <c r="G20" s="44"/>
      <c r="H20" s="44"/>
      <c r="I20" s="45"/>
      <c r="J20" s="45"/>
      <c r="K20" s="45"/>
      <c r="L20" s="45"/>
      <c r="M20" s="46" t="s">
        <v>12</v>
      </c>
      <c r="N20" s="47">
        <f>N18/(N14)</f>
        <v>0.72936757615373315</v>
      </c>
      <c r="O20" s="48"/>
      <c r="X20" s="45"/>
      <c r="Y20" s="45"/>
      <c r="Z20" s="49"/>
      <c r="AA20" s="43"/>
      <c r="AB20" s="4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</row>
    <row r="21" spans="1:70" x14ac:dyDescent="0.25">
      <c r="B21" s="44"/>
      <c r="C21" s="45"/>
      <c r="D21" s="45"/>
      <c r="E21" s="45"/>
      <c r="F21" s="45"/>
      <c r="G21" s="44"/>
      <c r="H21" s="44"/>
      <c r="I21" s="45"/>
      <c r="J21" s="45"/>
      <c r="K21" s="45"/>
      <c r="L21" s="45"/>
      <c r="M21" s="46" t="s">
        <v>13</v>
      </c>
      <c r="N21" s="50">
        <f>-SUM(B12:M12)/(N14)</f>
        <v>1.2789222870223618</v>
      </c>
      <c r="O21" s="48"/>
      <c r="X21" s="45"/>
      <c r="Y21" s="45"/>
      <c r="Z21" s="49"/>
      <c r="AA21" s="43"/>
      <c r="AB21" s="43"/>
    </row>
    <row r="22" spans="1:70" x14ac:dyDescent="0.25">
      <c r="E22" s="45"/>
      <c r="F22" s="45"/>
      <c r="G22" s="44"/>
      <c r="K22" s="45"/>
      <c r="L22" s="45"/>
      <c r="M22" s="46" t="s">
        <v>14</v>
      </c>
      <c r="N22" s="51">
        <f>+N21+N20</f>
        <v>2.008289863176095</v>
      </c>
      <c r="O22" s="21"/>
      <c r="X22" s="45"/>
      <c r="Y22" s="45"/>
      <c r="Z22" s="49"/>
      <c r="AA22" s="52"/>
      <c r="AB22" s="52"/>
    </row>
    <row r="23" spans="1:70" x14ac:dyDescent="0.25">
      <c r="E23" s="45"/>
      <c r="F23" s="45"/>
      <c r="G23" s="44"/>
      <c r="K23" s="45"/>
      <c r="L23" s="45"/>
      <c r="M23" s="53"/>
      <c r="N23" s="54"/>
      <c r="O23" s="55"/>
      <c r="X23" s="45"/>
      <c r="Y23" s="45"/>
      <c r="Z23" s="45"/>
      <c r="AA23" s="52"/>
      <c r="AB23" s="52"/>
    </row>
    <row r="24" spans="1:70" x14ac:dyDescent="0.25">
      <c r="E24" s="45"/>
      <c r="F24" s="45"/>
      <c r="G24" s="44"/>
      <c r="K24" s="45"/>
      <c r="L24" s="45"/>
      <c r="M24" s="46" t="s">
        <v>15</v>
      </c>
      <c r="N24" s="56">
        <v>-1.0388789975313262</v>
      </c>
      <c r="O24" s="57"/>
      <c r="X24" s="45"/>
      <c r="Y24" s="45"/>
      <c r="Z24" s="45"/>
      <c r="AA24" s="52"/>
      <c r="AB24" s="52"/>
    </row>
    <row r="25" spans="1:70" x14ac:dyDescent="0.25">
      <c r="B25" s="58"/>
      <c r="G25" s="44"/>
      <c r="M25" s="46" t="s">
        <v>16</v>
      </c>
      <c r="N25" s="59">
        <f>+N22-N24</f>
        <v>3.047168860707421</v>
      </c>
      <c r="O25" s="57"/>
      <c r="P25" s="60">
        <f>N25/N24</f>
        <v>-2.9331316428076479</v>
      </c>
      <c r="Q25" s="25"/>
      <c r="R25" s="25"/>
      <c r="S25" s="25"/>
      <c r="T25" s="25"/>
      <c r="U25" s="25"/>
      <c r="V25" s="25"/>
      <c r="W25" s="25"/>
      <c r="X25" s="25"/>
      <c r="Y25" s="61"/>
      <c r="Z25" s="25"/>
    </row>
    <row r="26" spans="1:70" x14ac:dyDescent="0.25">
      <c r="E26" s="24"/>
      <c r="F26" s="24"/>
      <c r="G26" s="44"/>
      <c r="K26" s="24"/>
      <c r="L26" s="24"/>
      <c r="M26" s="46" t="s">
        <v>17</v>
      </c>
      <c r="N26" s="62">
        <f>N25*N14</f>
        <v>563467.22987771279</v>
      </c>
      <c r="O26" s="63"/>
      <c r="AA26" s="25"/>
    </row>
    <row r="27" spans="1:70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9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64"/>
      <c r="AB27" s="29"/>
    </row>
    <row r="28" spans="1:70" x14ac:dyDescent="0.25"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  <row r="29" spans="1:70" x14ac:dyDescent="0.25"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1:70" x14ac:dyDescent="0.25"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</row>
    <row r="31" spans="1:70" x14ac:dyDescent="0.25"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</row>
    <row r="32" spans="1:70" x14ac:dyDescent="0.25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7"/>
      <c r="AA32" s="65"/>
      <c r="AB32" s="65"/>
      <c r="AC32" s="65"/>
    </row>
    <row r="33" spans="1:29" x14ac:dyDescent="0.25">
      <c r="A33" s="2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</row>
    <row r="34" spans="1:29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</row>
    <row r="35" spans="1:29" x14ac:dyDescent="0.25">
      <c r="G35" s="68"/>
      <c r="M35" s="68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</row>
    <row r="36" spans="1:29" x14ac:dyDescent="0.25">
      <c r="G36" s="68"/>
      <c r="M36" s="68"/>
    </row>
    <row r="37" spans="1:29" x14ac:dyDescent="0.25">
      <c r="A37" s="24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Z37" s="29"/>
      <c r="AA37" s="65"/>
      <c r="AB37" s="65"/>
      <c r="AC37" s="65"/>
    </row>
    <row r="38" spans="1:29" x14ac:dyDescent="0.25">
      <c r="A38" s="2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29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29" x14ac:dyDescent="0.25">
      <c r="G40" s="68"/>
      <c r="M40" s="68"/>
    </row>
    <row r="41" spans="1:29" x14ac:dyDescent="0.25">
      <c r="G41" s="68"/>
      <c r="M41" s="68"/>
    </row>
    <row r="42" spans="1:29" x14ac:dyDescent="0.25">
      <c r="G42" s="68"/>
      <c r="M42" s="68"/>
    </row>
    <row r="43" spans="1:29" x14ac:dyDescent="0.25">
      <c r="G43" s="68"/>
      <c r="M43" s="68"/>
    </row>
    <row r="44" spans="1:29" x14ac:dyDescent="0.25">
      <c r="G44" s="68"/>
      <c r="M44" s="68"/>
    </row>
  </sheetData>
  <pageMargins left="0.7" right="0.7" top="0.75" bottom="0.75" header="0.3" footer="0.3"/>
  <pageSetup scale="37" orientation="landscape" r:id="rId1"/>
  <headerFooter alignWithMargins="0">
    <oddFooter>&amp;L&amp;Z&amp;F&amp;F&amp;A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C470588F0CAE24F913F53A652B69872" ma:contentTypeVersion="7" ma:contentTypeDescription="" ma:contentTypeScope="" ma:versionID="12acc6d002eca697311e594de21e303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2024-03-13T07:00:00+00:00</OpenedDate>
    <SignificantOrder xmlns="dc463f71-b30c-4ab2-9473-d307f9d35888">false</SignificantOrder>
    <Date1 xmlns="dc463f71-b30c-4ab2-9473-d307f9d35888">2024-03-13T07:00:00+00:00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  </CaseCompanyNames>
    <Nickname xmlns="http://schemas.microsoft.com/sharepoint/v3" xsi:nil="true"/>
    <DocketNumber xmlns="dc463f71-b30c-4ab2-9473-d307f9d35888">240176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9440E3-428B-4605-8B06-499B7F7B0502}"/>
</file>

<file path=customXml/itemProps2.xml><?xml version="1.0" encoding="utf-8"?>
<ds:datastoreItem xmlns:ds="http://schemas.openxmlformats.org/officeDocument/2006/customXml" ds:itemID="{641192F6-738A-46B3-9DB1-96674D8653A6}"/>
</file>

<file path=customXml/itemProps3.xml><?xml version="1.0" encoding="utf-8"?>
<ds:datastoreItem xmlns:ds="http://schemas.openxmlformats.org/officeDocument/2006/customXml" ds:itemID="{5831F4F2-692A-42EA-9E06-93F04E9BC6D0}"/>
</file>

<file path=customXml/itemProps4.xml><?xml version="1.0" encoding="utf-8"?>
<ds:datastoreItem xmlns:ds="http://schemas.openxmlformats.org/officeDocument/2006/customXml" ds:itemID="{5634292A-8847-4472-B136-03613E56E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Mason CPA 5.1.2024</vt:lpstr>
      <vt:lpstr>Mason CPA 5.1.2023</vt:lpstr>
      <vt:lpstr>'Mason CPA 5.1.2023'!Print_Area</vt:lpstr>
      <vt:lpstr>'Mason CPA 5.1.2024'!Print_Area</vt:lpstr>
      <vt:lpstr>'Mason CPA 5.1.2023'!Print_Titles</vt:lpstr>
      <vt:lpstr>'Mason CPA 5.1.2024'!Print_Titles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Vandenburg</dc:creator>
  <cp:lastModifiedBy>Brian Vandenburg</cp:lastModifiedBy>
  <dcterms:created xsi:type="dcterms:W3CDTF">2024-03-13T16:08:15Z</dcterms:created>
  <dcterms:modified xsi:type="dcterms:W3CDTF">2024-03-13T16:13:38Z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0x0101006E56B4D1795A2E4DB2F0B01679ED314A003C470588F0CAE24F913F53A652B69872</vt:lpwstr>
  </property>
</Properties>
</file>