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D91EE57D-E791-421C-B722-4E1A98AD7DFA}" xr6:coauthVersionLast="47" xr6:coauthVersionMax="47" xr10:uidLastSave="{00000000-0000-0000-0000-000000000000}"/>
  <bookViews>
    <workbookView xWindow="-20610" yWindow="3015" windowWidth="20730" windowHeight="11160" xr2:uid="{00000000-000D-0000-FFFF-FFFF00000000}"/>
  </bookViews>
  <sheets>
    <sheet name="Proposed Increase" sheetId="3" r:id="rId1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C32" i="3" l="1"/>
  <c r="E37" i="3"/>
  <c r="B6" i="3" l="1"/>
  <c r="B16" i="3"/>
  <c r="B15" i="3"/>
  <c r="B14" i="3"/>
  <c r="B13" i="3"/>
  <c r="B12" i="3"/>
  <c r="B11" i="3"/>
  <c r="B10" i="3"/>
  <c r="B9" i="3"/>
  <c r="B8" i="3"/>
  <c r="B7" i="3"/>
  <c r="E38" i="3" l="1"/>
  <c r="E41" i="3" s="1"/>
  <c r="E39" i="3"/>
  <c r="E40" i="3"/>
  <c r="E29" i="3"/>
  <c r="E30" i="3"/>
  <c r="E31" i="3"/>
  <c r="E28" i="3"/>
  <c r="E32" i="3" s="1"/>
  <c r="B18" i="3" l="1"/>
  <c r="D23" i="3" s="1"/>
  <c r="D24" i="3" s="1"/>
  <c r="D25" i="3" s="1"/>
  <c r="E34" i="3" s="1"/>
  <c r="D38" i="3" s="1"/>
  <c r="C18" i="3"/>
  <c r="D37" i="3" l="1"/>
  <c r="D18" i="3"/>
  <c r="D10" i="3" l="1"/>
  <c r="D7" i="3"/>
  <c r="D8" i="3"/>
  <c r="D9" i="3"/>
  <c r="D11" i="3"/>
  <c r="D6" i="3"/>
  <c r="D16" i="3"/>
  <c r="D17" i="3"/>
  <c r="D20" i="3" s="1"/>
  <c r="D21" i="3" s="1"/>
  <c r="D15" i="3"/>
  <c r="D40" i="3" l="1"/>
  <c r="F40" i="3" s="1"/>
  <c r="G40" i="3" s="1"/>
  <c r="F38" i="3"/>
  <c r="G38" i="3" s="1"/>
  <c r="F37" i="3"/>
  <c r="D39" i="3"/>
  <c r="F39" i="3" s="1"/>
  <c r="G39" i="3" s="1"/>
  <c r="D14" i="3"/>
  <c r="D13" i="3"/>
  <c r="D12" i="3"/>
  <c r="F41" i="3" l="1"/>
  <c r="G37" i="3"/>
  <c r="G41" i="3" s="1"/>
  <c r="G43" i="3" s="1"/>
</calcChain>
</file>

<file path=xl/sharedStrings.xml><?xml version="1.0" encoding="utf-8"?>
<sst xmlns="http://schemas.openxmlformats.org/spreadsheetml/2006/main" count="47" uniqueCount="43">
  <si>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</si>
  <si>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</si>
  <si>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</si>
  <si>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</si>
  <si>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</si>
  <si>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</si>
  <si>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</si>
  <si>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</si>
  <si>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</si>
  <si>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</si>
  <si>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</si>
  <si>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</si>
  <si>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</si>
  <si>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Current Cost Per Ton</t>
  </si>
  <si>
    <t>Revised Cost per ton</t>
  </si>
  <si>
    <t xml:space="preserve">Annual increase in cost </t>
  </si>
  <si>
    <t>Customer Statistics from Rate Case</t>
  </si>
  <si>
    <t>Annual Pickups</t>
  </si>
  <si>
    <t>Total Pickups</t>
  </si>
  <si>
    <t>Monthly Cost</t>
  </si>
  <si>
    <t>Current Revenue</t>
  </si>
  <si>
    <t>Proposed Revenue</t>
  </si>
  <si>
    <t>Increase</t>
  </si>
  <si>
    <t>Current Rate</t>
  </si>
  <si>
    <t>Proposed Rate</t>
  </si>
  <si>
    <t>Tonnage</t>
  </si>
  <si>
    <t xml:space="preserve">Check Figure - Immaterial Difference </t>
  </si>
  <si>
    <t>Sanitary Service Company, Inc.</t>
  </si>
  <si>
    <t>FoodPlus/Yard Waste Tonnage and Cost Calculations</t>
  </si>
  <si>
    <t>GET  - Tonnage Report - 2022</t>
  </si>
  <si>
    <t>2022 Tons</t>
  </si>
  <si>
    <t>2022 Disposal Cost</t>
  </si>
  <si>
    <t>Rate/Ton</t>
  </si>
  <si>
    <t>Restated Expense</t>
  </si>
  <si>
    <t>Proposed Cost Increase per GET vendor</t>
  </si>
  <si>
    <t>SR- FDPL EOW</t>
  </si>
  <si>
    <t>EXTRA FDPL</t>
  </si>
  <si>
    <t>YARDWASTE</t>
  </si>
  <si>
    <t>Yardwaste - Overweight toters</t>
  </si>
  <si>
    <t>Annual pickups</t>
  </si>
  <si>
    <t>Annual Increase in Cost Per Pickup</t>
  </si>
  <si>
    <t>Adj. customer count at 12/31/2020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</si>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</sst>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10" fontId="0" fillId="0" borderId="0" xfId="2" applyNumberFormat="1" applyFont="1"/>
    <xf numFmtId="0" fontId="2" fillId="0" borderId="0" xfId="0" applyFont="1"/>
    <xf numFmtId="165" fontId="0" fillId="0" borderId="0" xfId="3" applyNumberFormat="1" applyFont="1"/>
    <xf numFmtId="0" fontId="3" fillId="0" borderId="0" xfId="0" applyFont="1"/>
    <xf numFmtId="44" fontId="0" fillId="0" borderId="0" xfId="1" applyFont="1"/>
    <xf numFmtId="165" fontId="2" fillId="0" borderId="0" xfId="3" applyNumberFormat="1" applyFont="1"/>
    <xf numFmtId="44" fontId="2" fillId="0" borderId="0" xfId="0" applyNumberFormat="1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65" fontId="0" fillId="0" borderId="0" xfId="3" applyNumberFormat="1" applyFon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4" fontId="0" fillId="0" borderId="1" xfId="0" applyNumberFormat="1" applyBorder="1"/>
    <xf numFmtId="0" fontId="0" fillId="0" borderId="0" xfId="0" applyAlignment="1">
      <alignment horizontal="left"/>
    </xf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3" fontId="2" fillId="0" borderId="0" xfId="3" applyFont="1"/>
    <xf numFmtId="43" fontId="0" fillId="0" borderId="0" xfId="3" applyFont="1"/>
    <xf numFmtId="43" fontId="0" fillId="0" borderId="1" xfId="3" applyFont="1" applyBorder="1"/>
    <xf numFmtId="43" fontId="0" fillId="0" borderId="0" xfId="3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5" fillId="2" borderId="0" xfId="0" applyNumberFormat="1" applyFont="1" applyFill="1"/>
    <xf numFmtId="14" fontId="0" fillId="0" borderId="0" xfId="0" applyNumberFormat="1"/>
    <xf numFmtId="44" fontId="0" fillId="0" borderId="0" xfId="1" applyFont="1" applyFill="1"/>
    <xf numFmtId="164" fontId="0" fillId="0" borderId="0" xfId="1" applyNumberFormat="1" applyFont="1"/>
    <xf numFmtId="2" fontId="0" fillId="0" borderId="0" xfId="0" applyNumberFormat="1"/>
    <xf numFmtId="4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1" applyNumberFormat="1" applyFont="1" applyFill="1" applyBorder="1"/>
    <xf numFmtId="0" fontId="6" fillId="0" borderId="0" xfId="4" applyFont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>
      <alignment horizontal="left"/>
    </xf>
    <xf numFmtId="0" fontId="7" fillId="2" borderId="0" xfId="0" applyFont="1" applyFill="1"/>
    <xf numFmtId="164" fontId="2" fillId="0" borderId="0" xfId="0" applyNumberFormat="1" applyFont="1"/>
    <xf numFmtId="43" fontId="0" fillId="0" borderId="0" xfId="0" applyNumberFormat="1"/>
  </cellXfs>
  <cellStyles count="5">
    <cellStyle name="Comma" xfId="3" builtinId="3"/>
    <cellStyle name="Currency" xfId="1" builtinId="4"/>
    <cellStyle name="Normal" xfId="0" builtinId="0"/>
    <cellStyle name="Normal 2 2" xfId="4" xr:uid="{C65A3AF7-7F97-4959-BD22-EC70C90C552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17.5703125" customWidth="1"/>
    <col min="2" max="2" width="15.7109375" customWidth="1"/>
    <col min="3" max="3" width="19.42578125" customWidth="1"/>
    <col min="4" max="4" width="13.5703125" customWidth="1"/>
    <col min="5" max="5" width="14.28515625" customWidth="1"/>
    <col min="6" max="6" width="14.85546875" customWidth="1"/>
    <col min="7" max="7" width="11.5703125" bestFit="1" customWidth="1"/>
    <col min="8" max="8" width="7.42578125" customWidth="1"/>
    <col min="9" max="9" width="9.28515625" bestFit="1" customWidth="1"/>
  </cols>
  <sheetData>
    <row r="1" spans="1:15" x14ac:dyDescent="0.25">
      <c r="A1" s="9" t="s">
        <v>27</v>
      </c>
      <c r="C1" s="8"/>
      <c r="D1" s="8"/>
    </row>
    <row r="2" spans="1:15" x14ac:dyDescent="0.25">
      <c r="A2" s="9" t="s">
        <v>28</v>
      </c>
      <c r="B2" s="8"/>
      <c r="C2" s="8"/>
      <c r="D2" s="8"/>
    </row>
    <row r="3" spans="1:15" x14ac:dyDescent="0.25">
      <c r="A3" s="9" t="s">
        <v>29</v>
      </c>
      <c r="B3" s="8"/>
      <c r="C3" s="8"/>
      <c r="D3" s="8"/>
    </row>
    <row r="5" spans="1:15" x14ac:dyDescent="0.25">
      <c r="A5" s="31" t="s">
        <v>42</v>
      </c>
      <c r="B5" s="31" t="s">
        <v>30</v>
      </c>
      <c r="C5" s="31" t="s">
        <v>31</v>
      </c>
      <c r="D5" s="31" t="s">
        <v>32</v>
      </c>
      <c r="M5" s="34"/>
    </row>
    <row r="6" spans="1:15" x14ac:dyDescent="0.25">
      <c r="A6" s="11" t="s">
        <v>0</v>
      </c>
      <c r="B6" s="12">
        <f>C6/50</f>
        <v>123.292</v>
      </c>
      <c r="C6" s="13">
        <v>6164.6</v>
      </c>
      <c r="D6" s="14">
        <f t="shared" ref="D6:D11" si="0">C6/B6</f>
        <v>50</v>
      </c>
    </row>
    <row r="7" spans="1:15" x14ac:dyDescent="0.25">
      <c r="A7" s="11" t="s">
        <v>1</v>
      </c>
      <c r="B7" s="12">
        <f>C7/50</f>
        <v>109.60299999999999</v>
      </c>
      <c r="C7" s="13">
        <v>5480.15</v>
      </c>
      <c r="D7" s="14">
        <f t="shared" si="0"/>
        <v>50</v>
      </c>
    </row>
    <row r="8" spans="1:15" x14ac:dyDescent="0.25">
      <c r="A8" s="11" t="s">
        <v>2</v>
      </c>
      <c r="B8" s="12">
        <f>C8/50</f>
        <v>156.51919999999996</v>
      </c>
      <c r="C8" s="13">
        <v>7825.9599999999982</v>
      </c>
      <c r="D8" s="14">
        <f t="shared" si="0"/>
        <v>50</v>
      </c>
      <c r="F8" s="1"/>
    </row>
    <row r="9" spans="1:15" x14ac:dyDescent="0.25">
      <c r="A9" s="11" t="s">
        <v>3</v>
      </c>
      <c r="B9" s="12">
        <f t="shared" ref="B9:B17" si="1">C9/50</f>
        <v>208.31979999999996</v>
      </c>
      <c r="C9" s="13">
        <v>10415.989999999998</v>
      </c>
      <c r="D9" s="14">
        <f t="shared" si="0"/>
        <v>50</v>
      </c>
    </row>
    <row r="10" spans="1:15" x14ac:dyDescent="0.25">
      <c r="A10" s="11" t="s">
        <v>4</v>
      </c>
      <c r="B10" s="12">
        <f t="shared" si="1"/>
        <v>246.37600000000003</v>
      </c>
      <c r="C10" s="13">
        <v>12318.800000000001</v>
      </c>
      <c r="D10" s="14">
        <f t="shared" si="0"/>
        <v>50</v>
      </c>
    </row>
    <row r="11" spans="1:15" x14ac:dyDescent="0.25">
      <c r="A11" s="11" t="s">
        <v>5</v>
      </c>
      <c r="B11" s="12">
        <f t="shared" si="1"/>
        <v>256.5221360000001</v>
      </c>
      <c r="C11" s="13">
        <v>12826.106800000005</v>
      </c>
      <c r="D11" s="14">
        <f t="shared" si="0"/>
        <v>50</v>
      </c>
    </row>
    <row r="12" spans="1:15" x14ac:dyDescent="0.25">
      <c r="A12" s="11" t="s">
        <v>6</v>
      </c>
      <c r="B12" s="12">
        <f t="shared" si="1"/>
        <v>214.65600000000003</v>
      </c>
      <c r="C12" s="13">
        <v>10732.800000000001</v>
      </c>
      <c r="D12" s="14">
        <f>C12/B12</f>
        <v>50</v>
      </c>
    </row>
    <row r="13" spans="1:15" x14ac:dyDescent="0.25">
      <c r="A13" s="11" t="s">
        <v>7</v>
      </c>
      <c r="B13" s="12">
        <f t="shared" si="1"/>
        <v>186.03260000000006</v>
      </c>
      <c r="C13" s="13">
        <v>9301.6300000000028</v>
      </c>
      <c r="D13" s="14">
        <f t="shared" ref="D13:D18" si="2">C13/B13</f>
        <v>50</v>
      </c>
    </row>
    <row r="14" spans="1:15" x14ac:dyDescent="0.25">
      <c r="A14" s="11" t="s">
        <v>8</v>
      </c>
      <c r="B14" s="12">
        <f t="shared" si="1"/>
        <v>138.42046400000001</v>
      </c>
      <c r="C14" s="13">
        <v>6921.0232000000005</v>
      </c>
      <c r="D14" s="14">
        <f t="shared" si="2"/>
        <v>50</v>
      </c>
    </row>
    <row r="15" spans="1:15" x14ac:dyDescent="0.25">
      <c r="A15" s="11" t="s">
        <v>9</v>
      </c>
      <c r="B15" s="12">
        <f t="shared" si="1"/>
        <v>144.02700000000002</v>
      </c>
      <c r="C15" s="13">
        <v>7201.3500000000013</v>
      </c>
      <c r="D15" s="14">
        <f t="shared" si="2"/>
        <v>50</v>
      </c>
      <c r="O15" s="14"/>
    </row>
    <row r="16" spans="1:15" x14ac:dyDescent="0.25">
      <c r="A16" s="11" t="s">
        <v>10</v>
      </c>
      <c r="B16" s="12">
        <f t="shared" si="1"/>
        <v>170.29220000000001</v>
      </c>
      <c r="C16" s="13">
        <v>8514.61</v>
      </c>
      <c r="D16" s="14">
        <f t="shared" si="2"/>
        <v>50</v>
      </c>
      <c r="O16" s="1"/>
    </row>
    <row r="17" spans="1:9" x14ac:dyDescent="0.25">
      <c r="A17" s="15" t="s">
        <v>11</v>
      </c>
      <c r="B17" s="16">
        <f t="shared" si="1"/>
        <v>121.14700000000001</v>
      </c>
      <c r="C17" s="17">
        <v>6057.35</v>
      </c>
      <c r="D17" s="18">
        <f t="shared" si="2"/>
        <v>50</v>
      </c>
    </row>
    <row r="18" spans="1:9" x14ac:dyDescent="0.25">
      <c r="A18" s="40" t="s">
        <v>12</v>
      </c>
      <c r="B18" s="41">
        <f>SUM(B6:B17)</f>
        <v>2075.2074000000002</v>
      </c>
      <c r="C18" s="42">
        <f>SUM(C6:C17)</f>
        <v>103760.37000000002</v>
      </c>
      <c r="D18" s="14">
        <f t="shared" si="2"/>
        <v>50.000000000000007</v>
      </c>
      <c r="H18" s="2"/>
      <c r="I18" s="7"/>
    </row>
    <row r="20" spans="1:9" x14ac:dyDescent="0.25">
      <c r="A20" t="s">
        <v>13</v>
      </c>
      <c r="D20" s="14">
        <f>D17</f>
        <v>50</v>
      </c>
    </row>
    <row r="21" spans="1:9" x14ac:dyDescent="0.25">
      <c r="A21" s="19" t="s">
        <v>34</v>
      </c>
      <c r="D21" s="20">
        <f>(D22-D20)/D20</f>
        <v>0.44</v>
      </c>
    </row>
    <row r="22" spans="1:9" x14ac:dyDescent="0.25">
      <c r="A22" t="s">
        <v>14</v>
      </c>
      <c r="D22" s="35">
        <v>72</v>
      </c>
    </row>
    <row r="23" spans="1:9" x14ac:dyDescent="0.25">
      <c r="A23" s="19" t="s">
        <v>25</v>
      </c>
      <c r="D23" s="10">
        <f>+B18</f>
        <v>2075.2074000000002</v>
      </c>
    </row>
    <row r="24" spans="1:9" x14ac:dyDescent="0.25">
      <c r="A24" s="19" t="s">
        <v>33</v>
      </c>
      <c r="D24" s="36">
        <f>ROUND(+D22*D23,2)</f>
        <v>149414.93</v>
      </c>
    </row>
    <row r="25" spans="1:9" x14ac:dyDescent="0.25">
      <c r="A25" s="2" t="s">
        <v>15</v>
      </c>
      <c r="B25" s="2"/>
      <c r="C25" s="2"/>
      <c r="D25" s="47">
        <f>D24-C18</f>
        <v>45654.559999999969</v>
      </c>
    </row>
    <row r="26" spans="1:9" x14ac:dyDescent="0.25">
      <c r="A26" s="4"/>
      <c r="D26" s="20"/>
      <c r="G26" s="14"/>
    </row>
    <row r="27" spans="1:9" ht="30" x14ac:dyDescent="0.25">
      <c r="A27" s="29" t="s">
        <v>16</v>
      </c>
      <c r="B27" s="30"/>
      <c r="C27" s="31" t="s">
        <v>41</v>
      </c>
      <c r="D27" s="32" t="s">
        <v>39</v>
      </c>
      <c r="E27" s="31" t="s">
        <v>18</v>
      </c>
    </row>
    <row r="28" spans="1:9" x14ac:dyDescent="0.25">
      <c r="A28" t="s">
        <v>35</v>
      </c>
      <c r="C28" s="26">
        <v>3483.1889999999999</v>
      </c>
      <c r="D28" s="28">
        <v>26</v>
      </c>
      <c r="E28" s="26">
        <f>C28*D28</f>
        <v>90562.91399999999</v>
      </c>
    </row>
    <row r="29" spans="1:9" x14ac:dyDescent="0.25">
      <c r="A29" s="43" t="s">
        <v>36</v>
      </c>
      <c r="C29" s="26">
        <v>46.966499999999996</v>
      </c>
      <c r="D29" s="26">
        <v>1</v>
      </c>
      <c r="E29" s="26">
        <f t="shared" ref="E29:E31" si="3">C29*D29</f>
        <v>46.966499999999996</v>
      </c>
    </row>
    <row r="30" spans="1:9" x14ac:dyDescent="0.25">
      <c r="A30" s="43" t="s">
        <v>37</v>
      </c>
      <c r="C30" s="26">
        <v>184.9905</v>
      </c>
      <c r="D30" s="26">
        <v>1</v>
      </c>
      <c r="E30" s="26">
        <f t="shared" si="3"/>
        <v>184.9905</v>
      </c>
    </row>
    <row r="31" spans="1:9" x14ac:dyDescent="0.25">
      <c r="A31" s="44" t="s">
        <v>38</v>
      </c>
      <c r="B31" s="22"/>
      <c r="C31" s="27">
        <v>0</v>
      </c>
      <c r="D31" s="27">
        <v>1</v>
      </c>
      <c r="E31" s="27">
        <f t="shared" si="3"/>
        <v>0</v>
      </c>
    </row>
    <row r="32" spans="1:9" x14ac:dyDescent="0.25">
      <c r="A32" t="s">
        <v>17</v>
      </c>
      <c r="C32" s="48">
        <f>SUM(C28:C31)</f>
        <v>3715.1459999999997</v>
      </c>
      <c r="E32" s="25">
        <f>SUM(E28:E31)</f>
        <v>90794.870999999985</v>
      </c>
    </row>
    <row r="33" spans="1:10" x14ac:dyDescent="0.25">
      <c r="A33" s="4"/>
      <c r="C33" s="3"/>
      <c r="D33" s="3"/>
      <c r="E33" s="3"/>
    </row>
    <row r="34" spans="1:10" x14ac:dyDescent="0.25">
      <c r="A34" t="s">
        <v>40</v>
      </c>
      <c r="C34" s="6"/>
      <c r="E34" s="5">
        <f>+D25/E32*2</f>
        <v>1.0056638551752548</v>
      </c>
      <c r="F34" s="14"/>
    </row>
    <row r="35" spans="1:10" x14ac:dyDescent="0.25">
      <c r="C35" s="3"/>
      <c r="D35" s="5"/>
      <c r="E35" s="3"/>
    </row>
    <row r="36" spans="1:10" ht="30" x14ac:dyDescent="0.25">
      <c r="A36" s="21" t="s">
        <v>19</v>
      </c>
      <c r="B36" s="22"/>
      <c r="C36" s="23" t="s">
        <v>23</v>
      </c>
      <c r="D36" s="23" t="s">
        <v>24</v>
      </c>
      <c r="E36" s="23" t="s">
        <v>20</v>
      </c>
      <c r="F36" s="23" t="s">
        <v>21</v>
      </c>
      <c r="G36" s="24" t="s">
        <v>22</v>
      </c>
    </row>
    <row r="37" spans="1:10" x14ac:dyDescent="0.25">
      <c r="A37" t="s">
        <v>35</v>
      </c>
      <c r="C37">
        <v>11.86</v>
      </c>
      <c r="D37" s="37">
        <f>+C37+E34</f>
        <v>12.865663855175255</v>
      </c>
      <c r="E37" s="26">
        <f>+C37*C28*12</f>
        <v>495727.45847999991</v>
      </c>
      <c r="F37" s="26">
        <f>+D37*C28*12</f>
        <v>537762.46581652842</v>
      </c>
      <c r="G37" s="26">
        <f>+F37-E37</f>
        <v>42035.007336528506</v>
      </c>
    </row>
    <row r="38" spans="1:10" x14ac:dyDescent="0.25">
      <c r="A38" s="43" t="s">
        <v>36</v>
      </c>
      <c r="C38">
        <v>2.31</v>
      </c>
      <c r="D38" s="37">
        <f>+C38+E34</f>
        <v>3.3156638551752549</v>
      </c>
      <c r="E38" s="26">
        <f>+C38*C29*12</f>
        <v>1301.91138</v>
      </c>
      <c r="F38" s="26">
        <f>+D38*C29*12</f>
        <v>1868.701517449063</v>
      </c>
      <c r="G38" s="26">
        <f t="shared" ref="G38:G40" si="4">+F38-E38</f>
        <v>566.79013744906297</v>
      </c>
    </row>
    <row r="39" spans="1:10" x14ac:dyDescent="0.25">
      <c r="A39" s="43" t="s">
        <v>37</v>
      </c>
      <c r="C39">
        <v>2.31</v>
      </c>
      <c r="D39" s="37">
        <f>+C39+E34</f>
        <v>3.3156638551752549</v>
      </c>
      <c r="E39" s="26">
        <f t="shared" ref="E39:E40" si="5">+C39*C30*12</f>
        <v>5127.9366600000003</v>
      </c>
      <c r="F39" s="26">
        <f t="shared" ref="F39:F40" si="6">+D39*C30*12</f>
        <v>7360.3957728095756</v>
      </c>
      <c r="G39" s="26">
        <f t="shared" si="4"/>
        <v>2232.4591128095753</v>
      </c>
      <c r="H39" s="38"/>
      <c r="I39" s="38"/>
      <c r="J39" s="38"/>
    </row>
    <row r="40" spans="1:10" x14ac:dyDescent="0.25">
      <c r="A40" s="45" t="s">
        <v>38</v>
      </c>
      <c r="C40">
        <v>4.62</v>
      </c>
      <c r="D40" s="37">
        <f>+C40+E34</f>
        <v>5.6256638551752545</v>
      </c>
      <c r="E40" s="27">
        <f t="shared" si="5"/>
        <v>0</v>
      </c>
      <c r="F40" s="27">
        <f t="shared" si="6"/>
        <v>0</v>
      </c>
      <c r="G40" s="27">
        <f t="shared" si="4"/>
        <v>0</v>
      </c>
      <c r="H40" s="38"/>
      <c r="I40" s="38"/>
      <c r="J40" s="38"/>
    </row>
    <row r="41" spans="1:10" x14ac:dyDescent="0.25">
      <c r="E41" s="26">
        <f>SUM(E37:E40)</f>
        <v>502157.30651999993</v>
      </c>
      <c r="F41" s="26">
        <f>SUM(F37:F40)</f>
        <v>546991.56310678716</v>
      </c>
      <c r="G41" s="26">
        <f>SUM(G37:G40)</f>
        <v>44834.256586787145</v>
      </c>
    </row>
    <row r="42" spans="1:10" x14ac:dyDescent="0.25">
      <c r="G42" s="38"/>
    </row>
    <row r="43" spans="1:10" x14ac:dyDescent="0.25">
      <c r="G43" s="33">
        <f>D25-G41</f>
        <v>820.30341321282322</v>
      </c>
      <c r="H43" s="39"/>
      <c r="I43" s="39"/>
    </row>
    <row r="44" spans="1:10" x14ac:dyDescent="0.25">
      <c r="G44" s="46" t="s">
        <v>26</v>
      </c>
      <c r="H44" s="39"/>
      <c r="I44" s="3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9FC5F163B6664BBD6A77306D8881B3" ma:contentTypeVersion="7" ma:contentTypeDescription="" ma:contentTypeScope="" ma:versionID="d6e3e100f454824fcba7aefbc4a9406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2023-12-15T08:00:00+00:00</OpenedDate>
    <SignificantOrder xmlns="dc463f71-b30c-4ab2-9473-d307f9d35888">false</SignificantOrder>
    <Date1 xmlns="dc463f71-b30c-4ab2-9473-d307f9d35888">2023-12-15T08:00:00+00:00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240010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8662CB-7BBE-488C-87CA-78D77A560EB8}"/>
</file>

<file path=customXml/itemProps2.xml><?xml version="1.0" encoding="utf-8"?>
<ds:datastoreItem xmlns:ds="http://schemas.openxmlformats.org/officeDocument/2006/customXml" ds:itemID="{DCA44585-F156-453D-8061-C4143231EF43}"/>
</file>

<file path=customXml/itemProps3.xml><?xml version="1.0" encoding="utf-8"?>
<ds:datastoreItem xmlns:ds="http://schemas.openxmlformats.org/officeDocument/2006/customXml" ds:itemID="{D25482F0-0E0D-41FC-BA3E-54C14022EBD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C80B1CD3-25E5-403A-9AD1-B7C11B9114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Booth, Avery (UTC)</cp:lastModifiedBy>
  <dcterms:created xsi:type="dcterms:W3CDTF">2021-03-25T14:41:18Z</dcterms:created>
  <dcterms:modified xsi:type="dcterms:W3CDTF">2024-01-04T17:27:05Z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0x0101006E56B4D1795A2E4DB2F0B01679ED314A003A9FC5F163B6664BBD6A77306D8881B3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