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4.xml" ContentType="application/vnd.openxmlformats-officedocument.spreadsheetml.table+xml"/>
  <Override PartName="/xl/tables/table3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xl/tables/table6.xml" ContentType="application/vnd.openxmlformats-officedocument.spreadsheetml.table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duresources.sharepoint.com/sites/CarbonCompliance/Shared Documents/General/Washington Climate Commitment Act/2025 Filing/"/>
    </mc:Choice>
  </mc:AlternateContent>
  <xr:revisionPtr revIDLastSave="0" documentId="8_{C203B023-1EDF-4157-8615-37E8EE828115}" xr6:coauthVersionLast="47" xr6:coauthVersionMax="47" xr10:uidLastSave="{00000000-0000-0000-0000-000000000000}"/>
  <bookViews>
    <workbookView xWindow="28680" yWindow="-120" windowWidth="29040" windowHeight="15840" tabRatio="950" activeTab="8" xr2:uid="{190285DD-4A92-47F6-9EAD-1710ABA1427D}"/>
  </bookViews>
  <sheets>
    <sheet name="CCA Revenue Impact" sheetId="81" r:id="rId1"/>
    <sheet name="CCA Allocation" sheetId="43" r:id="rId2"/>
    <sheet name="WA Climate Act Credit 503,504" sheetId="42" r:id="rId3"/>
    <sheet name="Customer Bill Impact" sheetId="80" r:id="rId4"/>
    <sheet name="RNG Plant Calculation" sheetId="64" r:id="rId5"/>
    <sheet name="Summary of Def. Accts." sheetId="66" r:id="rId6"/>
    <sheet name="Workpapers =&gt;" sheetId="82" r:id="rId7"/>
    <sheet name="Balances at 2-28-2025" sheetId="71" r:id="rId8"/>
    <sheet name="Estimated Balances" sheetId="72" r:id="rId9"/>
    <sheet name="RNG Project Costs WP" sheetId="63" r:id="rId10"/>
    <sheet name="Int calc thru 5-31-2025" sheetId="68" r:id="rId11"/>
    <sheet name="Amort Calc thru 5-31-2025" sheetId="69" r:id="rId12"/>
    <sheet name="Rev. Sensitivity Factor" sheetId="34" r:id="rId13"/>
    <sheet name=" Int during Amort WP" sheetId="73" r:id="rId14"/>
    <sheet name="503 Cost Benefit Amort WP" sheetId="22" r:id="rId15"/>
    <sheet name="504 Benefit Amort WP" sheetId="26" r:id="rId16"/>
    <sheet name="504-663 Cost Amort WP" sheetId="23" r:id="rId17"/>
    <sheet name="505 Benefit Amort WP" sheetId="28" r:id="rId18"/>
    <sheet name="511 Benefit Amort WP" sheetId="27" r:id="rId19"/>
    <sheet name="570 Benefit Amort WP" sheetId="29" r:id="rId20"/>
    <sheet name="663 Benefit Amort WP" sheetId="30" r:id="rId21"/>
    <sheet name="Eligible Customers WP" sheetId="40" r:id="rId22"/>
    <sheet name="Eligible Therms WP" sheetId="41" r:id="rId23"/>
    <sheet name="Forecasted Customer Count WP" sheetId="31" r:id="rId24"/>
    <sheet name="Forecasted Therms WP" sheetId="6" r:id="rId25"/>
    <sheet name="NAICS Historical WP" sheetId="4" r:id="rId26"/>
    <sheet name="WA Schedule Summaries WP" sheetId="35" r:id="rId27"/>
    <sheet name="ACOD Interest Rates WP" sheetId="24" r:id="rId28"/>
  </sheets>
  <definedNames>
    <definedName name="\0">#REF!</definedName>
    <definedName name="\a">#REF!</definedName>
    <definedName name="\b">#REF!</definedName>
    <definedName name="\b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i">#REF!</definedName>
    <definedName name="\k">#REF!</definedName>
    <definedName name="\m">#REF!</definedName>
    <definedName name="\n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zzz">#REF!</definedName>
    <definedName name="___apr99">#REF!</definedName>
    <definedName name="___re22">#REF!</definedName>
    <definedName name="___y1212">#REF!</definedName>
    <definedName name="__123Graph_A" hidden="1">#REF!</definedName>
    <definedName name="__123Graph_B" hidden="1">#REF!</definedName>
    <definedName name="__123Graph_D" hidden="1">#REF!</definedName>
    <definedName name="__123Graph_E" hidden="1">#REF!</definedName>
    <definedName name="__123Graph_F" hidden="1">#REF!</definedName>
    <definedName name="__apr98">#REF!</definedName>
    <definedName name="__aug98">#REF!</definedName>
    <definedName name="__Aug99">#REF!</definedName>
    <definedName name="__dec98">#REF!</definedName>
    <definedName name="__dec99">#REF!</definedName>
    <definedName name="__feb98">#REF!</definedName>
    <definedName name="__FEB99">#REF!</definedName>
    <definedName name="__IntlFixup" hidden="1">TRUE</definedName>
    <definedName name="__jan98">#REF!</definedName>
    <definedName name="__jan99">#REF!</definedName>
    <definedName name="__jul98">#REF!</definedName>
    <definedName name="__jul99">#REF!</definedName>
    <definedName name="__jun98">#REF!</definedName>
    <definedName name="__mar98">#REF!</definedName>
    <definedName name="__MAR99">#REF!</definedName>
    <definedName name="__may98">#REF!</definedName>
    <definedName name="__may99">#REF!</definedName>
    <definedName name="__nov98">#REF!</definedName>
    <definedName name="__nov99">#REF!</definedName>
    <definedName name="__oct98">#REF!</definedName>
    <definedName name="__oct99">#REF!</definedName>
    <definedName name="__sep98">#REF!</definedName>
    <definedName name="__sep99">#REF!</definedName>
    <definedName name="_12_91">#REF!</definedName>
    <definedName name="_1994DD">#REF!</definedName>
    <definedName name="_228">#REF!</definedName>
    <definedName name="_230">#REF!</definedName>
    <definedName name="_244">#REF!</definedName>
    <definedName name="_246">#REF!</definedName>
    <definedName name="_4000">#REF!</definedName>
    <definedName name="_403">#REF!</definedName>
    <definedName name="_4030">#REF!</definedName>
    <definedName name="_4085">#REF!</definedName>
    <definedName name="_4091">#REF!</definedName>
    <definedName name="_4150">#REF!</definedName>
    <definedName name="_4170">#REF!</definedName>
    <definedName name="_4181">#REF!</definedName>
    <definedName name="_4190">#REF!</definedName>
    <definedName name="_4270">#REF!</definedName>
    <definedName name="_428">#REF!</definedName>
    <definedName name="_4281">#REF!</definedName>
    <definedName name="_4310">#REF!</definedName>
    <definedName name="_4311">#REF!</definedName>
    <definedName name="_432">#REF!</definedName>
    <definedName name="_4320">#REF!</definedName>
    <definedName name="_4800">#REF!</definedName>
    <definedName name="_4930">#REF!</definedName>
    <definedName name="_7120">#REF!</definedName>
    <definedName name="_8040">#REF!</definedName>
    <definedName name="_8120">#REF!</definedName>
    <definedName name="_8700">#N/A</definedName>
    <definedName name="_8743">#REF!</definedName>
    <definedName name="_8750">#REF!</definedName>
    <definedName name="_8873">#REF!</definedName>
    <definedName name="_8890">#REF!</definedName>
    <definedName name="_89">#N/A</definedName>
    <definedName name="_9010">#REF!</definedName>
    <definedName name="_9070">#REF!</definedName>
    <definedName name="_9110">#REF!</definedName>
    <definedName name="_9200">#REF!</definedName>
    <definedName name="_9304">#REF!</definedName>
    <definedName name="_9310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92">#REF!</definedName>
    <definedName name="_cd1" hidden="1">{"annual",#N/A,FALSE,"Pro Forma";#N/A,#N/A,FALSE,"Golf Operations"}</definedName>
    <definedName name="_DEC91">#REF!</definedName>
    <definedName name="_Dist_Values" hidden="1">#REF!</definedName>
    <definedName name="_Fill" hidden="1">#REF!</definedName>
    <definedName name="_xlnm._FilterDatabase" hidden="1">#REF!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UL92">#REF!</definedName>
    <definedName name="_JUN92">#REF!</definedName>
    <definedName name="_JUN99">#REF!</definedName>
    <definedName name="_Key1" hidden="1">#REF!</definedName>
    <definedName name="_Key2" hidden="1">#REF!</definedName>
    <definedName name="_MAY92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321">#REF!</definedName>
    <definedName name="_OR324">#REF!</definedName>
    <definedName name="_OR325">#REF!</definedName>
    <definedName name="_Order1" hidden="1">255</definedName>
    <definedName name="_Order2" hidden="1">255</definedName>
    <definedName name="_Regression_Int" localSheetId="27" hidden="1">1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EP92">#REF!</definedName>
    <definedName name="_Sort" hidden="1">#REF!</definedName>
    <definedName name="_Table2_Out" hidden="1">#REF!</definedName>
    <definedName name="_WA321">#REF!</definedName>
    <definedName name="_WA324">#REF!</definedName>
    <definedName name="_WA325">#REF!</definedName>
    <definedName name="_wr1" hidden="1">{"Output-3Column",#N/A,FALSE,"Output"}</definedName>
    <definedName name="_wrn1" hidden="1">{"Inflation-BaseYear",#N/A,FALSE,"Inputs"}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ODINT22">'ACOD Interest Rates WP'!$A$10:$C$21</definedName>
    <definedName name="ACODINT23">'ACOD Interest Rates WP'!$A$22:$C$33</definedName>
    <definedName name="ACODINT24">'ACOD Interest Rates WP'!$A$34:$C$45</definedName>
    <definedName name="ACODINT25">'ACOD Interest Rates WP'!$A$46:$C$57</definedName>
    <definedName name="ACODINT26">'ACOD Interest Rates WP'!$A$58:$C$69</definedName>
    <definedName name="ACwvu.allocations." hidden="1">#REF!</definedName>
    <definedName name="ACwvu.annual._.hotel." hidden="1">#REF!</definedName>
    <definedName name="ACwvu.bottom._.line." hidden="1">#REF!</definedName>
    <definedName name="ACwvu.cash._.flow." hidden="1">#REF!</definedName>
    <definedName name="ACwvu.combo." hidden="1">#REF!</definedName>
    <definedName name="ACwvu.full." hidden="1">#REF!</definedName>
    <definedName name="ACwvu.offsite." hidden="1">#REF!</definedName>
    <definedName name="ACwvu.onsite." hidden="1">#REF!</definedName>
    <definedName name="AGREE">#REF!</definedName>
    <definedName name="alc">#REF!</definedName>
    <definedName name="ALCOA1">#REF!</definedName>
    <definedName name="ALCOA2">#REF!</definedName>
    <definedName name="anscount" hidden="1">2</definedName>
    <definedName name="ARORINT22" localSheetId="27">'ACOD Interest Rates WP'!$A$10:$C$21</definedName>
    <definedName name="ARORINT22">#REF!</definedName>
    <definedName name="ARORINT23" localSheetId="27">'ACOD Interest Rates WP'!$A$22:$C$33</definedName>
    <definedName name="ARORINT23">#REF!</definedName>
    <definedName name="ARORINT24">#REF!</definedName>
    <definedName name="ARORINT25">#REF!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b" hidden="1">{"One",#N/A,FALSE,"CClub";"Two",#N/A,FALSE,"CClub";"Three",#N/A,FALSE,"CClub";"Four",#N/A,FALSE,"CClub";"Five",#N/A,FALSE,"CClub"}</definedName>
    <definedName name="BalancesJuly" localSheetId="7">'Balances at 2-28-2025'!$A$9:$C$387</definedName>
    <definedName name="BalancesJuly">#REF!</definedName>
    <definedName name="BEGINNING">#N/A</definedName>
    <definedName name="BELLINGHAM_24_H">#REF!</definedName>
    <definedName name="BELLINGHAM_MAX">#REF!</definedName>
    <definedName name="BELLINGHAM_MAX_">#REF!</definedName>
    <definedName name="BELLINGHAM_MIN">#REF!</definedName>
    <definedName name="bi" hidden="1">{#N/A,#N/A,FALSE,"BidCo Assumptions";#N/A,#N/A,FALSE,"Credit Stats";#N/A,#N/A,FALSE,"Bidco Summary";#N/A,#N/A,FALSE,"BIDCO Consolidated"}</definedName>
    <definedName name="BNE_MESSAGES_HIDDEN" hidden="1">#REF!</definedName>
    <definedName name="BUYSELL">#REF!</definedName>
    <definedName name="C_">#REF!</definedName>
    <definedName name="canadian_toll_DataTable">#REF!</definedName>
    <definedName name="Canadian_tolls_DataTable">#REF!</definedName>
    <definedName name="CAP">#REF!</definedName>
    <definedName name="cd" hidden="1">{"annual",#N/A,FALSE,"Pro Forma";#N/A,#N/A,FALSE,"Golf Operations"}</definedName>
    <definedName name="CENTRAL_STORES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itygate_all_monts_DataTable">#REF!</definedName>
    <definedName name="Citygate_DataTable">#REF!</definedName>
    <definedName name="Citygate_Delivery_DataTable">#REF!</definedName>
    <definedName name="Citygate_info_DataTable">#REF!</definedName>
    <definedName name="CODINT22">#REF!</definedName>
    <definedName name="CODINT23">#REF!</definedName>
    <definedName name="CODINT24">#REF!</definedName>
    <definedName name="CODINT25">#REF!</definedName>
    <definedName name="combined1" hidden="1">{"YTD-Total",#N/A,TRUE,"Provision";"YTD-Utility",#N/A,TRUE,"Prov Utility";"YTD-NonUtility",#N/A,TRUE,"Prov NonUtility"}</definedName>
    <definedName name="COMBINTAX">#REF!</definedName>
    <definedName name="Company">#REF!</definedName>
    <definedName name="CPRINT">#N/A</definedName>
    <definedName name="_xlnm.Criteria">#REF!</definedName>
    <definedName name="Criteria_MI">#REF!</definedName>
    <definedName name="CUST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#REF!,#REF!,#REF!,#REF!,#REF!,#REF!,#REF!,#REF!,#REF!,#REF!,#REF!,#REF!,#REF!,#REF!,#REF!,#REF!,#REF!,#REF!,#REF!</definedName>
    <definedName name="Cwvu.bottom._.line." hidden="1">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#REF!,#REF!,#REF!,#REF!,#REF!,#REF!,#REF!,#REF!,#REF!,#REF!,#REF!,#REF!,#REF!,#REF!,#REF!,#REF!,#REF!,#REF!,#REF!,#REF!,#REF!,#REF!</definedName>
    <definedName name="Cwvu.GREY_ALL." hidden="1">#REF!</definedName>
    <definedName name="Daily_Flow_DataTable">#REF!</definedName>
    <definedName name="Data">#REF!</definedName>
    <definedName name="_xlnm.Database">#REF!</definedName>
    <definedName name="Database_MI">#REF!</definedName>
    <definedName name="DATE">#REF!</definedName>
    <definedName name="DAY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ECJUN">#N/A</definedName>
    <definedName name="DECNOV">#N/A</definedName>
    <definedName name="DECSEP">#N/A</definedName>
    <definedName name="DEM_COST___DEPR">#N/A</definedName>
    <definedName name="DEMAND_OR">#N/A</definedName>
    <definedName name="DEMAND_WA">#N/A</definedName>
    <definedName name="DUDE" hidden="1">#REF!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timatedBalances" localSheetId="7">'Estimated Balances'!$A$11:$H$16</definedName>
    <definedName name="EstimatedBalanc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ERC">#REF!</definedName>
    <definedName name="FERC320A">#REF!</definedName>
    <definedName name="FERC321">#REF!</definedName>
    <definedName name="FERC324">#REF!</definedName>
    <definedName name="FERC325">#REF!</definedName>
    <definedName name="FERCINT05">#REF!</definedName>
    <definedName name="FERCINT06">#REF!</definedName>
    <definedName name="FERCINT07">#REF!</definedName>
    <definedName name="FERCINT08">#REF!</definedName>
    <definedName name="FERCINT09">#REF!</definedName>
    <definedName name="FERCINT10">#REF!</definedName>
    <definedName name="FERCINT13" localSheetId="27">'ACOD Interest Rates WP'!#REF!</definedName>
    <definedName name="FERCINT13">#REF!</definedName>
    <definedName name="FERCINT14" localSheetId="27">'ACOD Interest Rates WP'!#REF!</definedName>
    <definedName name="FERCINT14">#REF!</definedName>
    <definedName name="FERCINT15" localSheetId="27">'ACOD Interest Rates WP'!#REF!</definedName>
    <definedName name="FERCINT15">#REF!</definedName>
    <definedName name="FERCINT16" localSheetId="27">'ACOD Interest Rates WP'!#REF!</definedName>
    <definedName name="FERCINT16">#REF!</definedName>
    <definedName name="FERCINT17" localSheetId="27">'ACOD Interest Rates WP'!#REF!</definedName>
    <definedName name="FERCINT17">#REF!</definedName>
    <definedName name="FERCINT18" localSheetId="27">'ACOD Interest Rates WP'!#REF!</definedName>
    <definedName name="FERCINT18">#REF!</definedName>
    <definedName name="FERCINT19" localSheetId="27">'ACOD Interest Rates WP'!#REF!</definedName>
    <definedName name="FERCINT19">#REF!</definedName>
    <definedName name="FERCINT20" localSheetId="27">'ACOD Interest Rates WP'!#REF!</definedName>
    <definedName name="FERCINT20">#REF!</definedName>
    <definedName name="FERCINT21" localSheetId="27">'ACOD Interest Rates WP'!#REF!</definedName>
    <definedName name="FERCINT21">#REF!</definedName>
    <definedName name="FERCINT22" localSheetId="27">'ACOD Interest Rates WP'!$A$10:$C$21</definedName>
    <definedName name="FERCINT22">#REF!</definedName>
    <definedName name="FERCINT23" localSheetId="27">'ACOD Interest Rates WP'!$A$22:$C$33</definedName>
    <definedName name="FERCINT23">#REF!</definedName>
    <definedName name="FERCINT24">#REF!</definedName>
    <definedName name="FERCINT25">#REF!</definedName>
    <definedName name="FERCINTRATE">#REF!</definedName>
    <definedName name="FERCINTRATE02">#REF!</definedName>
    <definedName name="FERCINTRATE03">#REF!</definedName>
    <definedName name="FERCOR">#REF!</definedName>
    <definedName name="FERCWA">#REF!</definedName>
    <definedName name="fffff" hidden="1">{"ALL",#N/A,FALSE,"A"}</definedName>
    <definedName name="FILE">#REF!</definedName>
    <definedName name="FIT">#REF!</definedName>
    <definedName name="FITRBADJ">#REF!</definedName>
    <definedName name="FO3_4">#N/A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RM2259">#REF!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hidden="1">{"ALL",#N/A,FALSE,"A"}</definedName>
    <definedName name="Gas_Price_DataTable">#REF!</definedName>
    <definedName name="gas_yr2009_10_DataTable">#REF!</definedName>
    <definedName name="GC">#REF!</definedName>
    <definedName name="gcnew">#REF!</definedName>
    <definedName name="GEN_OFFICE">#REF!</definedName>
    <definedName name="gr" hidden="1">{"three",#N/A,FALSE,"Capital";"four",#N/A,FALSE,"Capital"}</definedName>
    <definedName name="help" hidden="1">{"ALL",#N/A,FALSE,"A"}</definedName>
    <definedName name="HOQUIAM_24_HR_A">#REF!</definedName>
    <definedName name="HOQUIAM_MAX">#REF!</definedName>
    <definedName name="HOQUIAM_MAX_MIN">#REF!</definedName>
    <definedName name="HOQUIAM_MIN">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">#REF!</definedName>
    <definedName name="ID">#REF!</definedName>
    <definedName name="IMPORT">#REF!</definedName>
    <definedName name="INCOMETAX">#REF!</definedName>
    <definedName name="INCTAX4092">#REF!</definedName>
    <definedName name="INCTAXOP">#REF!</definedName>
    <definedName name="Index_DataTable">#REF!</definedName>
    <definedName name="INPUT">#REF!</definedName>
    <definedName name="INSTRUCTIONS">#REF!</definedName>
    <definedName name="INTCY08">#REF!</definedName>
    <definedName name="IntCY09">#REF!</definedName>
    <definedName name="intdate">#REF!</definedName>
    <definedName name="InterestDuringAmort" localSheetId="7">' Int during Amort WP'!$A$14:$Q$22</definedName>
    <definedName name="InterestDuringAmort">#REF!</definedName>
    <definedName name="INTERSTATE" localSheetId="7">#REF!</definedName>
    <definedName name="INTERSTATE">#REF!</definedName>
    <definedName name="INTFY05">#REF!</definedName>
    <definedName name="INTFY06">#REF!</definedName>
    <definedName name="INTFY07">#REF!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SEP">#N/A</definedName>
    <definedName name="JIM" hidden="1">{#N/A,#N/A,FALSE,"Sheet5"}</definedName>
    <definedName name="jjjj">#REF!</definedName>
    <definedName name="jjjjjjjjj">#REF!</definedName>
    <definedName name="JRS">#REF!</definedName>
    <definedName name="july_int_rate">#REF!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kkkkk">#REF!</definedName>
    <definedName name="LEGEND">#REF!</definedName>
    <definedName name="limcount" hidden="1">3</definedName>
    <definedName name="llllll">#REF!</definedName>
    <definedName name="M">#REF!</definedName>
    <definedName name="M___R">#REF!</definedName>
    <definedName name="MACRO">#N/A</definedName>
    <definedName name="MACROS">#REF!</definedName>
    <definedName name="MAIN_AB">#REF!</definedName>
    <definedName name="MAIN_CR">#REF!</definedName>
    <definedName name="MAIN_DB">#REF!</definedName>
    <definedName name="MAIN_DF">#REF!</definedName>
    <definedName name="MAIN_EN">#REF!</definedName>
    <definedName name="MAIN_MA">#REF!</definedName>
    <definedName name="MARDEMAND">#N/A</definedName>
    <definedName name="MARDEPREC">#REF!</definedName>
    <definedName name="Master" hidden="1">{#N/A,#N/A,FALSE,"Actual";#N/A,#N/A,FALSE,"Normalized";#N/A,#N/A,FALSE,"Electric Actual";#N/A,#N/A,FALSE,"Electric Normalized"}</definedName>
    <definedName name="MEN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ly_index_DataTable">#REF!</definedName>
    <definedName name="Monthly_storage_DataTable">#REF!</definedName>
    <definedName name="Monthly_Volumes_DataTable">#REF!</definedName>
    <definedName name="N">#REF!</definedName>
    <definedName name="NCT">#REF!</definedName>
    <definedName name="new">#REF!</definedName>
    <definedName name="new_int">#REF!</definedName>
    <definedName name="njnjn" localSheetId="7">#REF!</definedName>
    <definedName name="njnjn">#REF!</definedName>
    <definedName name="NN" localSheetId="7">#REF!</definedName>
    <definedName name="NN">#REF!</definedName>
    <definedName name="nnnnn">#REF!</definedName>
    <definedName name="Oct_07">"INTCY08"</definedName>
    <definedName name="OF">#REF!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ld_int">#REF!</definedName>
    <definedName name="om" hidden="1">{#N/A,#N/A,FALSE,"Summary";#N/A,#N/A,FALSE,"SmPlants";#N/A,#N/A,FALSE,"Utah";#N/A,#N/A,FALSE,"Idaho";#N/A,#N/A,FALSE,"Lewis River";#N/A,#N/A,FALSE,"NrthUmpq";#N/A,#N/A,FALSE,"KlamRog"}</definedName>
    <definedName name="OR">#REF!</definedName>
    <definedName name="OR_3_FACTOR">#REF!</definedName>
    <definedName name="OR_CUST">#REF!</definedName>
    <definedName name="OR_PEAK_DAY">#REF!</definedName>
    <definedName name="OR_PLANT">#REF!</definedName>
    <definedName name="OR320A">#REF!</definedName>
    <definedName name="OREGON_24_HR_AV">#REF!</definedName>
    <definedName name="OREGON_MAX">#REF!</definedName>
    <definedName name="OREGON_MAX_MIN">#REF!</definedName>
    <definedName name="OREGON_MIN">#REF!</definedName>
    <definedName name="ORTAXES">#REF!</definedName>
    <definedName name="ORTAXS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I">#REF!</definedName>
    <definedName name="OVER">#REF!</definedName>
    <definedName name="Page1">#REF!</definedName>
    <definedName name="Page2">#REF!</definedName>
    <definedName name="Page4">#REF!</definedName>
    <definedName name="Page5">#REF!</definedName>
    <definedName name="page6">#REF!</definedName>
    <definedName name="Pal_Workbook_GUID" hidden="1">"VX3CWJGNQX2CCGI81U4N2V76"</definedName>
    <definedName name="Penalty__DataTable">#REF!</definedName>
    <definedName name="Penalty_cost_DataTable">#REF!</definedName>
    <definedName name="Penalty_DataTable">#REF!</definedName>
    <definedName name="penalty_info_DataTable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U">#REF!</definedName>
    <definedName name="PGAPeriodVolumes" localSheetId="7">#REF!</definedName>
    <definedName name="PGAPeriodVolumes">#REF!</definedName>
    <definedName name="pint3">[0]!pint3</definedName>
    <definedName name="pint3r">[0]!pint3r</definedName>
    <definedName name="ppopo">#REF!</definedName>
    <definedName name="ppppp">#REF!</definedName>
    <definedName name="PPPPPPPPPPPPPPPP" hidden="1">{#N/A,#N/A,FALSE,"Sheet5"}</definedName>
    <definedName name="PricingInfo" hidden="1">#REF!</definedName>
    <definedName name="PRINT">#REF!</definedName>
    <definedName name="_xlnm.Print_Area" localSheetId="13">' Int during Amort WP'!$A$1:$T$24</definedName>
    <definedName name="_xlnm.Print_Area" localSheetId="14">'503 Cost Benefit Amort WP'!$A$1:$E$78</definedName>
    <definedName name="_xlnm.Print_Area" localSheetId="15">'504 Benefit Amort WP'!$A$1:$E$29</definedName>
    <definedName name="_xlnm.Print_Area" localSheetId="16">'504-663 Cost Amort WP'!$A$1:$E$28</definedName>
    <definedName name="_xlnm.Print_Area" localSheetId="27">'ACOD Interest Rates WP'!$A$1:$K$70</definedName>
    <definedName name="_xlnm.Print_Area" localSheetId="11">'Amort Calc thru 5-31-2025'!$A$1:$O$27</definedName>
    <definedName name="_xlnm.Print_Area" localSheetId="7">'Balances at 2-28-2025'!$A$1:$E$25</definedName>
    <definedName name="_xlnm.Print_Area" localSheetId="1">'CCA Allocation'!$A$1:$AC$52</definedName>
    <definedName name="_xlnm.Print_Area" localSheetId="0">'CCA Revenue Impact'!$A$1:$F$26</definedName>
    <definedName name="_xlnm.Print_Area" localSheetId="3">'Customer Bill Impact'!$A$1:$O$58</definedName>
    <definedName name="_xlnm.Print_Area" localSheetId="23">'Forecasted Customer Count WP'!$A$1:$S$23</definedName>
    <definedName name="_xlnm.Print_Area" localSheetId="24">'Forecasted Therms WP'!$A$4:$S$36</definedName>
    <definedName name="_xlnm.Print_Area" localSheetId="25">'NAICS Historical WP'!$A$1:$AN$64</definedName>
    <definedName name="_xlnm.Print_Area" localSheetId="12">'Rev. Sensitivity Factor'!$A$1:$E$43</definedName>
    <definedName name="_xlnm.Print_Area" localSheetId="4">'RNG Plant Calculation'!$A$1:$G$22</definedName>
    <definedName name="_xlnm.Print_Area" localSheetId="5">'Summary of Def. Accts.'!$A$1:$H$15</definedName>
    <definedName name="_xlnm.Print_Area" localSheetId="2">'WA Climate Act Credit 503,504'!$A$1:$P$18</definedName>
    <definedName name="_xlnm.Print_Area" localSheetId="26">'WA Schedule Summaries WP'!$A$1:$P$33</definedName>
    <definedName name="Print_Area_MI">#REF!</definedName>
    <definedName name="_xlnm.Print_Titles" localSheetId="13">' Int during Amort WP'!$A:$C,' Int during Amort WP'!#REF!</definedName>
    <definedName name="_xlnm.Print_Titles" localSheetId="1">'CCA Allocation'!$A:$B</definedName>
    <definedName name="_xlnm.Print_Titles" localSheetId="3">'Customer Bill Impact'!$A:$A</definedName>
    <definedName name="_xlnm.Print_Titles" localSheetId="2">'WA Climate Act Credit 503,504'!$A:$A</definedName>
    <definedName name="print1">#REF!</definedName>
    <definedName name="print10">[0]!print10</definedName>
    <definedName name="print2">#REF!</definedName>
    <definedName name="print3">#REF!</definedName>
    <definedName name="pzint3">[0]!pzint3</definedName>
    <definedName name="qqqq">#REF!</definedName>
    <definedName name="QUIT">#REF!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sen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#REF!</definedName>
    <definedName name="Rwvu.bottom._.line." hidden="1">#REF!</definedName>
    <definedName name="Rwvu.cash._.flow." hidden="1">#REF!</definedName>
    <definedName name="Rwvu.combo." hidden="1">#REF!</definedName>
    <definedName name="Rwvu.offsite." hidden="1">#REF!</definedName>
    <definedName name="Rwvu.onsite." hidden="1">#REF!</definedName>
    <definedName name="S">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AVE">#REF!</definedName>
    <definedName name="scenario_2790_DataTable">#REF!</definedName>
    <definedName name="Sheet1_DataTable">#REF!</definedName>
    <definedName name="Sheet3_DataTable">#REF!</definedName>
    <definedName name="Sheet5_DataTable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pippw" hidden="1">{#N/A,#N/A,FALSE,"Actual";#N/A,#N/A,FALSE,"Normalized";#N/A,#N/A,FALSE,"Electric Actual";#N/A,#N/A,FALSE,"Electric Normalized"}</definedName>
    <definedName name="SpreadsheetBuilder_2" hidden="1">#REF!</definedName>
    <definedName name="SpreadsheetBuilder_3" hidden="1">#REF!</definedName>
    <definedName name="SSPBILL">#REF!</definedName>
    <definedName name="SSPREF">#REF!</definedName>
    <definedName name="standard1" hidden="1">{"YTD-Total",#N/A,FALSE,"Provision"}</definedName>
    <definedName name="Storage_DataTable">#REF!</definedName>
    <definedName name="storage_info_DataTable">#REF!</definedName>
    <definedName name="Storage_Inj_DataTable">#REF!</definedName>
    <definedName name="Storage_Monthly_DataTable">#REF!</definedName>
    <definedName name="Supply_DataTable">#REF!</definedName>
    <definedName name="Supply_Info_all_years_DataTable">#REF!</definedName>
    <definedName name="Supply_Info_DataTable">#REF!</definedName>
    <definedName name="supply_pull_DataTable">#REF!</definedName>
    <definedName name="Swvu.allocations." hidden="1">#REF!</definedName>
    <definedName name="Swvu.annual._.hotel." hidden="1">#REF!</definedName>
    <definedName name="Swvu.bottom._.line." hidden="1">#REF!</definedName>
    <definedName name="Swvu.cash._.flow." hidden="1">#REF!</definedName>
    <definedName name="Swvu.combo." hidden="1">#REF!</definedName>
    <definedName name="Swvu.full." hidden="1">#REF!</definedName>
    <definedName name="Swvu.offsite." hidden="1">#REF!</definedName>
    <definedName name="Swvu.onsite." hidden="1">#REF!</definedName>
    <definedName name="T">#REF!</definedName>
    <definedName name="TAXINT18" localSheetId="5">#REF!</definedName>
    <definedName name="TAXINT18">#REF!</definedName>
    <definedName name="TAXINT19" localSheetId="5">#REF!</definedName>
    <definedName name="TAXINT19">#REF!</definedName>
    <definedName name="TAXINT20">#REF!</definedName>
    <definedName name="TAXINT21">#REF!</definedName>
    <definedName name="TAXINT22">#REF!</definedName>
    <definedName name="TAXINT23">#REF!</definedName>
    <definedName name="TESTPERIOD">#REF!</definedName>
    <definedName name="TestPeriodVolumes" localSheetId="7">#REF!</definedName>
    <definedName name="TestPeriodVolumes">#REF!</definedName>
    <definedName name="Title1">#REF!</definedName>
    <definedName name="Title2">#REF!</definedName>
    <definedName name="Title3">#REF!</definedName>
    <definedName name="Title8">#REF!</definedName>
    <definedName name="TITLES">#REF!</definedName>
    <definedName name="TP_Footer_User" hidden="1">"Dylan Moser"</definedName>
    <definedName name="TP_Footer_Version" hidden="1">"v4.00"</definedName>
    <definedName name="TRANSPORT">#REF!</definedName>
    <definedName name="Transport_DataTable">#REF!</definedName>
    <definedName name="Transport_Info_DataTable">#REF!</definedName>
    <definedName name="TRNSPTREV">#REF!</definedName>
    <definedName name="trth" hidden="1">{"ALL",#N/A,FALSE,"A"}</definedName>
    <definedName name="VARIANCE">#REF!</definedName>
    <definedName name="VARIANCEREVENUE">#REF!</definedName>
    <definedName name="vcdv" hidden="1">#REF!</definedName>
    <definedName name="w" hidden="1">#REF!</definedName>
    <definedName name="WA">#REF!</definedName>
    <definedName name="WA_3_FACTOR">#REF!</definedName>
    <definedName name="WA_CUST">#REF!</definedName>
    <definedName name="WA_PLANT">#REF!</definedName>
    <definedName name="wa_revsens">#REF!</definedName>
    <definedName name="WA320A">#REF!</definedName>
    <definedName name="WACOG">#REF!</definedName>
    <definedName name="WALLA_WALLA_24_">#REF!</definedName>
    <definedName name="WALLA_WALLA_MAX">#REF!</definedName>
    <definedName name="WALLA_WALLA_MIN">#REF!</definedName>
    <definedName name="WATAXES">#REF!</definedName>
    <definedName name="WATAXS">#REF!</definedName>
    <definedName name="WCALL">#N/A</definedName>
    <definedName name="wr" hidden="1">{"Output-3Column",#N/A,FALSE,"Output"}</definedName>
    <definedName name="wrn" hidden="1">{"Inflation-BaseYear",#N/A,FALSE,"Inputs"}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hidden="1">{"IncSt",#N/A,FALSE,"IS";"BalSht",#N/A,FALSE,"BS";"IntCash",#N/A,FALSE,"Int. Cash";"Stats",#N/A,FALSE,"Stats"}</definedName>
    <definedName name="wrn.annual." hidden="1">{"annual",#N/A,FALSE,"Pro Forma"}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hidden="1">{"annual hotel",#N/A,FALSE,"Hotel Development"}</definedName>
    <definedName name="wrn.Annual._.Land._.Sales." hidden="1">{"annual",#N/A,FALSE,"Land Sales"}</definedName>
    <definedName name="wrn.Annual._.Report." hidden="1">{"annual",#N/A,FALSE,"Pro Forma";#N/A,#N/A,FALSE,"Golf Operations"}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hidden="1">{"BS",#N/A,FALSE,"A"}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hidden="1">{#N/A,#N/A,FALSE,"Sheet5"}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hidden="1">{"value box",#N/A,TRUE,"DPL Inc. Fin Statements";"unlevered free cash flows",#N/A,TRUE,"DPL Inc. Fin Statements"}</definedName>
    <definedName name="wrn.Detail." hidden="1">{"Print_Detail",#N/A,FALSE,"Redemption_Maturity Extract"}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hidden="1">{"Five Year Plan",#N/A,TRUE,"Monthly Summary-IIIXIILP";"Five Year Plan",#N/A,TRUE,"Cash 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hidden="1">{"three",#N/A,FALSE,"Capital";"four",#N/A,FALSE,"Capital"}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hidden="1">{"IIIXCo FY 04 Plan",#N/A,FALSE,"Monthly Summary-IIIXIILP"}</definedName>
    <definedName name="wrn.Inputs." hidden="1">{"Inflation-BaseYear",#N/A,FALSE,"Inputs"}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hidden="1">{"Pivot1",#N/A,FALSE,"Redemption_Maturity Extract"}</definedName>
    <definedName name="wrn.Pivot2." hidden="1">{"Pivot2",#N/A,FALSE,"Redemption_Maturity Extract"}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hidden="1">{"a_releases",#N/A,FALSE,"Summary";"a_cash",#N/A,FALSE,"Summary";"a_accrual",#N/A,FALSE,"Summary"}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hidden="1">{"SCHED_B&amp;C",#N/A,FALSE,"A"}</definedName>
    <definedName name="wrn.SCHED._.DE." hidden="1">{"SCHED_D&amp;E",#N/A,FALSE,"A"}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hidden="1">{"cash flow",#N/A,FALSE,"Shared Costs";"allocations",#N/A,FALSE,"Shared Costs"}</definedName>
    <definedName name="wrn.SHEDA." hidden="1">{"SCHED_A",#N/A,FALSE,"A"}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hidden="1">{#N/A,#N/A,FALSE,"Dec 1999 UK Continuing Ops"}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hidden="1">{"Output-BaseYear",#N/A,FALSE,"Output"}</definedName>
    <definedName name="wrnh" hidden="1">{"Output-All",#N/A,FALSE,"Output"}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hidden="1">#REF!</definedName>
    <definedName name="xyz5" localSheetId="7">#REF!</definedName>
    <definedName name="xyz5">#N/A</definedName>
    <definedName name="y" hidden="1">#REF!</definedName>
    <definedName name="YAKIMA_24_HR_AV">#REF!</definedName>
    <definedName name="YAKIMA_MAX">#REF!</definedName>
    <definedName name="YAKIMA_MAX_MIN_">#REF!</definedName>
    <definedName name="YAKIMA_MIN">#REF!</definedName>
    <definedName name="YEAR">#REF!</definedName>
    <definedName name="YTD_Firm_therms_query">#REF!</definedName>
    <definedName name="Z" localSheetId="5">#REF!</definedName>
    <definedName name="z" hidden="1">#REF!</definedName>
    <definedName name="Z_01844156_6462_4A28_9785_1A86F4D0C834_.wvu.PrintTitles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0" i="40" l="1"/>
  <c r="F27" i="40"/>
  <c r="F8" i="40"/>
  <c r="H10" i="73" l="1"/>
  <c r="D12" i="69" l="1"/>
  <c r="E12" i="69"/>
  <c r="F12" i="69"/>
  <c r="C12" i="69"/>
  <c r="D11" i="68" l="1"/>
  <c r="C11" i="68"/>
  <c r="B11" i="68"/>
  <c r="C15" i="73"/>
  <c r="G17" i="64"/>
  <c r="G13" i="64"/>
  <c r="G12" i="64"/>
  <c r="F18" i="64"/>
  <c r="F17" i="64"/>
  <c r="H14" i="80"/>
  <c r="F14" i="64"/>
  <c r="F38" i="40"/>
  <c r="B18" i="31"/>
  <c r="G15" i="73"/>
  <c r="B20" i="26"/>
  <c r="G24" i="69"/>
  <c r="D26" i="81"/>
  <c r="B20" i="81"/>
  <c r="B11" i="81"/>
  <c r="AL64" i="4"/>
  <c r="K11" i="41" s="1" a="1"/>
  <c r="K11" i="41" s="1"/>
  <c r="AL53" i="4"/>
  <c r="B31" i="6" s="1" a="1"/>
  <c r="B31" i="6" s="1"/>
  <c r="E39" i="41" s="1"/>
  <c r="AS53" i="4"/>
  <c r="AS64" i="4"/>
  <c r="AS63" i="4"/>
  <c r="AS62" i="4"/>
  <c r="AS61" i="4"/>
  <c r="AS60" i="4"/>
  <c r="AS59" i="4"/>
  <c r="AS58" i="4"/>
  <c r="AS57" i="4"/>
  <c r="AS56" i="4"/>
  <c r="AS55" i="4"/>
  <c r="AS54" i="4"/>
  <c r="AS47" i="4"/>
  <c r="AS46" i="4"/>
  <c r="AS45" i="4"/>
  <c r="F6" i="80"/>
  <c r="M31" i="6" l="1" a="1"/>
  <c r="M31" i="6" s="1"/>
  <c r="L11" i="41" a="1"/>
  <c r="L11" i="41" s="1"/>
  <c r="F12" i="80"/>
  <c r="F41" i="80"/>
  <c r="F34" i="80"/>
  <c r="F25" i="80"/>
  <c r="F16" i="80"/>
  <c r="B15" i="69" l="1"/>
  <c r="C47" i="4" l="1"/>
  <c r="C46" i="4"/>
  <c r="C45" i="4"/>
  <c r="J8" i="80"/>
  <c r="C42" i="80"/>
  <c r="D52" i="80"/>
  <c r="C52" i="80" s="1"/>
  <c r="D50" i="80"/>
  <c r="C50" i="80" s="1"/>
  <c r="H50" i="80" s="1"/>
  <c r="D51" i="80"/>
  <c r="C51" i="80" s="1"/>
  <c r="D49" i="80"/>
  <c r="D46" i="80"/>
  <c r="C46" i="80" s="1"/>
  <c r="D45" i="80"/>
  <c r="C45" i="80" s="1"/>
  <c r="D44" i="80"/>
  <c r="C44" i="80" s="1"/>
  <c r="H44" i="80" s="1"/>
  <c r="D43" i="80"/>
  <c r="D39" i="80"/>
  <c r="C39" i="80" s="1"/>
  <c r="D38" i="80"/>
  <c r="D36" i="80"/>
  <c r="C36" i="80" s="1"/>
  <c r="D35" i="80"/>
  <c r="D32" i="80"/>
  <c r="C32" i="80" s="1"/>
  <c r="D31" i="80"/>
  <c r="C31" i="80" s="1"/>
  <c r="H31" i="80" s="1"/>
  <c r="D30" i="80"/>
  <c r="D28" i="80"/>
  <c r="C28" i="80" s="1"/>
  <c r="D27" i="80"/>
  <c r="C27" i="80" s="1"/>
  <c r="H27" i="80" s="1"/>
  <c r="D26" i="80"/>
  <c r="D23" i="80"/>
  <c r="C23" i="80" s="1"/>
  <c r="D22" i="80"/>
  <c r="C22" i="80" s="1"/>
  <c r="D21" i="80"/>
  <c r="C21" i="80" s="1"/>
  <c r="D19" i="80"/>
  <c r="C19" i="80" s="1"/>
  <c r="D18" i="80"/>
  <c r="C18" i="80" s="1"/>
  <c r="D17" i="80"/>
  <c r="D14" i="80"/>
  <c r="C14" i="80" s="1"/>
  <c r="D12" i="80"/>
  <c r="D10" i="80"/>
  <c r="C10" i="80" s="1"/>
  <c r="D8" i="80"/>
  <c r="C8" i="80" s="1"/>
  <c r="D6" i="80"/>
  <c r="C6" i="80"/>
  <c r="C48" i="80"/>
  <c r="L48" i="80" s="1"/>
  <c r="M48" i="80" s="1"/>
  <c r="J47" i="80"/>
  <c r="B47" i="80"/>
  <c r="B41" i="80"/>
  <c r="J37" i="80"/>
  <c r="B37" i="80"/>
  <c r="B34" i="80"/>
  <c r="J29" i="80"/>
  <c r="B29" i="80"/>
  <c r="B25" i="80"/>
  <c r="J20" i="80"/>
  <c r="B20" i="80"/>
  <c r="B16" i="80"/>
  <c r="J14" i="80"/>
  <c r="B14" i="80"/>
  <c r="B12" i="80"/>
  <c r="J10" i="80"/>
  <c r="B10" i="80"/>
  <c r="B8" i="80"/>
  <c r="B6" i="80"/>
  <c r="G23" i="69"/>
  <c r="C35" i="34"/>
  <c r="D12" i="34"/>
  <c r="M42" i="80" l="1"/>
  <c r="H42" i="80"/>
  <c r="H25" i="80"/>
  <c r="H29" i="80"/>
  <c r="H6" i="80"/>
  <c r="C49" i="80"/>
  <c r="H49" i="80" s="1"/>
  <c r="C30" i="80"/>
  <c r="H30" i="80" s="1"/>
  <c r="F29" i="80"/>
  <c r="C12" i="80"/>
  <c r="H12" i="80" s="1"/>
  <c r="C17" i="80"/>
  <c r="H17" i="80" s="1"/>
  <c r="H16" i="80"/>
  <c r="C35" i="80"/>
  <c r="H35" i="80" s="1"/>
  <c r="H34" i="80"/>
  <c r="C38" i="80"/>
  <c r="H38" i="80" s="1"/>
  <c r="H37" i="80" s="1"/>
  <c r="C43" i="80"/>
  <c r="H43" i="80" s="1"/>
  <c r="C26" i="80"/>
  <c r="H26" i="80" s="1"/>
  <c r="H10" i="80"/>
  <c r="H8" i="80"/>
  <c r="H21" i="80"/>
  <c r="H20" i="80" s="1"/>
  <c r="L42" i="80"/>
  <c r="H48" i="80"/>
  <c r="B43" i="24"/>
  <c r="B44" i="24" s="1"/>
  <c r="B45" i="24" s="1"/>
  <c r="B46" i="24" s="1"/>
  <c r="B47" i="24" s="1"/>
  <c r="B49" i="24"/>
  <c r="B50" i="24"/>
  <c r="B51" i="24" s="1"/>
  <c r="B52" i="24" s="1"/>
  <c r="B53" i="24" s="1"/>
  <c r="B54" i="24" s="1"/>
  <c r="H41" i="80" l="1"/>
  <c r="H47" i="80"/>
  <c r="B15" i="71" l="1"/>
  <c r="C12" i="66" s="1"/>
  <c r="B12" i="71" l="1"/>
  <c r="C8" i="66" s="1"/>
  <c r="C14" i="66" l="1"/>
  <c r="C42" i="43" l="1"/>
  <c r="B12" i="68"/>
  <c r="C36" i="43" l="1"/>
  <c r="C33" i="34" l="1"/>
  <c r="G27" i="40" l="1"/>
  <c r="F30" i="40"/>
  <c r="G30" i="40"/>
  <c r="H27" i="40"/>
  <c r="I27" i="40"/>
  <c r="J27" i="40"/>
  <c r="K27" i="40"/>
  <c r="L27" i="40"/>
  <c r="M27" i="40"/>
  <c r="N27" i="40"/>
  <c r="O27" i="40"/>
  <c r="P27" i="40"/>
  <c r="Q27" i="40"/>
  <c r="F34" i="40" l="1"/>
  <c r="F19" i="40"/>
  <c r="F28" i="40" s="1"/>
  <c r="F29" i="40" l="1"/>
  <c r="F19" i="63"/>
  <c r="H6" i="63" s="1"/>
  <c r="H14" i="63" l="1"/>
  <c r="K7" i="63" s="1"/>
  <c r="H15" i="63"/>
  <c r="H16" i="63"/>
  <c r="H7" i="63"/>
  <c r="H8" i="63"/>
  <c r="H10" i="63"/>
  <c r="H11" i="63"/>
  <c r="H12" i="63"/>
  <c r="H19" i="63" l="1"/>
  <c r="K8" i="63"/>
  <c r="K9" i="63"/>
  <c r="D6" i="29"/>
  <c r="F9" i="40"/>
  <c r="L11" i="63" l="1"/>
  <c r="F20" i="40"/>
  <c r="F31" i="40" s="1"/>
  <c r="C53" i="4" l="1"/>
  <c r="B26" i="6" s="1" a="1"/>
  <c r="B26" i="6" s="1"/>
  <c r="P7" i="35" l="1"/>
  <c r="P31" i="35" l="1"/>
  <c r="P29" i="35"/>
  <c r="D6" i="30"/>
  <c r="D6" i="27"/>
  <c r="D6" i="28"/>
  <c r="D6" i="26"/>
  <c r="D6" i="23"/>
  <c r="D35" i="22"/>
  <c r="D7" i="22"/>
  <c r="AL54" i="4"/>
  <c r="C31" i="6" l="1" a="1"/>
  <c r="C31" i="6" s="1"/>
  <c r="M11" i="41" a="1"/>
  <c r="M11" i="41" s="1"/>
  <c r="AE53" i="4" l="1"/>
  <c r="H15" i="73" l="1"/>
  <c r="B64" i="22" l="1" a="1"/>
  <c r="B64" i="22" s="1"/>
  <c r="B36" i="22" a="1"/>
  <c r="B36" i="22" s="1"/>
  <c r="S13" i="40"/>
  <c r="P10" i="41" a="1"/>
  <c r="P10" i="41" s="1"/>
  <c r="N15" i="73" l="1"/>
  <c r="A10" i="73"/>
  <c r="A18" i="73" s="1"/>
  <c r="A9" i="73"/>
  <c r="A17" i="73" s="1"/>
  <c r="A8" i="73"/>
  <c r="A16" i="73" s="1"/>
  <c r="C12" i="68"/>
  <c r="L15" i="73" l="1"/>
  <c r="Q15" i="73"/>
  <c r="O15" i="73"/>
  <c r="P15" i="73"/>
  <c r="R15" i="73"/>
  <c r="I15" i="73"/>
  <c r="J15" i="73"/>
  <c r="K15" i="73"/>
  <c r="M15" i="73"/>
  <c r="D12" i="68" l="1"/>
  <c r="P28" i="35" l="1"/>
  <c r="P32" i="35"/>
  <c r="P30" i="35"/>
  <c r="P24" i="35"/>
  <c r="P23" i="35"/>
  <c r="P20" i="35"/>
  <c r="P19" i="35"/>
  <c r="P18" i="35"/>
  <c r="P14" i="35"/>
  <c r="P15" i="35"/>
  <c r="P13" i="35"/>
  <c r="P10" i="35"/>
  <c r="F5" i="64" l="1"/>
  <c r="F17" i="63"/>
  <c r="F13" i="63"/>
  <c r="F9" i="63"/>
  <c r="F7" i="64" l="1"/>
  <c r="F9" i="64"/>
  <c r="F10" i="64" l="1"/>
  <c r="F11" i="64" s="1"/>
  <c r="F8" i="64"/>
  <c r="G7" i="64"/>
  <c r="G38" i="40"/>
  <c r="H38" i="40"/>
  <c r="I38" i="40"/>
  <c r="J38" i="40"/>
  <c r="K38" i="40"/>
  <c r="L38" i="40"/>
  <c r="M38" i="40"/>
  <c r="N38" i="40"/>
  <c r="O38" i="40"/>
  <c r="P38" i="40"/>
  <c r="Q38" i="40"/>
  <c r="K34" i="40"/>
  <c r="L30" i="40"/>
  <c r="F20" i="64" l="1"/>
  <c r="B18" i="30"/>
  <c r="B17" i="30"/>
  <c r="P30" i="40" l="1"/>
  <c r="B17" i="26" s="1"/>
  <c r="Q30" i="40"/>
  <c r="B18" i="26" s="1"/>
  <c r="P34" i="40"/>
  <c r="B17" i="27" s="1"/>
  <c r="Q34" i="40"/>
  <c r="B18" i="27" s="1"/>
  <c r="P36" i="40"/>
  <c r="B17" i="29" s="1"/>
  <c r="Q36" i="40"/>
  <c r="P32" i="40"/>
  <c r="B17" i="28" s="1"/>
  <c r="Q32" i="40"/>
  <c r="B18" i="28" s="1"/>
  <c r="F32" i="40"/>
  <c r="G34" i="40"/>
  <c r="F36" i="40"/>
  <c r="R13" i="40"/>
  <c r="P9" i="40"/>
  <c r="Q9" i="40"/>
  <c r="P10" i="40"/>
  <c r="Q10" i="40"/>
  <c r="P12" i="40"/>
  <c r="Q12" i="40"/>
  <c r="P8" i="40"/>
  <c r="Q8" i="40"/>
  <c r="G24" i="40"/>
  <c r="O10" i="41" a="1"/>
  <c r="O10" i="41" s="1"/>
  <c r="K10" i="41" a="1"/>
  <c r="K10" i="41" s="1"/>
  <c r="E10" i="41" a="1"/>
  <c r="E10" i="41" s="1"/>
  <c r="F10" i="41" a="1"/>
  <c r="F10" i="41" s="1"/>
  <c r="G10" i="41" a="1"/>
  <c r="G10" i="41" s="1"/>
  <c r="H10" i="41" a="1"/>
  <c r="H10" i="41" s="1"/>
  <c r="I10" i="41" a="1"/>
  <c r="I10" i="41" s="1"/>
  <c r="J10" i="41" a="1"/>
  <c r="J10" i="41" s="1"/>
  <c r="J55" i="4"/>
  <c r="J45" i="4"/>
  <c r="F22" i="64" l="1"/>
  <c r="B18" i="29"/>
  <c r="AL55" i="4"/>
  <c r="AL56" i="4"/>
  <c r="AL57" i="4"/>
  <c r="AL58" i="4"/>
  <c r="AL59" i="4"/>
  <c r="AL60" i="4"/>
  <c r="AL61" i="4"/>
  <c r="AL62" i="4"/>
  <c r="AL63" i="4"/>
  <c r="AL45" i="4"/>
  <c r="AL46" i="4"/>
  <c r="AL47" i="4"/>
  <c r="AE47" i="4"/>
  <c r="AE46" i="4"/>
  <c r="AE45" i="4"/>
  <c r="AE64" i="4"/>
  <c r="AE54" i="4"/>
  <c r="AE55" i="4"/>
  <c r="AE56" i="4"/>
  <c r="AE57" i="4"/>
  <c r="AE58" i="4"/>
  <c r="AE59" i="4"/>
  <c r="AE60" i="4"/>
  <c r="AE61" i="4"/>
  <c r="AE62" i="4"/>
  <c r="AE63" i="4"/>
  <c r="X53" i="4"/>
  <c r="C54" i="4"/>
  <c r="C26" i="6" s="1" a="1"/>
  <c r="C26" i="6" s="1"/>
  <c r="C55" i="4"/>
  <c r="D26" i="6" s="1" a="1"/>
  <c r="D26" i="6" s="1"/>
  <c r="C56" i="4"/>
  <c r="C57" i="4"/>
  <c r="C58" i="4"/>
  <c r="E6" i="41" s="1" a="1"/>
  <c r="E6" i="41" s="1"/>
  <c r="B8" i="22" s="1" a="1"/>
  <c r="B8" i="22" s="1"/>
  <c r="C59" i="4"/>
  <c r="C60" i="4"/>
  <c r="C61" i="4"/>
  <c r="C62" i="4"/>
  <c r="C63" i="4"/>
  <c r="C64" i="4"/>
  <c r="J53" i="4"/>
  <c r="L9" i="41" l="1" a="1"/>
  <c r="L9" i="41" s="1"/>
  <c r="B29" i="6" a="1"/>
  <c r="B29" i="6" s="1"/>
  <c r="J11" i="41" a="1"/>
  <c r="J11" i="41" s="1"/>
  <c r="L31" i="6" a="1"/>
  <c r="L31" i="6" s="1"/>
  <c r="I11" i="41" a="1"/>
  <c r="I11" i="41" s="1"/>
  <c r="K31" i="6" a="1"/>
  <c r="K31" i="6" s="1"/>
  <c r="H11" i="41" a="1"/>
  <c r="H11" i="41" s="1"/>
  <c r="J31" i="6" a="1"/>
  <c r="J31" i="6" s="1"/>
  <c r="G11" i="41" a="1"/>
  <c r="G11" i="41" s="1"/>
  <c r="G27" i="41" s="1"/>
  <c r="I31" i="6" a="1"/>
  <c r="I31" i="6" s="1"/>
  <c r="F11" i="41" a="1"/>
  <c r="F11" i="41" s="1"/>
  <c r="H31" i="6" a="1"/>
  <c r="H31" i="6" s="1"/>
  <c r="G31" i="6" a="1"/>
  <c r="G31" i="6" s="1"/>
  <c r="E11" i="41" a="1"/>
  <c r="E11" i="41" s="1"/>
  <c r="P11" i="41" a="1"/>
  <c r="P11" i="41" s="1"/>
  <c r="F31" i="6" a="1"/>
  <c r="F31" i="6" s="1"/>
  <c r="L7" i="41" a="1"/>
  <c r="L7" i="41" s="1"/>
  <c r="B27" i="6" a="1"/>
  <c r="B27" i="6" s="1"/>
  <c r="O11" i="41" a="1"/>
  <c r="O11" i="41" s="1"/>
  <c r="E31" i="6" a="1"/>
  <c r="E31" i="6" s="1"/>
  <c r="D31" i="6" a="1"/>
  <c r="D31" i="6" s="1"/>
  <c r="N11" i="41" a="1"/>
  <c r="N11" i="41" s="1"/>
  <c r="B9" i="81"/>
  <c r="C14" i="43" s="1"/>
  <c r="E18" i="41"/>
  <c r="E17" i="41"/>
  <c r="E16" i="41"/>
  <c r="N6" i="41" a="1"/>
  <c r="N6" i="41" s="1"/>
  <c r="B17" i="22" s="1" a="1"/>
  <c r="B17" i="22" s="1"/>
  <c r="M6" i="41" a="1"/>
  <c r="M6" i="41" s="1"/>
  <c r="B16" i="22" s="1" a="1"/>
  <c r="B16" i="22" s="1"/>
  <c r="L6" i="41" a="1"/>
  <c r="L6" i="41" s="1"/>
  <c r="E26" i="6" a="1"/>
  <c r="E26" i="6" s="1"/>
  <c r="O6" i="41" a="1"/>
  <c r="O6" i="41" s="1"/>
  <c r="B18" i="22" s="1" a="1"/>
  <c r="B18" i="22" s="1"/>
  <c r="H26" i="6" a="1"/>
  <c r="H26" i="6" s="1"/>
  <c r="F6" i="41" a="1"/>
  <c r="F6" i="41" s="1"/>
  <c r="B9" i="22" s="1" a="1"/>
  <c r="B9" i="22" s="1"/>
  <c r="M26" i="6" a="1"/>
  <c r="M26" i="6" s="1"/>
  <c r="K6" i="41" a="1"/>
  <c r="K6" i="41" s="1"/>
  <c r="B14" i="22" s="1" a="1"/>
  <c r="B14" i="22" s="1"/>
  <c r="L26" i="6" a="1"/>
  <c r="L26" i="6" s="1"/>
  <c r="J6" i="41" a="1"/>
  <c r="J6" i="41" s="1"/>
  <c r="B13" i="22" s="1" a="1"/>
  <c r="B13" i="22" s="1"/>
  <c r="K26" i="6" a="1"/>
  <c r="K26" i="6" s="1"/>
  <c r="I6" i="41" a="1"/>
  <c r="I6" i="41" s="1"/>
  <c r="B12" i="22" s="1" a="1"/>
  <c r="B12" i="22" s="1"/>
  <c r="J26" i="6" a="1"/>
  <c r="J26" i="6" s="1"/>
  <c r="H6" i="41" a="1"/>
  <c r="H6" i="41" s="1"/>
  <c r="B11" i="22" s="1" a="1"/>
  <c r="B11" i="22" s="1"/>
  <c r="I26" i="6" a="1"/>
  <c r="I26" i="6" s="1"/>
  <c r="G6" i="41" a="1"/>
  <c r="G6" i="41" s="1"/>
  <c r="B10" i="22" s="1" a="1"/>
  <c r="B10" i="22" s="1"/>
  <c r="G26" i="6" a="1"/>
  <c r="G26" i="6" s="1"/>
  <c r="P6" i="41" a="1"/>
  <c r="P6" i="41" s="1"/>
  <c r="B19" i="22" s="1" a="1"/>
  <c r="B19" i="22" s="1"/>
  <c r="F26" i="6" a="1"/>
  <c r="F26" i="6" s="1"/>
  <c r="N31" i="6" l="1"/>
  <c r="B15" i="22" a="1"/>
  <c r="B15" i="22" s="1"/>
  <c r="Q11" i="41"/>
  <c r="N26" i="6"/>
  <c r="Q6" i="41"/>
  <c r="B47" i="22" a="1"/>
  <c r="B47" i="22" s="1"/>
  <c r="B46" i="22" a="1"/>
  <c r="B46" i="22" s="1"/>
  <c r="B10" i="72" l="1"/>
  <c r="B16" i="68" s="1"/>
  <c r="B16" i="72" l="1"/>
  <c r="B22" i="68" s="1"/>
  <c r="C16" i="72" l="1"/>
  <c r="C22" i="68" s="1"/>
  <c r="D16" i="72" l="1"/>
  <c r="D22" i="68" l="1"/>
  <c r="E16" i="72" s="1"/>
  <c r="G16" i="72" s="1"/>
  <c r="F22" i="68"/>
  <c r="B12" i="72"/>
  <c r="B18" i="68" s="1"/>
  <c r="F11" i="73" l="1"/>
  <c r="G21" i="73" s="1"/>
  <c r="Q45" i="4"/>
  <c r="X45" i="4"/>
  <c r="X63" i="4"/>
  <c r="J9" i="41" s="1" a="1"/>
  <c r="J9" i="41" s="1"/>
  <c r="B30" i="6" l="1" a="1"/>
  <c r="B30" i="6" s="1"/>
  <c r="R18" i="31"/>
  <c r="P11" i="40" s="1"/>
  <c r="S18" i="31"/>
  <c r="Q11" i="40" s="1"/>
  <c r="Q18" i="31"/>
  <c r="B55" i="24"/>
  <c r="B56" i="24" l="1"/>
  <c r="K30" i="35"/>
  <c r="K31" i="35"/>
  <c r="B57" i="24" l="1"/>
  <c r="B58" i="24" s="1"/>
  <c r="D28" i="35"/>
  <c r="B59" i="24" l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X46" i="4"/>
  <c r="Q46" i="4"/>
  <c r="R38" i="40" l="1"/>
  <c r="F37" i="40"/>
  <c r="F12" i="40"/>
  <c r="F10" i="40"/>
  <c r="E26" i="41" l="1"/>
  <c r="E25" i="41"/>
  <c r="F21" i="40"/>
  <c r="F33" i="40" s="1"/>
  <c r="B7" i="26" l="1"/>
  <c r="E34" i="41"/>
  <c r="B8" i="30"/>
  <c r="B9" i="30"/>
  <c r="B7" i="29"/>
  <c r="G36" i="40"/>
  <c r="H36" i="40"/>
  <c r="I36" i="40"/>
  <c r="J36" i="40"/>
  <c r="K36" i="40"/>
  <c r="L36" i="40"/>
  <c r="M36" i="40"/>
  <c r="B14" i="29" s="1"/>
  <c r="N36" i="40"/>
  <c r="B15" i="29" s="1"/>
  <c r="O36" i="40"/>
  <c r="B16" i="29" s="1"/>
  <c r="B7" i="27"/>
  <c r="B8" i="27"/>
  <c r="H34" i="40"/>
  <c r="I34" i="40"/>
  <c r="B10" i="27" s="1"/>
  <c r="J34" i="40"/>
  <c r="B11" i="27" s="1"/>
  <c r="B12" i="27"/>
  <c r="L34" i="40"/>
  <c r="B13" i="27" s="1"/>
  <c r="M34" i="40"/>
  <c r="N34" i="40"/>
  <c r="B15" i="27" s="1"/>
  <c r="O34" i="40"/>
  <c r="B16" i="27" s="1"/>
  <c r="H30" i="40"/>
  <c r="B9" i="26" s="1"/>
  <c r="I30" i="40"/>
  <c r="B10" i="26" s="1"/>
  <c r="J30" i="40"/>
  <c r="B11" i="26" s="1"/>
  <c r="K30" i="40"/>
  <c r="B12" i="26" s="1"/>
  <c r="B13" i="26"/>
  <c r="M30" i="40"/>
  <c r="N30" i="40"/>
  <c r="B15" i="26" s="1"/>
  <c r="O30" i="40"/>
  <c r="B16" i="26" s="1"/>
  <c r="B7" i="28"/>
  <c r="G32" i="40"/>
  <c r="H32" i="40"/>
  <c r="B9" i="28" s="1"/>
  <c r="I32" i="40"/>
  <c r="B10" i="28" s="1"/>
  <c r="J32" i="40"/>
  <c r="B11" i="28" s="1"/>
  <c r="K32" i="40"/>
  <c r="B12" i="28" s="1"/>
  <c r="L32" i="40"/>
  <c r="B13" i="28" s="1"/>
  <c r="M32" i="40"/>
  <c r="B14" i="28" s="1"/>
  <c r="N32" i="40"/>
  <c r="B15" i="28" s="1"/>
  <c r="O32" i="40"/>
  <c r="B16" i="28" s="1"/>
  <c r="N10" i="41" a="1"/>
  <c r="N10" i="41" s="1"/>
  <c r="M10" i="41" a="1"/>
  <c r="M10" i="41" s="1"/>
  <c r="L10" i="41" a="1"/>
  <c r="L10" i="41" s="1"/>
  <c r="F39" i="40"/>
  <c r="O12" i="40"/>
  <c r="N12" i="40"/>
  <c r="M12" i="40"/>
  <c r="L12" i="40"/>
  <c r="K12" i="40"/>
  <c r="J12" i="40"/>
  <c r="I12" i="40"/>
  <c r="H12" i="40"/>
  <c r="G12" i="40"/>
  <c r="O10" i="40"/>
  <c r="N10" i="40"/>
  <c r="M10" i="40"/>
  <c r="L10" i="40"/>
  <c r="K10" i="40"/>
  <c r="J10" i="40"/>
  <c r="I10" i="40"/>
  <c r="H10" i="40"/>
  <c r="G10" i="40"/>
  <c r="O9" i="40"/>
  <c r="N9" i="40"/>
  <c r="M9" i="40"/>
  <c r="L9" i="40"/>
  <c r="K9" i="40"/>
  <c r="J9" i="40"/>
  <c r="I9" i="40"/>
  <c r="H9" i="40"/>
  <c r="G9" i="40"/>
  <c r="O8" i="40"/>
  <c r="N8" i="40"/>
  <c r="M8" i="40"/>
  <c r="L8" i="40"/>
  <c r="K8" i="40"/>
  <c r="J8" i="40"/>
  <c r="I8" i="40"/>
  <c r="H8" i="40"/>
  <c r="G8" i="40"/>
  <c r="G19" i="40" s="1"/>
  <c r="B13" i="29" l="1"/>
  <c r="G28" i="40"/>
  <c r="G29" i="40"/>
  <c r="E27" i="41"/>
  <c r="E28" i="41"/>
  <c r="H19" i="40"/>
  <c r="B14" i="27"/>
  <c r="B12" i="29"/>
  <c r="R30" i="40"/>
  <c r="B11" i="29"/>
  <c r="B10" i="29"/>
  <c r="B14" i="26"/>
  <c r="B9" i="29"/>
  <c r="S8" i="40"/>
  <c r="R8" i="40"/>
  <c r="B8" i="29"/>
  <c r="R36" i="40"/>
  <c r="W22" i="43" s="1"/>
  <c r="B8" i="28"/>
  <c r="R32" i="40"/>
  <c r="O22" i="43" s="1"/>
  <c r="S10" i="40"/>
  <c r="R10" i="40"/>
  <c r="G23" i="40"/>
  <c r="S12" i="40"/>
  <c r="R12" i="40"/>
  <c r="S9" i="40"/>
  <c r="R9" i="40"/>
  <c r="G20" i="40"/>
  <c r="G31" i="40" s="1"/>
  <c r="B20" i="28"/>
  <c r="Q10" i="41"/>
  <c r="B8" i="26"/>
  <c r="B9" i="27"/>
  <c r="B20" i="27" s="1"/>
  <c r="R34" i="40"/>
  <c r="S22" i="43" s="1"/>
  <c r="B16" i="30"/>
  <c r="B7" i="30"/>
  <c r="B15" i="30"/>
  <c r="B14" i="30"/>
  <c r="B13" i="30"/>
  <c r="B11" i="30"/>
  <c r="B12" i="30"/>
  <c r="B10" i="30"/>
  <c r="K22" i="43"/>
  <c r="H29" i="40" l="1"/>
  <c r="H28" i="40"/>
  <c r="F18" i="41"/>
  <c r="F16" i="41"/>
  <c r="F17" i="41"/>
  <c r="B20" i="29"/>
  <c r="B20" i="30"/>
  <c r="B66" i="22" a="1"/>
  <c r="B66" i="22" s="1"/>
  <c r="B65" i="22" a="1"/>
  <c r="B65" i="22" s="1"/>
  <c r="B21" i="22"/>
  <c r="F54" i="40"/>
  <c r="F50" i="40"/>
  <c r="AA22" i="43"/>
  <c r="F48" i="40"/>
  <c r="F52" i="40"/>
  <c r="G21" i="40"/>
  <c r="H21" i="40" s="1"/>
  <c r="G37" i="40"/>
  <c r="G39" i="40"/>
  <c r="H24" i="40"/>
  <c r="F26" i="41" l="1"/>
  <c r="F25" i="41"/>
  <c r="G18" i="41"/>
  <c r="G16" i="41"/>
  <c r="G17" i="41"/>
  <c r="F28" i="41"/>
  <c r="F27" i="41"/>
  <c r="B41" i="22" a="1"/>
  <c r="B41" i="22" s="1"/>
  <c r="B38" i="22" a="1"/>
  <c r="B38" i="22" s="1"/>
  <c r="B43" i="22" a="1"/>
  <c r="B43" i="22" s="1"/>
  <c r="B45" i="22" a="1"/>
  <c r="B45" i="22" s="1"/>
  <c r="B44" i="22" a="1"/>
  <c r="B44" i="22" s="1"/>
  <c r="B40" i="22" a="1"/>
  <c r="B40" i="22" s="1"/>
  <c r="R27" i="40"/>
  <c r="B37" i="22" a="1"/>
  <c r="B37" i="22" s="1"/>
  <c r="B39" i="22" a="1"/>
  <c r="B39" i="22" s="1"/>
  <c r="B42" i="22" a="1"/>
  <c r="B42" i="22" s="1"/>
  <c r="F56" i="40"/>
  <c r="H20" i="40"/>
  <c r="I21" i="40"/>
  <c r="G33" i="40"/>
  <c r="H23" i="40"/>
  <c r="H33" i="40"/>
  <c r="H39" i="40"/>
  <c r="I24" i="40"/>
  <c r="F45" i="40" l="1"/>
  <c r="E22" i="43"/>
  <c r="G28" i="41"/>
  <c r="B49" i="22"/>
  <c r="H37" i="40"/>
  <c r="J21" i="40"/>
  <c r="H31" i="40"/>
  <c r="I20" i="40"/>
  <c r="I23" i="40"/>
  <c r="I33" i="40"/>
  <c r="I19" i="40"/>
  <c r="J24" i="40"/>
  <c r="I39" i="40"/>
  <c r="I29" i="40" l="1"/>
  <c r="I28" i="40"/>
  <c r="G26" i="41"/>
  <c r="G25" i="41"/>
  <c r="H28" i="41"/>
  <c r="H27" i="41"/>
  <c r="J19" i="40"/>
  <c r="I37" i="40"/>
  <c r="J20" i="40"/>
  <c r="K20" i="40" s="1"/>
  <c r="J33" i="40"/>
  <c r="K21" i="40"/>
  <c r="I31" i="40"/>
  <c r="J23" i="40"/>
  <c r="K23" i="40" s="1"/>
  <c r="J39" i="40"/>
  <c r="K24" i="40"/>
  <c r="I27" i="41" l="1"/>
  <c r="I28" i="41"/>
  <c r="H25" i="41"/>
  <c r="H26" i="41"/>
  <c r="J29" i="40"/>
  <c r="B68" i="22" s="1" a="1"/>
  <c r="B68" i="22" s="1"/>
  <c r="J28" i="40"/>
  <c r="H18" i="41"/>
  <c r="H17" i="41"/>
  <c r="H16" i="41"/>
  <c r="B67" i="22" a="1"/>
  <c r="B67" i="22" s="1"/>
  <c r="B11" i="72"/>
  <c r="K37" i="40"/>
  <c r="J37" i="40"/>
  <c r="L21" i="40"/>
  <c r="J31" i="40"/>
  <c r="K33" i="40"/>
  <c r="K19" i="40"/>
  <c r="L24" i="40"/>
  <c r="K39" i="40"/>
  <c r="L23" i="40"/>
  <c r="B13" i="72" l="1"/>
  <c r="B17" i="68"/>
  <c r="B19" i="68" s="1"/>
  <c r="J28" i="41"/>
  <c r="J27" i="41"/>
  <c r="K29" i="40"/>
  <c r="K28" i="40"/>
  <c r="I16" i="41"/>
  <c r="I18" i="41"/>
  <c r="I17" i="41"/>
  <c r="I25" i="41"/>
  <c r="I26" i="41"/>
  <c r="J26" i="41"/>
  <c r="J25" i="41"/>
  <c r="M21" i="40"/>
  <c r="N21" i="40" s="1"/>
  <c r="O21" i="40" s="1"/>
  <c r="L33" i="40"/>
  <c r="L37" i="40"/>
  <c r="L20" i="40"/>
  <c r="L31" i="40" s="1"/>
  <c r="K31" i="40"/>
  <c r="L19" i="40"/>
  <c r="M24" i="40"/>
  <c r="L39" i="40"/>
  <c r="M23" i="40"/>
  <c r="M33" i="40" l="1"/>
  <c r="K28" i="41"/>
  <c r="K27" i="41"/>
  <c r="K26" i="41"/>
  <c r="K25" i="41"/>
  <c r="L29" i="40"/>
  <c r="B70" i="22" s="1" a="1"/>
  <c r="B70" i="22" s="1"/>
  <c r="L28" i="40"/>
  <c r="J17" i="41"/>
  <c r="J18" i="41"/>
  <c r="J16" i="41"/>
  <c r="B69" i="22" a="1"/>
  <c r="B69" i="22" s="1"/>
  <c r="O33" i="40"/>
  <c r="P21" i="40"/>
  <c r="M37" i="40"/>
  <c r="M20" i="40"/>
  <c r="N33" i="40"/>
  <c r="N23" i="40"/>
  <c r="O23" i="40" s="1"/>
  <c r="P23" i="40" s="1"/>
  <c r="M39" i="40"/>
  <c r="N24" i="40"/>
  <c r="M19" i="40"/>
  <c r="L28" i="41" l="1"/>
  <c r="L27" i="41"/>
  <c r="M28" i="40"/>
  <c r="M29" i="40"/>
  <c r="K17" i="41"/>
  <c r="K16" i="41"/>
  <c r="K18" i="41"/>
  <c r="L26" i="41"/>
  <c r="L25" i="41"/>
  <c r="P33" i="40"/>
  <c r="Q21" i="40"/>
  <c r="O24" i="40"/>
  <c r="P24" i="40" s="1"/>
  <c r="Q23" i="40"/>
  <c r="P37" i="40"/>
  <c r="N37" i="40"/>
  <c r="N20" i="40"/>
  <c r="O20" i="40" s="1"/>
  <c r="P20" i="40" s="1"/>
  <c r="M31" i="40"/>
  <c r="N19" i="40"/>
  <c r="N39" i="40"/>
  <c r="L20" i="41" l="1"/>
  <c r="L19" i="41"/>
  <c r="M26" i="41"/>
  <c r="M25" i="41"/>
  <c r="M28" i="41"/>
  <c r="M27" i="41"/>
  <c r="B71" i="22" a="1"/>
  <c r="B71" i="22" s="1"/>
  <c r="N29" i="40"/>
  <c r="B72" i="22" s="1" a="1"/>
  <c r="B72" i="22" s="1"/>
  <c r="N28" i="40"/>
  <c r="L17" i="41"/>
  <c r="L16" i="41"/>
  <c r="L18" i="41"/>
  <c r="O25" i="41"/>
  <c r="O26" i="41"/>
  <c r="Q33" i="40"/>
  <c r="R33" i="40" s="1"/>
  <c r="Q22" i="43" s="1"/>
  <c r="Q37" i="40"/>
  <c r="Q24" i="40"/>
  <c r="P39" i="40"/>
  <c r="Q20" i="40"/>
  <c r="P31" i="40"/>
  <c r="O19" i="40"/>
  <c r="N31" i="40"/>
  <c r="O37" i="40"/>
  <c r="O39" i="40"/>
  <c r="O29" i="40" l="1"/>
  <c r="B73" i="22" s="1" a="1"/>
  <c r="B73" i="22" s="1"/>
  <c r="O28" i="40"/>
  <c r="P26" i="41"/>
  <c r="P25" i="41"/>
  <c r="N28" i="41"/>
  <c r="N27" i="41"/>
  <c r="M18" i="41"/>
  <c r="M17" i="41"/>
  <c r="M16" i="41"/>
  <c r="O27" i="41"/>
  <c r="O28" i="41"/>
  <c r="N26" i="41"/>
  <c r="N25" i="41"/>
  <c r="F51" i="40"/>
  <c r="J47" i="40" s="1"/>
  <c r="G51" i="40" s="1"/>
  <c r="S32" i="40"/>
  <c r="Q31" i="40"/>
  <c r="Q39" i="40"/>
  <c r="R37" i="40"/>
  <c r="F55" i="40" s="1"/>
  <c r="P19" i="40"/>
  <c r="O31" i="40"/>
  <c r="Q26" i="41" l="1"/>
  <c r="Q25" i="41"/>
  <c r="R39" i="40"/>
  <c r="F57" i="40" s="1"/>
  <c r="P27" i="41"/>
  <c r="Q27" i="41" s="1"/>
  <c r="AA32" i="43" s="1"/>
  <c r="P28" i="41"/>
  <c r="Q28" i="41" s="1"/>
  <c r="N16" i="41"/>
  <c r="N18" i="41"/>
  <c r="N17" i="41"/>
  <c r="P28" i="40"/>
  <c r="P29" i="40"/>
  <c r="S38" i="40"/>
  <c r="Y22" i="43"/>
  <c r="S36" i="40"/>
  <c r="AC22" i="43"/>
  <c r="Q19" i="40"/>
  <c r="R31" i="40"/>
  <c r="M22" i="43" s="1"/>
  <c r="J50" i="40"/>
  <c r="G56" i="40" s="1"/>
  <c r="J49" i="40"/>
  <c r="G50" i="40"/>
  <c r="B74" i="22" l="1" a="1"/>
  <c r="B74" i="22" s="1"/>
  <c r="O18" i="41"/>
  <c r="O17" i="41"/>
  <c r="O16" i="41"/>
  <c r="Q29" i="40"/>
  <c r="B75" i="22" s="1" a="1"/>
  <c r="B75" i="22" s="1"/>
  <c r="Q28" i="40"/>
  <c r="R28" i="40" s="1"/>
  <c r="G22" i="43" s="1"/>
  <c r="F49" i="40"/>
  <c r="J46" i="40" s="1"/>
  <c r="G49" i="40" s="1"/>
  <c r="AA10" i="43"/>
  <c r="W32" i="43"/>
  <c r="W10" i="43"/>
  <c r="G54" i="40"/>
  <c r="G55" i="40"/>
  <c r="G57" i="40"/>
  <c r="B77" i="22" l="1"/>
  <c r="P17" i="41"/>
  <c r="P16" i="41"/>
  <c r="P18" i="41"/>
  <c r="R29" i="40"/>
  <c r="S27" i="40" s="1"/>
  <c r="G48" i="40"/>
  <c r="F46" i="40"/>
  <c r="I22" i="43" l="1"/>
  <c r="F47" i="40"/>
  <c r="J45" i="40" s="1"/>
  <c r="G45" i="40" l="1"/>
  <c r="G46" i="40"/>
  <c r="G47" i="40"/>
  <c r="F39" i="41"/>
  <c r="G39" i="41"/>
  <c r="H39" i="41"/>
  <c r="I39" i="41"/>
  <c r="J39" i="41"/>
  <c r="K39" i="41"/>
  <c r="L39" i="41"/>
  <c r="M39" i="41"/>
  <c r="N39" i="41"/>
  <c r="O39" i="41"/>
  <c r="P39" i="41"/>
  <c r="C30" i="6" a="1"/>
  <c r="C30" i="6" s="1"/>
  <c r="F38" i="41" s="1"/>
  <c r="D30" i="6" a="1"/>
  <c r="D30" i="6" s="1"/>
  <c r="G38" i="41" s="1"/>
  <c r="E30" i="6" a="1"/>
  <c r="E30" i="6" s="1"/>
  <c r="H38" i="41" s="1"/>
  <c r="F30" i="6" a="1"/>
  <c r="F30" i="6" s="1"/>
  <c r="I38" i="41" s="1"/>
  <c r="G30" i="6" a="1"/>
  <c r="G30" i="6" s="1"/>
  <c r="J38" i="41" s="1"/>
  <c r="H30" i="6" a="1"/>
  <c r="H30" i="6" s="1"/>
  <c r="K38" i="41" s="1"/>
  <c r="I30" i="6" a="1"/>
  <c r="I30" i="6" s="1"/>
  <c r="L38" i="41" s="1"/>
  <c r="J30" i="6" a="1"/>
  <c r="J30" i="6" s="1"/>
  <c r="M38" i="41" s="1"/>
  <c r="K30" i="6" a="1"/>
  <c r="K30" i="6" s="1"/>
  <c r="N38" i="41" s="1"/>
  <c r="L30" i="6" a="1"/>
  <c r="L30" i="6" s="1"/>
  <c r="O38" i="41" s="1"/>
  <c r="M30" i="6" a="1"/>
  <c r="M30" i="6" s="1"/>
  <c r="P38" i="41" s="1"/>
  <c r="E38" i="41"/>
  <c r="K32" i="35"/>
  <c r="Q39" i="41" l="1"/>
  <c r="Q38" i="41"/>
  <c r="N30" i="6"/>
  <c r="D63" i="22" l="1"/>
  <c r="B20" i="34"/>
  <c r="C14" i="34"/>
  <c r="C16" i="34" l="1"/>
  <c r="B22" i="26" l="1"/>
  <c r="C18" i="43"/>
  <c r="C23" i="22"/>
  <c r="C51" i="22"/>
  <c r="C18" i="34"/>
  <c r="C20" i="34" s="1"/>
  <c r="C22" i="34" s="1"/>
  <c r="C24" i="34" s="1"/>
  <c r="C26" i="34" s="1"/>
  <c r="C18" i="31" l="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H11" i="40" l="1"/>
  <c r="G11" i="40"/>
  <c r="F11" i="40"/>
  <c r="O11" i="40"/>
  <c r="N11" i="40"/>
  <c r="M11" i="40"/>
  <c r="L11" i="40"/>
  <c r="K11" i="40"/>
  <c r="J11" i="40"/>
  <c r="I11" i="40"/>
  <c r="S11" i="40" l="1"/>
  <c r="F22" i="40"/>
  <c r="F35" i="40" s="1"/>
  <c r="R11" i="40"/>
  <c r="G22" i="40"/>
  <c r="X55" i="4"/>
  <c r="N9" i="41" s="1" a="1"/>
  <c r="N9" i="41" s="1"/>
  <c r="B19" i="24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D29" i="6" l="1" a="1"/>
  <c r="D29" i="6" s="1"/>
  <c r="G37" i="41" s="1"/>
  <c r="X54" i="4"/>
  <c r="X56" i="4"/>
  <c r="E29" i="6" s="1" a="1"/>
  <c r="E29" i="6" s="1"/>
  <c r="X57" i="4"/>
  <c r="F29" i="6" s="1" a="1"/>
  <c r="F29" i="6" s="1"/>
  <c r="X58" i="4"/>
  <c r="E9" i="41" s="1" a="1"/>
  <c r="E9" i="41" s="1"/>
  <c r="X59" i="4"/>
  <c r="F9" i="41" s="1" a="1"/>
  <c r="F9" i="41" s="1"/>
  <c r="X60" i="4"/>
  <c r="G9" i="41" s="1" a="1"/>
  <c r="G9" i="41" s="1"/>
  <c r="X61" i="4"/>
  <c r="H9" i="41" s="1" a="1"/>
  <c r="H9" i="41" s="1"/>
  <c r="X62" i="4"/>
  <c r="I9" i="41" s="1" a="1"/>
  <c r="I9" i="41" s="1"/>
  <c r="X64" i="4"/>
  <c r="K9" i="41" s="1" a="1"/>
  <c r="K9" i="41" s="1"/>
  <c r="J63" i="4"/>
  <c r="J7" i="41" s="1" a="1"/>
  <c r="J7" i="41" s="1"/>
  <c r="Q54" i="4"/>
  <c r="M8" i="41" s="1" a="1"/>
  <c r="M8" i="41" s="1"/>
  <c r="Q55" i="4"/>
  <c r="N8" i="41" s="1" a="1"/>
  <c r="N8" i="41" s="1"/>
  <c r="Q56" i="4"/>
  <c r="O8" i="41" s="1" a="1"/>
  <c r="O8" i="41" s="1"/>
  <c r="Q57" i="4"/>
  <c r="Q58" i="4"/>
  <c r="E8" i="41" s="1" a="1"/>
  <c r="E8" i="41" s="1"/>
  <c r="Q59" i="4"/>
  <c r="F8" i="41" s="1" a="1"/>
  <c r="F8" i="41" s="1"/>
  <c r="Q60" i="4"/>
  <c r="G8" i="41" s="1" a="1"/>
  <c r="G8" i="41" s="1"/>
  <c r="Q61" i="4"/>
  <c r="H8" i="41" s="1" a="1"/>
  <c r="H8" i="41" s="1"/>
  <c r="Q62" i="4"/>
  <c r="I8" i="41" s="1" a="1"/>
  <c r="I8" i="41" s="1"/>
  <c r="Q63" i="4"/>
  <c r="J8" i="41" s="1" a="1"/>
  <c r="J8" i="41" s="1"/>
  <c r="Q64" i="4"/>
  <c r="K8" i="41" s="1" a="1"/>
  <c r="K8" i="41" s="1"/>
  <c r="Q53" i="4"/>
  <c r="B28" i="6" s="1" a="1"/>
  <c r="B28" i="6" s="1"/>
  <c r="J54" i="4"/>
  <c r="M7" i="41" s="1" a="1"/>
  <c r="M7" i="41" s="1"/>
  <c r="N7" i="41" a="1"/>
  <c r="N7" i="41" s="1"/>
  <c r="J56" i="4"/>
  <c r="O7" i="41" s="1" a="1"/>
  <c r="O7" i="41" s="1"/>
  <c r="J57" i="4"/>
  <c r="J58" i="4"/>
  <c r="E7" i="41" s="1" a="1"/>
  <c r="E7" i="41" s="1"/>
  <c r="J59" i="4"/>
  <c r="F7" i="41" s="1" a="1"/>
  <c r="F7" i="41" s="1"/>
  <c r="J60" i="4"/>
  <c r="G7" i="41" s="1" a="1"/>
  <c r="G7" i="41" s="1"/>
  <c r="J61" i="4"/>
  <c r="H7" i="41" s="1" a="1"/>
  <c r="H7" i="41" s="1"/>
  <c r="J62" i="4"/>
  <c r="I7" i="41" s="1" a="1"/>
  <c r="I7" i="41" s="1"/>
  <c r="J64" i="4"/>
  <c r="K7" i="41" s="1" a="1"/>
  <c r="K7" i="41" s="1"/>
  <c r="K22" i="41" l="1"/>
  <c r="K21" i="41"/>
  <c r="I20" i="41"/>
  <c r="I19" i="41"/>
  <c r="G21" i="41"/>
  <c r="G22" i="41"/>
  <c r="F22" i="41"/>
  <c r="F21" i="41"/>
  <c r="J22" i="41"/>
  <c r="J21" i="41"/>
  <c r="H22" i="41"/>
  <c r="H21" i="41"/>
  <c r="E22" i="41"/>
  <c r="E21" i="41"/>
  <c r="H20" i="41"/>
  <c r="H19" i="41"/>
  <c r="K20" i="41"/>
  <c r="K19" i="41"/>
  <c r="I21" i="41"/>
  <c r="I22" i="41"/>
  <c r="G19" i="41"/>
  <c r="G20" i="41"/>
  <c r="F20" i="41"/>
  <c r="F19" i="41"/>
  <c r="N21" i="41"/>
  <c r="N22" i="41"/>
  <c r="E24" i="41"/>
  <c r="E23" i="41"/>
  <c r="E19" i="41"/>
  <c r="E20" i="41"/>
  <c r="O20" i="41"/>
  <c r="O19" i="41"/>
  <c r="L12" i="42" s="1"/>
  <c r="O21" i="41"/>
  <c r="O22" i="41"/>
  <c r="N20" i="41"/>
  <c r="N19" i="41"/>
  <c r="M20" i="41"/>
  <c r="M19" i="41"/>
  <c r="M21" i="41"/>
  <c r="M22" i="41"/>
  <c r="J20" i="41"/>
  <c r="J19" i="41"/>
  <c r="L8" i="41" a="1"/>
  <c r="L8" i="41" s="1"/>
  <c r="L12" i="41" s="1"/>
  <c r="I37" i="41"/>
  <c r="P9" i="41" a="1"/>
  <c r="P9" i="41" s="1"/>
  <c r="B12" i="42"/>
  <c r="P8" i="41" a="1"/>
  <c r="P8" i="41" s="1"/>
  <c r="H37" i="41"/>
  <c r="O9" i="41" a="1"/>
  <c r="O9" i="41" s="1"/>
  <c r="B17" i="23" s="1"/>
  <c r="C29" i="6" a="1"/>
  <c r="C29" i="6" s="1"/>
  <c r="M9" i="41" a="1"/>
  <c r="M9" i="41" s="1"/>
  <c r="P7" i="41" a="1"/>
  <c r="P7" i="41" s="1"/>
  <c r="F27" i="6" a="1"/>
  <c r="F27" i="6" s="1"/>
  <c r="I35" i="41" s="1"/>
  <c r="H27" i="6" a="1"/>
  <c r="H27" i="6" s="1"/>
  <c r="K35" i="41" s="1"/>
  <c r="L27" i="6" a="1"/>
  <c r="L27" i="6" s="1"/>
  <c r="O35" i="41" s="1"/>
  <c r="M28" i="6" a="1"/>
  <c r="M28" i="6" s="1"/>
  <c r="P36" i="41" s="1"/>
  <c r="L28" i="6" a="1"/>
  <c r="L28" i="6" s="1"/>
  <c r="O36" i="41" s="1"/>
  <c r="M27" i="6" a="1"/>
  <c r="M27" i="6" s="1"/>
  <c r="P35" i="41" s="1"/>
  <c r="K27" i="6" a="1"/>
  <c r="K27" i="6" s="1"/>
  <c r="N35" i="41" s="1"/>
  <c r="K28" i="6" a="1"/>
  <c r="K28" i="6" s="1"/>
  <c r="N36" i="41" s="1"/>
  <c r="J28" i="6" a="1"/>
  <c r="J28" i="6" s="1"/>
  <c r="M36" i="41" s="1"/>
  <c r="I28" i="6" a="1"/>
  <c r="I28" i="6" s="1"/>
  <c r="L36" i="41" s="1"/>
  <c r="H28" i="6" a="1"/>
  <c r="H28" i="6" s="1"/>
  <c r="K36" i="41" s="1"/>
  <c r="G28" i="6" a="1"/>
  <c r="G28" i="6" s="1"/>
  <c r="J36" i="41" s="1"/>
  <c r="J27" i="6" a="1"/>
  <c r="J27" i="6" s="1"/>
  <c r="M35" i="41" s="1"/>
  <c r="I27" i="6" a="1"/>
  <c r="I27" i="6" s="1"/>
  <c r="L35" i="41" s="1"/>
  <c r="F28" i="6" a="1"/>
  <c r="F28" i="6" s="1"/>
  <c r="I36" i="41" s="1"/>
  <c r="H34" i="41"/>
  <c r="E27" i="6" a="1"/>
  <c r="E27" i="6" s="1"/>
  <c r="H35" i="41" s="1"/>
  <c r="G27" i="6" a="1"/>
  <c r="G27" i="6" s="1"/>
  <c r="J35" i="41" s="1"/>
  <c r="I34" i="41"/>
  <c r="E28" i="6" a="1"/>
  <c r="E28" i="6" s="1"/>
  <c r="H36" i="41" s="1"/>
  <c r="D27" i="6" a="1"/>
  <c r="D27" i="6" s="1"/>
  <c r="G35" i="41" s="1"/>
  <c r="D28" i="6" a="1"/>
  <c r="D28" i="6" s="1"/>
  <c r="G36" i="41" s="1"/>
  <c r="C27" i="6" a="1"/>
  <c r="C27" i="6" s="1"/>
  <c r="F35" i="41" s="1"/>
  <c r="C28" i="6" a="1"/>
  <c r="C28" i="6" s="1"/>
  <c r="F36" i="41" s="1"/>
  <c r="M29" i="6" a="1"/>
  <c r="M29" i="6" s="1"/>
  <c r="P37" i="41" s="1"/>
  <c r="K34" i="41"/>
  <c r="N34" i="41"/>
  <c r="L29" i="6" a="1"/>
  <c r="L29" i="6" s="1"/>
  <c r="O37" i="41" s="1"/>
  <c r="I29" i="6" a="1"/>
  <c r="I29" i="6" s="1"/>
  <c r="L37" i="41" s="1"/>
  <c r="P34" i="41"/>
  <c r="M34" i="41"/>
  <c r="K29" i="6" a="1"/>
  <c r="K29" i="6" s="1"/>
  <c r="N37" i="41" s="1"/>
  <c r="L34" i="41"/>
  <c r="J29" i="6" a="1"/>
  <c r="J29" i="6" s="1"/>
  <c r="M37" i="41" s="1"/>
  <c r="J34" i="41"/>
  <c r="G29" i="6" a="1"/>
  <c r="G29" i="6" s="1"/>
  <c r="J37" i="41" s="1"/>
  <c r="H29" i="6" a="1"/>
  <c r="H29" i="6" s="1"/>
  <c r="K37" i="41" s="1"/>
  <c r="G34" i="41"/>
  <c r="F37" i="41"/>
  <c r="O34" i="41"/>
  <c r="C23" i="69" l="1"/>
  <c r="G40" i="41"/>
  <c r="C24" i="69"/>
  <c r="C13" i="69" s="1"/>
  <c r="M40" i="41"/>
  <c r="P40" i="41"/>
  <c r="K40" i="41"/>
  <c r="O40" i="41"/>
  <c r="H40" i="41"/>
  <c r="J40" i="41"/>
  <c r="I40" i="41"/>
  <c r="N40" i="41"/>
  <c r="L40" i="41"/>
  <c r="P21" i="41"/>
  <c r="P22" i="41"/>
  <c r="Q7" i="41"/>
  <c r="P19" i="41"/>
  <c r="M12" i="42" s="1"/>
  <c r="P20" i="41"/>
  <c r="L21" i="41"/>
  <c r="L22" i="41"/>
  <c r="D23" i="69"/>
  <c r="E23" i="69"/>
  <c r="O12" i="41"/>
  <c r="Q8" i="73" s="1"/>
  <c r="E24" i="69"/>
  <c r="Q9" i="41"/>
  <c r="C25" i="69"/>
  <c r="B18" i="23"/>
  <c r="P12" i="41"/>
  <c r="Q8" i="41"/>
  <c r="D24" i="69"/>
  <c r="E25" i="69"/>
  <c r="D25" i="69"/>
  <c r="E36" i="41"/>
  <c r="Q36" i="41" s="1"/>
  <c r="N28" i="6"/>
  <c r="F12" i="41"/>
  <c r="H8" i="73" s="1"/>
  <c r="G12" i="41"/>
  <c r="B12" i="23"/>
  <c r="N12" i="41"/>
  <c r="B13" i="23"/>
  <c r="H12" i="42"/>
  <c r="B10" i="23"/>
  <c r="E12" i="42"/>
  <c r="M12" i="41"/>
  <c r="B7" i="23"/>
  <c r="B11" i="23"/>
  <c r="F12" i="42"/>
  <c r="J12" i="41"/>
  <c r="E35" i="41"/>
  <c r="N27" i="6"/>
  <c r="I12" i="41"/>
  <c r="B14" i="23"/>
  <c r="I12" i="42"/>
  <c r="B16" i="23"/>
  <c r="K12" i="42"/>
  <c r="E37" i="41"/>
  <c r="N29" i="6"/>
  <c r="E12" i="41"/>
  <c r="H12" i="41"/>
  <c r="B15" i="23"/>
  <c r="J12" i="42"/>
  <c r="F34" i="41"/>
  <c r="B9" i="23"/>
  <c r="D12" i="42"/>
  <c r="K12" i="41"/>
  <c r="B8" i="23"/>
  <c r="G35" i="40"/>
  <c r="H22" i="40"/>
  <c r="C14" i="69" l="1"/>
  <c r="C12" i="72" s="1"/>
  <c r="C18" i="68" s="1"/>
  <c r="Q12" i="41"/>
  <c r="C10" i="43" s="1"/>
  <c r="G9" i="66" s="1"/>
  <c r="Q37" i="41"/>
  <c r="E40" i="41"/>
  <c r="E14" i="69"/>
  <c r="E13" i="69"/>
  <c r="D13" i="69"/>
  <c r="D14" i="69"/>
  <c r="Q35" i="41"/>
  <c r="Q34" i="41"/>
  <c r="F40" i="41"/>
  <c r="F23" i="41"/>
  <c r="F24" i="41"/>
  <c r="Q9" i="73"/>
  <c r="Q11" i="73"/>
  <c r="Q10" i="73"/>
  <c r="C11" i="72"/>
  <c r="C17" i="68" s="1"/>
  <c r="C10" i="72"/>
  <c r="C16" i="68" s="1"/>
  <c r="R9" i="73"/>
  <c r="R11" i="73"/>
  <c r="R8" i="73"/>
  <c r="R10" i="73"/>
  <c r="G8" i="73"/>
  <c r="B20" i="23"/>
  <c r="Q17" i="41"/>
  <c r="Q20" i="41"/>
  <c r="Q22" i="41"/>
  <c r="P10" i="73"/>
  <c r="P8" i="73"/>
  <c r="P9" i="73"/>
  <c r="P11" i="73"/>
  <c r="N8" i="73"/>
  <c r="N10" i="73"/>
  <c r="N9" i="73"/>
  <c r="N11" i="73"/>
  <c r="I9" i="73"/>
  <c r="I8" i="73"/>
  <c r="I11" i="73"/>
  <c r="I10" i="73"/>
  <c r="O10" i="73"/>
  <c r="O11" i="73"/>
  <c r="O9" i="73"/>
  <c r="O8" i="73"/>
  <c r="H9" i="73"/>
  <c r="H11" i="73"/>
  <c r="M10" i="73"/>
  <c r="M9" i="73"/>
  <c r="M8" i="73"/>
  <c r="M11" i="73"/>
  <c r="J9" i="73"/>
  <c r="J8" i="73"/>
  <c r="J11" i="73"/>
  <c r="J10" i="73"/>
  <c r="K11" i="73"/>
  <c r="K10" i="73"/>
  <c r="K9" i="73"/>
  <c r="K8" i="73"/>
  <c r="G10" i="73"/>
  <c r="G9" i="73"/>
  <c r="G11" i="73"/>
  <c r="L8" i="73"/>
  <c r="L11" i="73"/>
  <c r="L9" i="73"/>
  <c r="L10" i="73"/>
  <c r="C6" i="42"/>
  <c r="Q19" i="41"/>
  <c r="N12" i="42" s="1"/>
  <c r="B13" i="42" s="1"/>
  <c r="Q21" i="41"/>
  <c r="G12" i="42"/>
  <c r="D6" i="42"/>
  <c r="H35" i="40"/>
  <c r="I22" i="40"/>
  <c r="C15" i="69" l="1"/>
  <c r="E15" i="69"/>
  <c r="D15" i="69"/>
  <c r="C13" i="72"/>
  <c r="D11" i="72"/>
  <c r="D12" i="72"/>
  <c r="G24" i="41"/>
  <c r="G23" i="41"/>
  <c r="F14" i="69"/>
  <c r="F13" i="69"/>
  <c r="F18" i="69"/>
  <c r="D12" i="66" s="1"/>
  <c r="S8" i="73"/>
  <c r="L21" i="73"/>
  <c r="N21" i="73"/>
  <c r="O21" i="73"/>
  <c r="R21" i="73"/>
  <c r="Q21" i="73"/>
  <c r="M21" i="73"/>
  <c r="I21" i="73"/>
  <c r="S9" i="73"/>
  <c r="P21" i="73"/>
  <c r="O10" i="43"/>
  <c r="O12" i="43" s="1"/>
  <c r="S11" i="73"/>
  <c r="T11" i="73" s="1"/>
  <c r="H21" i="73"/>
  <c r="K21" i="73"/>
  <c r="J21" i="73"/>
  <c r="S10" i="73"/>
  <c r="C12" i="42"/>
  <c r="AA12" i="43"/>
  <c r="W12" i="43"/>
  <c r="B6" i="42"/>
  <c r="I35" i="40"/>
  <c r="J22" i="40"/>
  <c r="D18" i="68" l="1"/>
  <c r="E12" i="72" s="1"/>
  <c r="G12" i="72" s="1"/>
  <c r="D17" i="68"/>
  <c r="E11" i="72" s="1"/>
  <c r="F15" i="69"/>
  <c r="D10" i="72"/>
  <c r="D16" i="68" s="1"/>
  <c r="C19" i="68"/>
  <c r="H23" i="41"/>
  <c r="H24" i="41"/>
  <c r="S21" i="73"/>
  <c r="E12" i="66" s="1"/>
  <c r="O32" i="43"/>
  <c r="K10" i="43"/>
  <c r="K12" i="43" s="1"/>
  <c r="K32" i="43"/>
  <c r="J35" i="40"/>
  <c r="K22" i="40"/>
  <c r="K35" i="40" s="1"/>
  <c r="D13" i="72" l="1"/>
  <c r="E10" i="72"/>
  <c r="E13" i="72" s="1"/>
  <c r="C37" i="43"/>
  <c r="C38" i="43" s="1"/>
  <c r="F12" i="66"/>
  <c r="G12" i="66" s="1"/>
  <c r="F6" i="42"/>
  <c r="I24" i="41"/>
  <c r="I23" i="41"/>
  <c r="J24" i="41"/>
  <c r="J23" i="41"/>
  <c r="F18" i="68"/>
  <c r="F10" i="73"/>
  <c r="H18" i="73" s="1"/>
  <c r="G6" i="42"/>
  <c r="E6" i="42"/>
  <c r="M13" i="42"/>
  <c r="L13" i="42"/>
  <c r="J13" i="42"/>
  <c r="H13" i="42"/>
  <c r="D13" i="42"/>
  <c r="I13" i="42"/>
  <c r="F13" i="42"/>
  <c r="E13" i="42"/>
  <c r="C13" i="42"/>
  <c r="K13" i="42"/>
  <c r="G13" i="42"/>
  <c r="L22" i="40"/>
  <c r="B22" i="81" l="1"/>
  <c r="D19" i="68"/>
  <c r="F17" i="68"/>
  <c r="G11" i="72"/>
  <c r="F9" i="73"/>
  <c r="H17" i="73" s="1"/>
  <c r="G18" i="73"/>
  <c r="J18" i="73"/>
  <c r="M18" i="73"/>
  <c r="O18" i="73"/>
  <c r="I18" i="73"/>
  <c r="R18" i="73"/>
  <c r="N18" i="73"/>
  <c r="L18" i="73"/>
  <c r="Q18" i="73"/>
  <c r="P18" i="73"/>
  <c r="K18" i="73"/>
  <c r="T10" i="73"/>
  <c r="N13" i="42"/>
  <c r="L35" i="40"/>
  <c r="M22" i="40"/>
  <c r="K23" i="41" l="1"/>
  <c r="K24" i="41"/>
  <c r="G17" i="73"/>
  <c r="O17" i="73"/>
  <c r="N17" i="73"/>
  <c r="I17" i="73"/>
  <c r="M17" i="73"/>
  <c r="P17" i="73"/>
  <c r="K17" i="73"/>
  <c r="L17" i="73"/>
  <c r="Q17" i="73"/>
  <c r="R17" i="73"/>
  <c r="J17" i="73"/>
  <c r="T9" i="73"/>
  <c r="S18" i="73"/>
  <c r="M35" i="40"/>
  <c r="N22" i="40"/>
  <c r="O22" i="40" s="1"/>
  <c r="P22" i="40" s="1"/>
  <c r="I6" i="42" l="1"/>
  <c r="L24" i="41"/>
  <c r="L23" i="41"/>
  <c r="S17" i="73"/>
  <c r="H6" i="42"/>
  <c r="Q22" i="40"/>
  <c r="P35" i="40"/>
  <c r="N35" i="40"/>
  <c r="J6" i="42" l="1"/>
  <c r="M23" i="41"/>
  <c r="M24" i="41"/>
  <c r="O23" i="41"/>
  <c r="O24" i="41"/>
  <c r="L6" i="42"/>
  <c r="Q35" i="40"/>
  <c r="O35" i="40"/>
  <c r="K6" i="42" l="1"/>
  <c r="N24" i="41"/>
  <c r="N23" i="41"/>
  <c r="M6" i="42"/>
  <c r="P24" i="41"/>
  <c r="Q24" i="41" s="1"/>
  <c r="P23" i="41"/>
  <c r="Q18" i="41"/>
  <c r="Q16" i="41"/>
  <c r="R35" i="40"/>
  <c r="R40" i="40" s="1"/>
  <c r="E10" i="43" l="1"/>
  <c r="E12" i="43" s="1"/>
  <c r="E15" i="43" s="1"/>
  <c r="Q23" i="41"/>
  <c r="Q29" i="41" s="1"/>
  <c r="S34" i="40"/>
  <c r="E32" i="43"/>
  <c r="N6" i="42"/>
  <c r="F53" i="40"/>
  <c r="J48" i="40" s="1"/>
  <c r="U22" i="43"/>
  <c r="E7" i="22" l="1"/>
  <c r="B7" i="42"/>
  <c r="F7" i="42"/>
  <c r="D7" i="42"/>
  <c r="E7" i="42"/>
  <c r="C7" i="42"/>
  <c r="G7" i="42"/>
  <c r="I7" i="42"/>
  <c r="J7" i="42"/>
  <c r="H7" i="42"/>
  <c r="M7" i="42"/>
  <c r="K7" i="42"/>
  <c r="L7" i="42"/>
  <c r="S10" i="43"/>
  <c r="S12" i="43" s="1"/>
  <c r="S32" i="43"/>
  <c r="C32" i="43" s="1"/>
  <c r="E34" i="43" s="1"/>
  <c r="G52" i="40"/>
  <c r="G53" i="40"/>
  <c r="N7" i="42" l="1"/>
  <c r="C12" i="43"/>
  <c r="K34" i="43" l="1"/>
  <c r="AA34" i="43"/>
  <c r="W34" i="43"/>
  <c r="O34" i="43"/>
  <c r="S34" i="43"/>
  <c r="C34" i="43" l="1"/>
  <c r="X47" i="4" l="1"/>
  <c r="Q47" i="4"/>
  <c r="J47" i="4"/>
  <c r="J46" i="4"/>
  <c r="F16" i="68" l="1"/>
  <c r="F19" i="68" s="1"/>
  <c r="D8" i="66" s="1"/>
  <c r="D14" i="66" l="1"/>
  <c r="G10" i="72"/>
  <c r="G13" i="72" s="1"/>
  <c r="F8" i="73" l="1"/>
  <c r="H16" i="73" s="1"/>
  <c r="G16" i="73" l="1"/>
  <c r="K16" i="73"/>
  <c r="R16" i="73"/>
  <c r="N16" i="73"/>
  <c r="O16" i="73"/>
  <c r="P16" i="73"/>
  <c r="L16" i="73"/>
  <c r="M16" i="73"/>
  <c r="T8" i="73"/>
  <c r="Q16" i="73"/>
  <c r="J16" i="73"/>
  <c r="I16" i="73"/>
  <c r="S16" i="73" l="1"/>
  <c r="S19" i="73" s="1"/>
  <c r="E8" i="66" s="1"/>
  <c r="F8" i="66" l="1"/>
  <c r="G8" i="66" s="1"/>
  <c r="H9" i="66" s="1"/>
  <c r="E14" i="66"/>
  <c r="F14" i="66" l="1"/>
  <c r="G14" i="66"/>
  <c r="B13" i="81"/>
  <c r="O26" i="43" l="1"/>
  <c r="Q26" i="43" l="1"/>
  <c r="S26" i="43"/>
  <c r="U26" i="43"/>
  <c r="W26" i="43"/>
  <c r="Y26" i="43"/>
  <c r="AA26" i="43"/>
  <c r="E26" i="43"/>
  <c r="AC26" i="43"/>
  <c r="G26" i="43"/>
  <c r="I26" i="43"/>
  <c r="K26" i="43"/>
  <c r="M26" i="43"/>
  <c r="O15" i="43" l="1"/>
  <c r="W15" i="43"/>
  <c r="AA15" i="43"/>
  <c r="S15" i="43"/>
  <c r="K15" i="43"/>
  <c r="C11" i="22"/>
  <c r="C12" i="22" l="1"/>
  <c r="C13" i="22"/>
  <c r="C8" i="22"/>
  <c r="C9" i="22"/>
  <c r="E6" i="23"/>
  <c r="C16" i="22"/>
  <c r="C14" i="22"/>
  <c r="C17" i="22"/>
  <c r="C15" i="22"/>
  <c r="C19" i="22"/>
  <c r="C10" i="22"/>
  <c r="E25" i="22"/>
  <c r="C18" i="22"/>
  <c r="C9" i="23" l="1"/>
  <c r="C8" i="23"/>
  <c r="C16" i="23"/>
  <c r="E24" i="23"/>
  <c r="C15" i="23"/>
  <c r="C14" i="23"/>
  <c r="C18" i="23"/>
  <c r="C17" i="23"/>
  <c r="C7" i="23"/>
  <c r="C13" i="23"/>
  <c r="C12" i="23"/>
  <c r="C10" i="23"/>
  <c r="C11" i="23"/>
  <c r="C21" i="22"/>
  <c r="E21" i="22" s="1"/>
  <c r="D8" i="22"/>
  <c r="E8" i="22" s="1"/>
  <c r="D9" i="22" l="1"/>
  <c r="E9" i="22" s="1"/>
  <c r="C20" i="23"/>
  <c r="E20" i="23" s="1"/>
  <c r="D7" i="23"/>
  <c r="E7" i="23" s="1"/>
  <c r="D8" i="23" l="1"/>
  <c r="E8" i="23" s="1"/>
  <c r="D10" i="22"/>
  <c r="E10" i="22" l="1"/>
  <c r="D9" i="23"/>
  <c r="E9" i="23" s="1"/>
  <c r="D10" i="23" l="1"/>
  <c r="E10" i="23" s="1"/>
  <c r="D11" i="22"/>
  <c r="E11" i="22" s="1"/>
  <c r="D12" i="22" l="1"/>
  <c r="E12" i="22" s="1"/>
  <c r="D11" i="23"/>
  <c r="D13" i="22" l="1"/>
  <c r="E13" i="22" s="1"/>
  <c r="E11" i="23"/>
  <c r="D14" i="22" l="1"/>
  <c r="E14" i="22" s="1"/>
  <c r="D12" i="23"/>
  <c r="E12" i="23" s="1"/>
  <c r="D15" i="22" l="1"/>
  <c r="E15" i="22" s="1"/>
  <c r="D13" i="23"/>
  <c r="E13" i="23" s="1"/>
  <c r="D14" i="23" l="1"/>
  <c r="E14" i="23" s="1"/>
  <c r="D16" i="22"/>
  <c r="E16" i="22" s="1"/>
  <c r="D17" i="22" l="1"/>
  <c r="E17" i="22" s="1"/>
  <c r="D15" i="23"/>
  <c r="E15" i="23" s="1"/>
  <c r="D16" i="23" l="1"/>
  <c r="E16" i="23" s="1"/>
  <c r="D18" i="22"/>
  <c r="E18" i="22" s="1"/>
  <c r="D19" i="22" l="1"/>
  <c r="D21" i="22" s="1"/>
  <c r="E26" i="22" s="1"/>
  <c r="D17" i="23"/>
  <c r="E17" i="23" s="1"/>
  <c r="E19" i="22" l="1"/>
  <c r="D18" i="23"/>
  <c r="D20" i="23" s="1"/>
  <c r="E25" i="23" s="1"/>
  <c r="E26" i="23" s="1"/>
  <c r="E18" i="23" l="1"/>
  <c r="E17" i="43"/>
  <c r="E27" i="22"/>
  <c r="W17" i="43"/>
  <c r="W19" i="43" s="1"/>
  <c r="AA17" i="43"/>
  <c r="AA19" i="43" s="1"/>
  <c r="S17" i="43"/>
  <c r="S19" i="43" s="1"/>
  <c r="O17" i="43"/>
  <c r="O19" i="43" s="1"/>
  <c r="K17" i="43"/>
  <c r="K19" i="43" s="1"/>
  <c r="E19" i="43" l="1"/>
  <c r="E25" i="43" s="1"/>
  <c r="C17" i="43"/>
  <c r="U25" i="43"/>
  <c r="U28" i="43" s="1"/>
  <c r="S25" i="43"/>
  <c r="S28" i="43" s="1"/>
  <c r="Y25" i="43"/>
  <c r="Y28" i="43" s="1"/>
  <c r="W25" i="43"/>
  <c r="W28" i="43" s="1"/>
  <c r="K25" i="43"/>
  <c r="K28" i="43" s="1"/>
  <c r="M25" i="43"/>
  <c r="M28" i="43" s="1"/>
  <c r="Q25" i="43"/>
  <c r="Q28" i="43" s="1"/>
  <c r="O25" i="43"/>
  <c r="O28" i="43" s="1"/>
  <c r="AA25" i="43"/>
  <c r="AA28" i="43" s="1"/>
  <c r="AC25" i="43"/>
  <c r="AC28" i="43" s="1"/>
  <c r="C20" i="43" l="1"/>
  <c r="E28" i="43"/>
  <c r="I6" i="80" s="1"/>
  <c r="L6" i="80" s="1"/>
  <c r="B10" i="81"/>
  <c r="B12" i="81" s="1"/>
  <c r="B14" i="81" s="1"/>
  <c r="F14" i="81" s="1"/>
  <c r="G14" i="81" s="1"/>
  <c r="I35" i="80"/>
  <c r="L36" i="80" s="1"/>
  <c r="I17" i="80"/>
  <c r="I18" i="80" s="1"/>
  <c r="I19" i="80" s="1"/>
  <c r="I21" i="80"/>
  <c r="I12" i="80"/>
  <c r="L12" i="80" s="1"/>
  <c r="I43" i="80"/>
  <c r="I26" i="80"/>
  <c r="I27" i="80" s="1"/>
  <c r="I30" i="80"/>
  <c r="I14" i="80"/>
  <c r="I49" i="80"/>
  <c r="I38" i="80"/>
  <c r="I25" i="43"/>
  <c r="I28" i="43" s="1"/>
  <c r="G25" i="43"/>
  <c r="G28" i="43" s="1"/>
  <c r="I40" i="43" l="1"/>
  <c r="E40" i="43" s="1"/>
  <c r="L17" i="80"/>
  <c r="M17" i="80" s="1"/>
  <c r="L19" i="80"/>
  <c r="L18" i="80"/>
  <c r="I8" i="80"/>
  <c r="L8" i="80" s="1"/>
  <c r="I36" i="80"/>
  <c r="I22" i="80"/>
  <c r="I23" i="80" s="1"/>
  <c r="L35" i="80"/>
  <c r="M35" i="80" s="1"/>
  <c r="L21" i="80"/>
  <c r="M21" i="80" s="1"/>
  <c r="M20" i="80" s="1"/>
  <c r="I31" i="80"/>
  <c r="I39" i="80"/>
  <c r="L38" i="80"/>
  <c r="M38" i="80" s="1"/>
  <c r="M37" i="80" s="1"/>
  <c r="I44" i="80"/>
  <c r="I45" i="80" s="1"/>
  <c r="I46" i="80" s="1"/>
  <c r="L43" i="80"/>
  <c r="M43" i="80" s="1"/>
  <c r="I50" i="80"/>
  <c r="I51" i="80" s="1"/>
  <c r="I52" i="80" s="1"/>
  <c r="I10" i="80"/>
  <c r="L10" i="80" s="1"/>
  <c r="L39" i="80"/>
  <c r="L26" i="80"/>
  <c r="M26" i="80" s="1"/>
  <c r="L27" i="80"/>
  <c r="M27" i="80" s="1"/>
  <c r="L28" i="80"/>
  <c r="L14" i="80"/>
  <c r="L22" i="80"/>
  <c r="L23" i="80"/>
  <c r="L31" i="80"/>
  <c r="M31" i="80" s="1"/>
  <c r="L32" i="80"/>
  <c r="L30" i="80"/>
  <c r="M30" i="80" s="1"/>
  <c r="L52" i="80"/>
  <c r="L46" i="80"/>
  <c r="L50" i="80"/>
  <c r="M50" i="80" s="1"/>
  <c r="L51" i="80"/>
  <c r="L45" i="80"/>
  <c r="L49" i="80"/>
  <c r="M49" i="80" s="1"/>
  <c r="L44" i="80"/>
  <c r="M44" i="80" s="1"/>
  <c r="K40" i="43" l="1"/>
  <c r="E63" i="22"/>
  <c r="E35" i="22"/>
  <c r="N20" i="80"/>
  <c r="O20" i="80" s="1"/>
  <c r="N37" i="80"/>
  <c r="O37" i="80" s="1"/>
  <c r="O40" i="43"/>
  <c r="AA40" i="43"/>
  <c r="W40" i="43"/>
  <c r="S40" i="43"/>
  <c r="M8" i="80"/>
  <c r="M29" i="80"/>
  <c r="M10" i="80"/>
  <c r="M47" i="80"/>
  <c r="M14" i="80"/>
  <c r="I53" i="22" l="1"/>
  <c r="E53" i="22"/>
  <c r="H53" i="22"/>
  <c r="N14" i="80"/>
  <c r="O14" i="80" s="1"/>
  <c r="N47" i="80"/>
  <c r="O47" i="80" s="1"/>
  <c r="N29" i="80"/>
  <c r="O29" i="80" s="1"/>
  <c r="N10" i="80"/>
  <c r="O10" i="80" s="1"/>
  <c r="N8" i="80"/>
  <c r="O8" i="80" s="1"/>
  <c r="C40" i="43"/>
  <c r="E81" i="22"/>
  <c r="C64" i="22"/>
  <c r="D64" i="22" s="1"/>
  <c r="E64" i="22" s="1"/>
  <c r="C67" i="22"/>
  <c r="C65" i="22"/>
  <c r="C73" i="22"/>
  <c r="C71" i="22"/>
  <c r="C66" i="22"/>
  <c r="C75" i="22"/>
  <c r="C68" i="22"/>
  <c r="C74" i="22"/>
  <c r="C70" i="22"/>
  <c r="C69" i="22"/>
  <c r="C72" i="22"/>
  <c r="D65" i="22" l="1"/>
  <c r="E65" i="22" s="1"/>
  <c r="D66" i="22" s="1"/>
  <c r="E66" i="22" s="1"/>
  <c r="D67" i="22" s="1"/>
  <c r="C77" i="22"/>
  <c r="E77" i="22" s="1"/>
  <c r="E67" i="22" l="1"/>
  <c r="D68" i="22" s="1"/>
  <c r="E68" i="22" l="1"/>
  <c r="D69" i="22" l="1"/>
  <c r="E69" i="22" l="1"/>
  <c r="D70" i="22" s="1"/>
  <c r="E70" i="22" s="1"/>
  <c r="D71" i="22" l="1"/>
  <c r="E71" i="22" s="1"/>
  <c r="D72" i="22" l="1"/>
  <c r="E72" i="22" s="1"/>
  <c r="D73" i="22" l="1"/>
  <c r="E73" i="22" s="1"/>
  <c r="D74" i="22" l="1"/>
  <c r="E74" i="22" s="1"/>
  <c r="D75" i="22" l="1"/>
  <c r="D77" i="22" s="1"/>
  <c r="E82" i="22" s="1"/>
  <c r="I41" i="43" s="1"/>
  <c r="I43" i="43" s="1"/>
  <c r="E75" i="22" l="1"/>
  <c r="E6" i="29"/>
  <c r="E6" i="26"/>
  <c r="D24" i="26" s="1"/>
  <c r="E6" i="27"/>
  <c r="C42" i="22"/>
  <c r="E6" i="30"/>
  <c r="E83" i="22" l="1"/>
  <c r="E24" i="27"/>
  <c r="C13" i="27"/>
  <c r="C16" i="27"/>
  <c r="C12" i="27"/>
  <c r="C9" i="27"/>
  <c r="C15" i="27"/>
  <c r="C14" i="27"/>
  <c r="C11" i="27"/>
  <c r="C40" i="22"/>
  <c r="C10" i="30"/>
  <c r="C13" i="30"/>
  <c r="C7" i="30"/>
  <c r="D7" i="30" s="1"/>
  <c r="E7" i="30" s="1"/>
  <c r="C16" i="30"/>
  <c r="C9" i="30"/>
  <c r="C12" i="30"/>
  <c r="C15" i="30"/>
  <c r="C14" i="30"/>
  <c r="C10" i="26"/>
  <c r="C15" i="26"/>
  <c r="C8" i="26"/>
  <c r="C11" i="26"/>
  <c r="C16" i="26"/>
  <c r="C18" i="26"/>
  <c r="C14" i="26"/>
  <c r="C17" i="26"/>
  <c r="C10" i="29"/>
  <c r="C9" i="29"/>
  <c r="C15" i="29"/>
  <c r="C11" i="29"/>
  <c r="C18" i="29"/>
  <c r="C12" i="29"/>
  <c r="C14" i="29"/>
  <c r="C17" i="29"/>
  <c r="C13" i="29"/>
  <c r="C8" i="29"/>
  <c r="C44" i="22"/>
  <c r="C36" i="22"/>
  <c r="D36" i="22" s="1"/>
  <c r="C18" i="30"/>
  <c r="C8" i="27"/>
  <c r="C43" i="22"/>
  <c r="E24" i="30"/>
  <c r="E24" i="26"/>
  <c r="C47" i="22"/>
  <c r="C13" i="26"/>
  <c r="C12" i="26"/>
  <c r="C16" i="29"/>
  <c r="C37" i="22"/>
  <c r="C11" i="30"/>
  <c r="C17" i="27"/>
  <c r="C41" i="22"/>
  <c r="E24" i="29"/>
  <c r="C38" i="22"/>
  <c r="C17" i="30"/>
  <c r="C10" i="27"/>
  <c r="C45" i="22"/>
  <c r="C7" i="26"/>
  <c r="D7" i="26" s="1"/>
  <c r="C7" i="29"/>
  <c r="D7" i="29" s="1"/>
  <c r="E6" i="28"/>
  <c r="C7" i="27"/>
  <c r="D7" i="27" s="1"/>
  <c r="C8" i="30"/>
  <c r="C18" i="27"/>
  <c r="C39" i="22"/>
  <c r="C9" i="26"/>
  <c r="C46" i="22"/>
  <c r="E36" i="22" l="1"/>
  <c r="D37" i="22" s="1"/>
  <c r="E37" i="22" s="1"/>
  <c r="E7" i="26"/>
  <c r="D8" i="26" s="1"/>
  <c r="E8" i="26" s="1"/>
  <c r="D8" i="30"/>
  <c r="E8" i="30" s="1"/>
  <c r="C20" i="30"/>
  <c r="E20" i="30" s="1"/>
  <c r="E7" i="27"/>
  <c r="C20" i="27"/>
  <c r="E20" i="27" s="1"/>
  <c r="C20" i="29"/>
  <c r="E20" i="29" s="1"/>
  <c r="E7" i="29"/>
  <c r="C11" i="28"/>
  <c r="C8" i="28"/>
  <c r="E24" i="28"/>
  <c r="C16" i="28"/>
  <c r="C12" i="28"/>
  <c r="C14" i="28"/>
  <c r="C9" i="28"/>
  <c r="C17" i="28"/>
  <c r="C15" i="28"/>
  <c r="C13" i="28"/>
  <c r="C10" i="28"/>
  <c r="C7" i="28"/>
  <c r="C18" i="28"/>
  <c r="C20" i="26"/>
  <c r="E20" i="26" s="1"/>
  <c r="C49" i="22"/>
  <c r="E49" i="22" s="1"/>
  <c r="D9" i="26" l="1"/>
  <c r="D9" i="30"/>
  <c r="E9" i="30" s="1"/>
  <c r="D38" i="22"/>
  <c r="D8" i="29"/>
  <c r="C20" i="28"/>
  <c r="E20" i="28" s="1"/>
  <c r="D7" i="28"/>
  <c r="E7" i="28" s="1"/>
  <c r="D8" i="27"/>
  <c r="D8" i="28" l="1"/>
  <c r="E8" i="28" s="1"/>
  <c r="D10" i="30"/>
  <c r="E10" i="30" s="1"/>
  <c r="E8" i="29"/>
  <c r="E38" i="22"/>
  <c r="E8" i="27"/>
  <c r="E9" i="26"/>
  <c r="D9" i="28" l="1"/>
  <c r="E9" i="28" s="1"/>
  <c r="D11" i="30"/>
  <c r="E11" i="30" s="1"/>
  <c r="D10" i="26"/>
  <c r="E10" i="26" s="1"/>
  <c r="D39" i="22"/>
  <c r="D9" i="29"/>
  <c r="E9" i="29" s="1"/>
  <c r="D9" i="27"/>
  <c r="E9" i="27" s="1"/>
  <c r="D10" i="29" l="1"/>
  <c r="E10" i="29" s="1"/>
  <c r="D11" i="26"/>
  <c r="E11" i="26" s="1"/>
  <c r="D10" i="27"/>
  <c r="E10" i="27" s="1"/>
  <c r="D12" i="30"/>
  <c r="E12" i="30" s="1"/>
  <c r="E39" i="22"/>
  <c r="D10" i="28"/>
  <c r="E10" i="28" s="1"/>
  <c r="D11" i="28" l="1"/>
  <c r="E11" i="28" s="1"/>
  <c r="D12" i="26"/>
  <c r="E12" i="26" s="1"/>
  <c r="D40" i="22"/>
  <c r="E40" i="22" s="1"/>
  <c r="D13" i="30"/>
  <c r="E13" i="30" s="1"/>
  <c r="D11" i="27"/>
  <c r="E11" i="27" s="1"/>
  <c r="D11" i="29"/>
  <c r="E11" i="29" s="1"/>
  <c r="D12" i="29" l="1"/>
  <c r="E12" i="29" s="1"/>
  <c r="D41" i="22"/>
  <c r="E41" i="22" s="1"/>
  <c r="D13" i="26"/>
  <c r="E13" i="26" s="1"/>
  <c r="D12" i="27"/>
  <c r="E12" i="27" s="1"/>
  <c r="D14" i="30"/>
  <c r="E14" i="30" s="1"/>
  <c r="D12" i="28"/>
  <c r="E12" i="28" s="1"/>
  <c r="D13" i="28" l="1"/>
  <c r="E13" i="28" s="1"/>
  <c r="D14" i="26"/>
  <c r="E14" i="26" s="1"/>
  <c r="D13" i="29"/>
  <c r="E13" i="29" s="1"/>
  <c r="D15" i="30"/>
  <c r="E15" i="30" s="1"/>
  <c r="D13" i="27"/>
  <c r="E13" i="27" s="1"/>
  <c r="D42" i="22"/>
  <c r="E42" i="22" s="1"/>
  <c r="D43" i="22" s="1"/>
  <c r="D14" i="27" l="1"/>
  <c r="E14" i="27" s="1"/>
  <c r="D16" i="30"/>
  <c r="E16" i="30" s="1"/>
  <c r="D14" i="29"/>
  <c r="E14" i="29" s="1"/>
  <c r="D14" i="28"/>
  <c r="E14" i="28" s="1"/>
  <c r="D15" i="26"/>
  <c r="E15" i="26" s="1"/>
  <c r="E43" i="22"/>
  <c r="D15" i="27" l="1"/>
  <c r="E15" i="27" s="1"/>
  <c r="D44" i="22"/>
  <c r="E44" i="22" s="1"/>
  <c r="D16" i="26"/>
  <c r="E16" i="26" s="1"/>
  <c r="D15" i="28"/>
  <c r="E15" i="28" s="1"/>
  <c r="D15" i="29"/>
  <c r="E15" i="29" s="1"/>
  <c r="D17" i="30"/>
  <c r="E17" i="30" s="1"/>
  <c r="D16" i="29" l="1"/>
  <c r="E16" i="29" s="1"/>
  <c r="D18" i="30"/>
  <c r="D20" i="30" s="1"/>
  <c r="E25" i="30" s="1"/>
  <c r="D16" i="28"/>
  <c r="E16" i="28" s="1"/>
  <c r="D17" i="26"/>
  <c r="E17" i="26" s="1"/>
  <c r="D45" i="22"/>
  <c r="E45" i="22" s="1"/>
  <c r="D16" i="27"/>
  <c r="E16" i="27" s="1"/>
  <c r="D17" i="27" l="1"/>
  <c r="E17" i="27" s="1"/>
  <c r="D46" i="22"/>
  <c r="E46" i="22" s="1"/>
  <c r="D47" i="22" s="1"/>
  <c r="D49" i="22" s="1"/>
  <c r="D17" i="29"/>
  <c r="E17" i="29" s="1"/>
  <c r="D17" i="28"/>
  <c r="E17" i="28" s="1"/>
  <c r="D18" i="26"/>
  <c r="D20" i="26" s="1"/>
  <c r="D25" i="26" s="1"/>
  <c r="D26" i="26" s="1"/>
  <c r="D27" i="26" s="1"/>
  <c r="E18" i="30"/>
  <c r="AA41" i="43"/>
  <c r="AA43" i="43" s="1"/>
  <c r="AA45" i="43" s="1"/>
  <c r="E26" i="30"/>
  <c r="E54" i="22" l="1"/>
  <c r="E55" i="22" s="1"/>
  <c r="I54" i="22"/>
  <c r="I55" i="22" s="1"/>
  <c r="I56" i="22" s="1"/>
  <c r="H54" i="22"/>
  <c r="H55" i="22" s="1"/>
  <c r="D18" i="28"/>
  <c r="D20" i="28" s="1"/>
  <c r="E25" i="28" s="1"/>
  <c r="D18" i="29"/>
  <c r="D20" i="29" s="1"/>
  <c r="E25" i="29" s="1"/>
  <c r="D18" i="27"/>
  <c r="D20" i="27" s="1"/>
  <c r="E25" i="27" s="1"/>
  <c r="P12" i="42"/>
  <c r="E25" i="26"/>
  <c r="E18" i="26"/>
  <c r="H56" i="22" l="1"/>
  <c r="P6" i="42" s="1"/>
  <c r="B9" i="42" s="1"/>
  <c r="E41" i="43"/>
  <c r="E43" i="43" s="1"/>
  <c r="J41" i="80"/>
  <c r="S41" i="43"/>
  <c r="S43" i="43" s="1"/>
  <c r="S45" i="43" s="1"/>
  <c r="J16" i="80" s="1"/>
  <c r="K16" i="80" s="1"/>
  <c r="E26" i="27"/>
  <c r="E18" i="27"/>
  <c r="E47" i="22"/>
  <c r="W41" i="43"/>
  <c r="W43" i="43" s="1"/>
  <c r="W45" i="43" s="1"/>
  <c r="E26" i="29"/>
  <c r="E18" i="29"/>
  <c r="G15" i="42"/>
  <c r="M15" i="42"/>
  <c r="L15" i="42"/>
  <c r="H15" i="42"/>
  <c r="C15" i="42"/>
  <c r="I15" i="42"/>
  <c r="E15" i="42"/>
  <c r="D15" i="42"/>
  <c r="K15" i="42"/>
  <c r="J15" i="42"/>
  <c r="B15" i="42"/>
  <c r="F15" i="42"/>
  <c r="O41" i="43"/>
  <c r="O43" i="43" s="1"/>
  <c r="O45" i="43" s="1"/>
  <c r="E26" i="28"/>
  <c r="K41" i="43"/>
  <c r="K43" i="43" s="1"/>
  <c r="K45" i="43" s="1"/>
  <c r="E26" i="26"/>
  <c r="E18" i="28"/>
  <c r="C43" i="43" l="1"/>
  <c r="E45" i="43"/>
  <c r="J6" i="80" s="1"/>
  <c r="K6" i="80" s="1"/>
  <c r="M6" i="80" s="1"/>
  <c r="E9" i="42"/>
  <c r="D9" i="42"/>
  <c r="P15" i="42"/>
  <c r="K41" i="80"/>
  <c r="M41" i="80" s="1"/>
  <c r="N41" i="80" s="1"/>
  <c r="O41" i="80" s="1"/>
  <c r="C41" i="43"/>
  <c r="J34" i="80"/>
  <c r="J25" i="80"/>
  <c r="J9" i="42"/>
  <c r="C9" i="42"/>
  <c r="I9" i="42"/>
  <c r="M9" i="42"/>
  <c r="K9" i="42"/>
  <c r="G9" i="42"/>
  <c r="H9" i="42"/>
  <c r="L9" i="42"/>
  <c r="F9" i="42"/>
  <c r="N15" i="42"/>
  <c r="P9" i="42" l="1"/>
  <c r="B19" i="81"/>
  <c r="B21" i="81" s="1"/>
  <c r="B23" i="81" s="1"/>
  <c r="K34" i="80"/>
  <c r="M34" i="80" s="1"/>
  <c r="N34" i="80" s="1"/>
  <c r="O34" i="80" s="1"/>
  <c r="K25" i="80"/>
  <c r="M25" i="80" s="1"/>
  <c r="N25" i="80" s="1"/>
  <c r="O25" i="80" s="1"/>
  <c r="M16" i="80"/>
  <c r="N16" i="80" s="1"/>
  <c r="O16" i="80" s="1"/>
  <c r="N9" i="42"/>
  <c r="B26" i="81" l="1"/>
  <c r="F26" i="81" s="1"/>
  <c r="F23" i="81"/>
  <c r="G23" i="81" s="1"/>
  <c r="J12" i="80"/>
  <c r="K12" i="80" s="1"/>
  <c r="N6" i="80" l="1"/>
  <c r="O6" i="80" s="1"/>
  <c r="M12" i="80"/>
  <c r="N12" i="80" l="1"/>
  <c r="O12" i="8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<sst xmlns="http://schemas.openxmlformats.org/spreadsheetml/2006/main" count="1188" uniqueCount="452">
  <si>
    <t>Cascade Natural Gas Corporation</t>
  </si>
  <si>
    <t>Advice No. W25-03-02</t>
  </si>
  <si>
    <t>Schedule 700, Climate Commitment Act Adjustment Schedule</t>
  </si>
  <si>
    <t>CCA Costs</t>
  </si>
  <si>
    <t>Emissions Allowances</t>
  </si>
  <si>
    <t>RNG Plant</t>
  </si>
  <si>
    <t>Interest During Amortization</t>
  </si>
  <si>
    <t>Revenue Sensitive Factor</t>
  </si>
  <si>
    <t>Subtotal CCA Costs</t>
  </si>
  <si>
    <t>True Up Value</t>
  </si>
  <si>
    <t>Total CCA Costs</t>
  </si>
  <si>
    <t>CCA Benefits</t>
  </si>
  <si>
    <t>Consignment Revenue</t>
  </si>
  <si>
    <t>Subtotal CCA Benefits</t>
  </si>
  <si>
    <t>Total CCA Benefits</t>
  </si>
  <si>
    <t>Net Impact</t>
  </si>
  <si>
    <t>Current</t>
  </si>
  <si>
    <t>Proposed</t>
  </si>
  <si>
    <t>UG-240141</t>
  </si>
  <si>
    <t>Difference</t>
  </si>
  <si>
    <t>Current Limit</t>
  </si>
  <si>
    <t>Proposed Limit</t>
  </si>
  <si>
    <t>Basic Service Charge</t>
  </si>
  <si>
    <t>Current Billing Rate (less WA CCA Rate)</t>
  </si>
  <si>
    <t>Current WA Climate Act Fee (Charge)</t>
  </si>
  <si>
    <r>
      <t xml:space="preserve">Current Maximum WA Climate Act Credit </t>
    </r>
    <r>
      <rPr>
        <b/>
        <vertAlign val="superscript"/>
        <sz val="11"/>
        <rFont val="Calibri"/>
        <family val="2"/>
        <scheme val="minor"/>
      </rPr>
      <t>1,2,3</t>
    </r>
  </si>
  <si>
    <r>
      <t>Current Applicable Credit (Per % Limit)</t>
    </r>
    <r>
      <rPr>
        <vertAlign val="superscript"/>
        <sz val="11"/>
        <rFont val="Calibri"/>
        <family val="2"/>
        <scheme val="minor"/>
      </rPr>
      <t>3</t>
    </r>
  </si>
  <si>
    <t>Average Monthly Therms (Per Customer)</t>
  </si>
  <si>
    <t>Current Monthly Bill</t>
  </si>
  <si>
    <t>Proposed WA Climate Act Fee (Charge)</t>
  </si>
  <si>
    <r>
      <t>Proposed Maximum WA Climate Act Credit</t>
    </r>
    <r>
      <rPr>
        <b/>
        <vertAlign val="superscript"/>
        <sz val="11"/>
        <rFont val="Calibri"/>
        <family val="2"/>
        <scheme val="minor"/>
      </rPr>
      <t>1,2,3</t>
    </r>
  </si>
  <si>
    <r>
      <t>Proposed Applicable Credit (Per % Limit)</t>
    </r>
    <r>
      <rPr>
        <vertAlign val="superscript"/>
        <sz val="11"/>
        <rFont val="Calibri"/>
        <family val="2"/>
        <scheme val="minor"/>
      </rPr>
      <t>3</t>
    </r>
  </si>
  <si>
    <t>Proposed Billing Rate</t>
  </si>
  <si>
    <t>Proposed Monthly Bill</t>
  </si>
  <si>
    <t>Proposed Bill Difference $</t>
  </si>
  <si>
    <t>Proposed WA Climate Act Bill Impact %</t>
  </si>
  <si>
    <t>Rate Schedule 503-Residential Service - Pre-07/25/2021</t>
  </si>
  <si>
    <t>Rate Schedule 503-Residential Service - Post-07/25/2021</t>
  </si>
  <si>
    <t>Rate Schedule 503-Residential Service - Low-income</t>
  </si>
  <si>
    <t>N/A</t>
  </si>
  <si>
    <t>Rate Schedule 504-General Commerical Service Pre-07/25/21</t>
  </si>
  <si>
    <t>Rate Schedule 504-General Commerical Service Post-07/25/21</t>
  </si>
  <si>
    <t>Rate Schedule 511-Large Volume General Pre-07/25/21</t>
  </si>
  <si>
    <t>First 20,000 Therms</t>
  </si>
  <si>
    <t>Next 80,000 Therms</t>
  </si>
  <si>
    <t>Over 100,000 Therms</t>
  </si>
  <si>
    <t>Rate Schedule 511-Large Volume General Post-07/25/21</t>
  </si>
  <si>
    <t>Rate Schedule 505-General Industrial Service Pre-07/25/21</t>
  </si>
  <si>
    <t>First 500 Therms</t>
  </si>
  <si>
    <t>3,500 Next Therms</t>
  </si>
  <si>
    <t>4,000 &amp; Over Therms</t>
  </si>
  <si>
    <t>Rate Schedule 505-General Industrial Service Post-07/25/21</t>
  </si>
  <si>
    <t>Rate Schedule 570-Interruptible Service Pre-07/25/21</t>
  </si>
  <si>
    <t>30,000 Next Therms</t>
  </si>
  <si>
    <t>30,000 &amp; Over Therms</t>
  </si>
  <si>
    <t>Rate Schedule 570-Interruptible Service Post-07/25/21</t>
  </si>
  <si>
    <t>Rate Schedule 663-Distribution System Transportation Pre-07/25/21</t>
  </si>
  <si>
    <t>System Balancing Charge</t>
  </si>
  <si>
    <t>First 100,000 Therms</t>
  </si>
  <si>
    <t>Next 200,000 Therms</t>
  </si>
  <si>
    <t>Over 500,000 Therms</t>
  </si>
  <si>
    <t>Rate Schedule 663-Distribution System Transportation Post-07/25/21</t>
  </si>
  <si>
    <t>Notes:</t>
  </si>
  <si>
    <t>1) For Schedules 503 and 504 the actual CCA Credit changes monthly to better reflect actual patterns of usage.</t>
  </si>
  <si>
    <t>Tariff Schedule</t>
  </si>
  <si>
    <t>Description</t>
  </si>
  <si>
    <t>Residential,            Pre-07/25/2021</t>
  </si>
  <si>
    <t>Residential,  Post-07/25/2021</t>
  </si>
  <si>
    <t>Residential, Low-Income</t>
  </si>
  <si>
    <t>General Commercial,       Pre-07/25/2021</t>
  </si>
  <si>
    <t>General Commercial, Post-07/25/2021</t>
  </si>
  <si>
    <t>General Industrial,        Pre-07/25/2021</t>
  </si>
  <si>
    <t>General Industrial,     Post-07/25/2021</t>
  </si>
  <si>
    <t>Large Volume, Pre-07/25/2021</t>
  </si>
  <si>
    <t>Large Volume, Post-07/25/2021</t>
  </si>
  <si>
    <t>Interruptible, Pre-07/25/2021</t>
  </si>
  <si>
    <t>Interruptible,   Post-07/25/2021</t>
  </si>
  <si>
    <t>Transport,             Pre-07/25/2021</t>
  </si>
  <si>
    <t>Transport, Post-07/25/2021</t>
  </si>
  <si>
    <t>Receive Benefits</t>
  </si>
  <si>
    <t>Yes</t>
  </si>
  <si>
    <t>No</t>
  </si>
  <si>
    <t>Total Therm Usage</t>
  </si>
  <si>
    <t>Customer Class Percentage of Total Therm Usage</t>
  </si>
  <si>
    <t>Customer Class CCA Cost Allocation</t>
  </si>
  <si>
    <t>Interest Accrued</t>
  </si>
  <si>
    <t>Costs After Revenue Sensitive Factor</t>
  </si>
  <si>
    <t>Revenue Requirement</t>
  </si>
  <si>
    <t>Average Customer Count                 (June 2025 - May 2026)</t>
  </si>
  <si>
    <t>Monthly WA Climate Act Fee (Per Therm)</t>
  </si>
  <si>
    <t>True Up Value (Per Therm)</t>
  </si>
  <si>
    <t>Total Monthly CCA Fee (Per Therm)</t>
  </si>
  <si>
    <r>
      <t>Total Eligible Therms</t>
    </r>
    <r>
      <rPr>
        <vertAlign val="superscript"/>
        <sz val="11"/>
        <color theme="1"/>
        <rFont val="Calibri"/>
        <family val="2"/>
        <scheme val="minor"/>
      </rPr>
      <t>1</t>
    </r>
  </si>
  <si>
    <t>Customer Class Percentage of Total Eligible Therms</t>
  </si>
  <si>
    <t>True Up Benefit</t>
  </si>
  <si>
    <t>Total Benefit</t>
  </si>
  <si>
    <t>Benefits Allocation</t>
  </si>
  <si>
    <t>Benefits After Revenue Sensitive Factor</t>
  </si>
  <si>
    <r>
      <t>Maximum Monthly WA Climate Act Credit</t>
    </r>
    <r>
      <rPr>
        <vertAlign val="superscript"/>
        <sz val="11"/>
        <color theme="1"/>
        <rFont val="Calibri"/>
        <family val="2"/>
        <scheme val="minor"/>
      </rPr>
      <t>2</t>
    </r>
  </si>
  <si>
    <t>1) Eligible therms are those used by non-exempt customers that are eligible to receive the WA Climate Act Credit</t>
  </si>
  <si>
    <t>2) Monthly Bill Credit capped at 85% of total WA Climate Act Fee.</t>
  </si>
  <si>
    <t>3) Schedule 503 Residential and Schedule 504 General Commercial receive a WA Climate Act credit that varies monthly. (See WA Climate Act Credit 503,504 tab for monthly values)</t>
  </si>
  <si>
    <t>Total RNG Plant Investment</t>
  </si>
  <si>
    <t>Depreciation Expense  -  Rate 1.83%</t>
  </si>
  <si>
    <t>Ln 1* 1.83%</t>
  </si>
  <si>
    <t xml:space="preserve">   Accumulated Depr. (Avg)</t>
  </si>
  <si>
    <t>Ln 3 / 2</t>
  </si>
  <si>
    <t>Accum Tax depreciation</t>
  </si>
  <si>
    <t>Ln 1 *3.75%</t>
  </si>
  <si>
    <t>Deferred Tax</t>
  </si>
  <si>
    <t>(Ln 5 - Ln 3) * .21</t>
  </si>
  <si>
    <t xml:space="preserve">   Accum Def Tax (Avg)</t>
  </si>
  <si>
    <t>Ln 6 / 2</t>
  </si>
  <si>
    <t>Federal Income Tax (21%)</t>
  </si>
  <si>
    <t>Ln 3* .21</t>
  </si>
  <si>
    <t>Interest Coordination Adj (Rate Base x Weighted Cost of Debt (2.482%) x 21% FIT)</t>
  </si>
  <si>
    <t>Rate Base</t>
  </si>
  <si>
    <t>Ln 1 - Ln 7 - Ln 4</t>
  </si>
  <si>
    <t>Authorized ROR from 240008 Order 05</t>
  </si>
  <si>
    <t>NOI</t>
  </si>
  <si>
    <t xml:space="preserve">((Ln 10 * Ln 11)  </t>
  </si>
  <si>
    <t>Total NOI</t>
  </si>
  <si>
    <t>Sum Ln 13</t>
  </si>
  <si>
    <t>Conversion Factor From 240008 Order 05</t>
  </si>
  <si>
    <t>Revenue Requirement (Current Year Investment)</t>
  </si>
  <si>
    <t>Ln 14 / Ln 15</t>
  </si>
  <si>
    <t>Total Increase due to RNG Plant</t>
  </si>
  <si>
    <t>Ln 16</t>
  </si>
  <si>
    <t>Line No.</t>
  </si>
  <si>
    <t>Deferral Accounts</t>
  </si>
  <si>
    <t>Account Balance 2/28/2025</t>
  </si>
  <si>
    <t>Interest Assignments &amp; Amortization through 5/31/2025</t>
  </si>
  <si>
    <t>Interest Accruals Through Am.</t>
  </si>
  <si>
    <t>Revenue Sensitive costs</t>
  </si>
  <si>
    <t>Amount</t>
  </si>
  <si>
    <t>Proposed True Up Rate</t>
  </si>
  <si>
    <t>(a)</t>
  </si>
  <si>
    <t>(b)</t>
  </si>
  <si>
    <t>(c)</t>
  </si>
  <si>
    <t>(d)</t>
  </si>
  <si>
    <t>(e)</t>
  </si>
  <si>
    <t xml:space="preserve"> (f)</t>
  </si>
  <si>
    <t xml:space="preserve"> (g)</t>
  </si>
  <si>
    <t>Accounts 1823.2058, 1823.2065, 1823.2066</t>
  </si>
  <si>
    <t>Divide by Therms</t>
  </si>
  <si>
    <t>Account 2540.20490</t>
  </si>
  <si>
    <t xml:space="preserve">NET TOTAL 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</si>
  <si>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</si>
  <si>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</si>
  <si>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</si>
  <si>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</si>
  <si>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</si>
  <si>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</si>
  <si>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</si>
  <si>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</si>
  <si>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</si>
  <si>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</si>
  <si>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</si>
  <si>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</si>
  <si>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Total</t>
  </si>
  <si>
    <t>Total Credit</t>
  </si>
  <si>
    <r>
      <rPr>
        <b/>
        <sz val="11"/>
        <color theme="1"/>
        <rFont val="Calibri"/>
        <family val="2"/>
        <scheme val="minor"/>
      </rPr>
      <t>Schedule 503</t>
    </r>
    <r>
      <rPr>
        <sz val="11"/>
        <color theme="1"/>
        <rFont val="Calibri"/>
        <family val="2"/>
        <scheme val="minor"/>
      </rPr>
      <t xml:space="preserve"> Pre-7/25/2021 Therms</t>
    </r>
  </si>
  <si>
    <t>Percentage of Annual Therm Usage</t>
  </si>
  <si>
    <t>Avg. Credit</t>
  </si>
  <si>
    <t>Potential Monthly WA Climate Act Credit</t>
  </si>
  <si>
    <r>
      <rPr>
        <b/>
        <sz val="11"/>
        <color theme="1"/>
        <rFont val="Calibri"/>
        <family val="2"/>
        <scheme val="minor"/>
      </rPr>
      <t>Schedule 504</t>
    </r>
    <r>
      <rPr>
        <sz val="11"/>
        <color theme="1"/>
        <rFont val="Calibri"/>
        <family val="2"/>
        <scheme val="minor"/>
      </rPr>
      <t xml:space="preserve"> Pre-7/25/2021 Therms</t>
    </r>
  </si>
  <si>
    <t>Account Number</t>
  </si>
  <si>
    <t>Balance 2/28/2025</t>
  </si>
  <si>
    <t>CCA 1823.2058</t>
  </si>
  <si>
    <t>CCA 1823.2065</t>
  </si>
  <si>
    <t>CCA 1823.2066</t>
  </si>
  <si>
    <t>CCA 2540.20490</t>
  </si>
  <si>
    <t>Interest &amp;</t>
  </si>
  <si>
    <t>ENDING</t>
  </si>
  <si>
    <t>Amort. Thru</t>
  </si>
  <si>
    <t>BALANCE</t>
  </si>
  <si>
    <t>-</t>
  </si>
  <si>
    <t>.</t>
  </si>
  <si>
    <t>Year</t>
  </si>
  <si>
    <t>RNG Project</t>
  </si>
  <si>
    <t>Funding Project</t>
  </si>
  <si>
    <t>FERC Account No.</t>
  </si>
  <si>
    <t>FP Description</t>
  </si>
  <si>
    <t>Sum of Amount</t>
  </si>
  <si>
    <t>Percentage of Total</t>
  </si>
  <si>
    <t>Blended Depreciation Rate Calculation</t>
  </si>
  <si>
    <t>Horn Rapids</t>
  </si>
  <si>
    <t>FP-323443</t>
  </si>
  <si>
    <t>RNG;O-18 &amp; CHROM, HORN RAPIDS</t>
  </si>
  <si>
    <t>FERC Account</t>
  </si>
  <si>
    <t>Cumulative Weighting</t>
  </si>
  <si>
    <r>
      <t>Rate</t>
    </r>
    <r>
      <rPr>
        <vertAlign val="superscript"/>
        <sz val="11"/>
        <color theme="1"/>
        <rFont val="Calibri"/>
        <family val="2"/>
        <scheme val="minor"/>
      </rPr>
      <t>1</t>
    </r>
  </si>
  <si>
    <t>FP-323446</t>
  </si>
  <si>
    <t>RNG- Horn Rapids Reg Station R-139</t>
  </si>
  <si>
    <t>FP-323452</t>
  </si>
  <si>
    <t>RNG-Horn Rapids Meter Set</t>
  </si>
  <si>
    <t>Horn Rapids Total</t>
  </si>
  <si>
    <t>Lamb Weston</t>
  </si>
  <si>
    <t>FP-323467</t>
  </si>
  <si>
    <t>RNG; LAMB WESTON METER SET RICHLAND</t>
  </si>
  <si>
    <t>FP-323469</t>
  </si>
  <si>
    <t>RNG; 0-19 &amp; CHROM, LAMB WESTON RICH</t>
  </si>
  <si>
    <t>Blended Rate</t>
  </si>
  <si>
    <t>FP-323472</t>
  </si>
  <si>
    <t>RNG; LAMB WESTON RICHLAND R-141</t>
  </si>
  <si>
    <t>Lamb Weston Total</t>
  </si>
  <si>
    <t>Pasco</t>
  </si>
  <si>
    <t>FP-323824</t>
  </si>
  <si>
    <t>RNG-2.5-mi 4" HP-PASCO-PWRF</t>
  </si>
  <si>
    <t>FP-323775</t>
  </si>
  <si>
    <t>RNG-METER-PASCO-PWRF</t>
  </si>
  <si>
    <t>FP-323841</t>
  </si>
  <si>
    <t>Pasco PWRF Regs and Relief</t>
  </si>
  <si>
    <t>Pasco Total</t>
  </si>
  <si>
    <t>2024 Total</t>
  </si>
  <si>
    <t>Annual and Monthly Interest Rate</t>
  </si>
  <si>
    <t>State of Washington</t>
  </si>
  <si>
    <t>DATE</t>
  </si>
  <si>
    <t>Total Interest</t>
  </si>
  <si>
    <t>ANNUAL INTEREST RATE</t>
  </si>
  <si>
    <t xml:space="preserve">through </t>
  </si>
  <si>
    <t>MONTHLY INTEREST RATE</t>
  </si>
  <si>
    <t>Estimated Amortization Through 5/31/2025 on Balances Currently Amortizing</t>
  </si>
  <si>
    <t>Estimated</t>
  </si>
  <si>
    <t xml:space="preserve"> AMORT</t>
  </si>
  <si>
    <t>Amortization thru</t>
  </si>
  <si>
    <t>RATE</t>
  </si>
  <si>
    <t>Amortization</t>
  </si>
  <si>
    <t xml:space="preserve">Total </t>
  </si>
  <si>
    <t>UG 240141 Revenue Sensitivity Factor</t>
  </si>
  <si>
    <t>Therms</t>
  </si>
  <si>
    <t>Amortization Rate</t>
  </si>
  <si>
    <t>Schedule 700 Rate</t>
  </si>
  <si>
    <t>Residential</t>
  </si>
  <si>
    <t>All Other Schedules</t>
  </si>
  <si>
    <t>Cascade Natural Gas Corp.</t>
  </si>
  <si>
    <t>Washington Jurisdiction</t>
  </si>
  <si>
    <t>Twelve-Months ended December 31, 2023</t>
  </si>
  <si>
    <t>Conversion Factor for Revenue Sensitive Costs</t>
  </si>
  <si>
    <t>UG-240008</t>
  </si>
  <si>
    <t>Line No</t>
  </si>
  <si>
    <t>Calculations</t>
  </si>
  <si>
    <t>A</t>
  </si>
  <si>
    <t>B</t>
  </si>
  <si>
    <t>Revenues</t>
  </si>
  <si>
    <t>Operating Revenue Deductions</t>
  </si>
  <si>
    <t>Uncollectible Accounts</t>
  </si>
  <si>
    <t>State B&amp;O Tax</t>
  </si>
  <si>
    <t>Commission Fees</t>
  </si>
  <si>
    <t>Interest expense</t>
  </si>
  <si>
    <t>State Taxable Income</t>
  </si>
  <si>
    <t>State Income Tax</t>
  </si>
  <si>
    <t>Federal Taxable Income</t>
  </si>
  <si>
    <t>Total Income Taxes</t>
  </si>
  <si>
    <t>Total Revenue Sensitive Costs</t>
  </si>
  <si>
    <t>Conversion Factor</t>
  </si>
  <si>
    <t>Combo-State &amp; Federal Income Tax</t>
  </si>
  <si>
    <t xml:space="preserve">  State</t>
  </si>
  <si>
    <t xml:space="preserve">  Federal </t>
  </si>
  <si>
    <t>State and Federal Effective Tax Rate</t>
  </si>
  <si>
    <t>Revenue Sensitivity Factor</t>
  </si>
  <si>
    <t>INTEREST CALCULATIONS FOR AMORTIZATION PERIOD 6/1/2025 TO 5/31/2026</t>
  </si>
  <si>
    <t>Amortization Calculations</t>
  </si>
  <si>
    <t>Proposed Amortization by Month</t>
  </si>
  <si>
    <t>Proposed Amortization
Rate</t>
  </si>
  <si>
    <t>5/31/2025
Balance</t>
  </si>
  <si>
    <t>Total Amortization</t>
  </si>
  <si>
    <t>Remaining
Balance</t>
  </si>
  <si>
    <t>Costs of compliance with CCA, including consultants, incremental employees</t>
  </si>
  <si>
    <t>Accrued interest on emissions allowances under CCA</t>
  </si>
  <si>
    <t>Emissions allowances purchased under CCA</t>
  </si>
  <si>
    <t>Proceeds related to compliance with CCA, including revenues from emissions allowances consignment</t>
  </si>
  <si>
    <t>Interest Rate:</t>
  </si>
  <si>
    <t>Cost Amortization for Schedule 503</t>
  </si>
  <si>
    <t>Costs</t>
  </si>
  <si>
    <t>Interest</t>
  </si>
  <si>
    <t>Balance</t>
  </si>
  <si>
    <t xml:space="preserve">Benefit Amortization for Schedule 503 </t>
  </si>
  <si>
    <t>Benefits</t>
  </si>
  <si>
    <t>Customer Count</t>
  </si>
  <si>
    <t>Revenue Sensitive Factor (RSF)</t>
  </si>
  <si>
    <t>Benefit Amortization for Schedule 503 - Residential, Low Income</t>
  </si>
  <si>
    <t>Benefit Amortization for Schedule 504</t>
  </si>
  <si>
    <t>Cost Amortization for Schedules 504-663</t>
  </si>
  <si>
    <t>Benefit Amortization for Schedule 505</t>
  </si>
  <si>
    <t>Benefit Amortization for Schedule 511</t>
  </si>
  <si>
    <t>Benefit Amortization for Schedule 570</t>
  </si>
  <si>
    <t>Benefit Amortization for Schedule 663</t>
  </si>
  <si>
    <t>CNGC Low-Income Cust. %</t>
  </si>
  <si>
    <t>Total Number of Customers</t>
  </si>
  <si>
    <t>July 2021 Customers</t>
  </si>
  <si>
    <t>Total by Schedule (Forecasted)</t>
  </si>
  <si>
    <t>Totals</t>
  </si>
  <si>
    <t>Average</t>
  </si>
  <si>
    <t>Schedule 503 Residential</t>
  </si>
  <si>
    <t>Schedule 504 Gen. Commercial</t>
  </si>
  <si>
    <t>Schedule 505 Gen. Industrial</t>
  </si>
  <si>
    <t>Schedule 511 LV General</t>
  </si>
  <si>
    <t>Schedule 570 Interruptible</t>
  </si>
  <si>
    <t>Schedule 663 Transportation</t>
  </si>
  <si>
    <t>Schedule 663 Transportation*</t>
  </si>
  <si>
    <t>*Schedule 663 customer count based on 2024 year end count. Customer count is declining so there is no forecast.</t>
  </si>
  <si>
    <t>Exempt/NAICS Customers</t>
  </si>
  <si>
    <t>New Customers - Post 7/25/21</t>
  </si>
  <si>
    <t>Marginal Customer</t>
  </si>
  <si>
    <t>Eligible Customers by Schedule Breakdown</t>
  </si>
  <si>
    <t>Total Average</t>
  </si>
  <si>
    <t>Schedule 503 Pre-7/25/2021</t>
  </si>
  <si>
    <t>Schedule 503 Post-7/25/2021</t>
  </si>
  <si>
    <t>Schedule 503 Low Income</t>
  </si>
  <si>
    <t>Schedule 504 Pre-7/25/2021</t>
  </si>
  <si>
    <t>Schedule 504 Post-7/25/2021</t>
  </si>
  <si>
    <t>Schedule 505 Pre-7/25/2021</t>
  </si>
  <si>
    <t>Schedule 505 Post-7/25/2021</t>
  </si>
  <si>
    <t>Schedule 511 Pre-7/25/2021</t>
  </si>
  <si>
    <t>Schedule 511 Post-7/25/2021</t>
  </si>
  <si>
    <t>Schedule 570 Pre-7/25/2021</t>
  </si>
  <si>
    <t>Schedule 570 Post-7/25/2021</t>
  </si>
  <si>
    <t>Schedule 663 Pre-7/25/2021</t>
  </si>
  <si>
    <t>Schedule 663 Post-7/25/2021</t>
  </si>
  <si>
    <t>Average Customers</t>
  </si>
  <si>
    <t>Percentage of Respective Sched.</t>
  </si>
  <si>
    <t>Schedule 503 Residential Total</t>
  </si>
  <si>
    <t>Schedule 504 Gen. Commercial Total</t>
  </si>
  <si>
    <t>Schedule 505 Gen. Industrial Total</t>
  </si>
  <si>
    <t>Schedule 511 LV General Total</t>
  </si>
  <si>
    <t>Schedule 570 Interruptible Total</t>
  </si>
  <si>
    <t>Schedule 663 Transportation Total</t>
  </si>
  <si>
    <t>Total Eligible Forecasted Loads (Therms) - 12 Month In-Effect Period</t>
  </si>
  <si>
    <t>Schedule</t>
  </si>
  <si>
    <t>Gen. Commercial</t>
  </si>
  <si>
    <t>Gen. Industrial</t>
  </si>
  <si>
    <t>LV General</t>
  </si>
  <si>
    <t>Interuptible</t>
  </si>
  <si>
    <t>Transportation</t>
  </si>
  <si>
    <t>Eligible Therm Usage by Schedule Breakdown</t>
  </si>
  <si>
    <t>Eligible Therms (For Bill Impact) - 2025 Calendar Year</t>
  </si>
  <si>
    <t>2025 Therm Usage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</si>
  <si>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</si>
  <si>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</si>
  <si>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</si>
  <si>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</si>
  <si>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</si>
  <si>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</si>
  <si>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</si>
  <si>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</si>
  <si>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</si>
  <si>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</si>
  <si>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</si>
  <si>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</si>
  <si>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</si>
  <si>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</si>
  <si>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</si>
  <si>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</si>
  <si>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</si>
  <si>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</si>
  <si>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</si>
  <si>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</si>
  <si>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</si>
  <si>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</si>
  <si>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</si>
  <si>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Year 2025</t>
  </si>
  <si>
    <t>Jan 2026</t>
  </si>
  <si>
    <t>Feb 2026</t>
  </si>
  <si>
    <t>Mar 2026</t>
  </si>
  <si>
    <t>Apr 2026</t>
  </si>
  <si>
    <t>May 2026</t>
  </si>
  <si>
    <t>Residential-503</t>
  </si>
  <si>
    <t>Commercial-504</t>
  </si>
  <si>
    <t>Industrial-505</t>
  </si>
  <si>
    <t xml:space="preserve">    LV Industrial </t>
  </si>
  <si>
    <t xml:space="preserve">    LV Commercial </t>
  </si>
  <si>
    <t>Large Volume General-511 Calculation</t>
  </si>
  <si>
    <t>Interuptible-570</t>
  </si>
  <si>
    <t xml:space="preserve">     </t>
  </si>
  <si>
    <t xml:space="preserve">   Gas Revenue Schedule Total </t>
  </si>
  <si>
    <t>2025 Final</t>
  </si>
  <si>
    <t>CNG Transportation Volume - Dt</t>
  </si>
  <si>
    <t xml:space="preserve">   WA Non-Core </t>
  </si>
  <si>
    <t>Sales Volume - Dt</t>
  </si>
  <si>
    <t xml:space="preserve">   WA Residential </t>
  </si>
  <si>
    <t xml:space="preserve">   WA Core Commercial </t>
  </si>
  <si>
    <t xml:space="preserve">   WA LV Commercial </t>
  </si>
  <si>
    <t xml:space="preserve">   WA Core Industrial </t>
  </si>
  <si>
    <t xml:space="preserve">   WA LV Industrial </t>
  </si>
  <si>
    <t xml:space="preserve">   WA Core Industrial Interruptible </t>
  </si>
  <si>
    <t xml:space="preserve">   WA Electric Generation </t>
  </si>
  <si>
    <t>Eligible 2025 Therm Usage</t>
  </si>
  <si>
    <t>YEAR</t>
  </si>
  <si>
    <t>Large Volume General-511</t>
  </si>
  <si>
    <t>Transport-663</t>
  </si>
  <si>
    <t>900s</t>
  </si>
  <si>
    <t>Month</t>
  </si>
  <si>
    <t>MONTH</t>
  </si>
  <si>
    <t>THERMS</t>
  </si>
  <si>
    <t>Average Therms</t>
  </si>
  <si>
    <t>State of Washington-Natural Gas</t>
  </si>
  <si>
    <t>Effective-March 5, 2025</t>
  </si>
  <si>
    <t>Margin</t>
  </si>
  <si>
    <t>WACOG      Sch 590</t>
  </si>
  <si>
    <t>Temporary Gas Cost       Sch 590</t>
  </si>
  <si>
    <t>Un-Protected EDIT                   Sch 582</t>
  </si>
  <si>
    <t>Cares Program Sch 592</t>
  </si>
  <si>
    <t>WEAF          Sch 593</t>
  </si>
  <si>
    <t>Decoupling Mechanism Adj.  Sch 594</t>
  </si>
  <si>
    <t>Cost Recovery Mechanism Sch 597</t>
  </si>
  <si>
    <t>Conservation Program Adjustment           Sch 596</t>
  </si>
  <si>
    <t>COVID-19 Cost Recovery Sch 556</t>
  </si>
  <si>
    <t>Commission Fee Adj. Sch 555</t>
  </si>
  <si>
    <t>Climate Commitment Act Rate Adj. Sch 700</t>
  </si>
  <si>
    <t>Billing Rate as of March 5, 2025</t>
  </si>
  <si>
    <t>Rate Schedule 503-Residential Service</t>
  </si>
  <si>
    <t>All Gas Used per Month</t>
  </si>
  <si>
    <t>Rate Schedule 504-General Commerical Service</t>
  </si>
  <si>
    <t>Rate Schedule 511-Large Volume General</t>
  </si>
  <si>
    <t>First 20000</t>
  </si>
  <si>
    <t>Next 80000</t>
  </si>
  <si>
    <t>Over 100000</t>
  </si>
  <si>
    <t>Rate Schedule 505-General Industrial Service</t>
  </si>
  <si>
    <t>First 500</t>
  </si>
  <si>
    <t>3500 Next</t>
  </si>
  <si>
    <t>4000 &amp; Over</t>
  </si>
  <si>
    <t>Rate Schedule 570-Interruptible Service</t>
  </si>
  <si>
    <t>30000 Next</t>
  </si>
  <si>
    <t>30000 &amp; Over</t>
  </si>
  <si>
    <t>Rate Schedule 663-Distribution System Transportation</t>
  </si>
  <si>
    <t>Contract Demand Charge</t>
  </si>
  <si>
    <t>First 100000</t>
  </si>
  <si>
    <t>Next 200000</t>
  </si>
  <si>
    <t>Over 500000</t>
  </si>
  <si>
    <t>CASCADE NATURAL GAS CORPORATION</t>
  </si>
  <si>
    <t>Used for carrying charge on deferred Climate Commitment Act Balances</t>
  </si>
  <si>
    <t>STATE OF WASHINGTON</t>
  </si>
  <si>
    <t>Docket UG-240008 - Order 05</t>
  </si>
  <si>
    <t>Approved Cost of Debt Interest Rates</t>
  </si>
  <si>
    <t>Check for rate changes at settlement of each General Rate Case</t>
  </si>
  <si>
    <t>Rates can be found as part of Settlement Agreement Documentation</t>
  </si>
  <si>
    <t>Month/ Year</t>
  </si>
  <si>
    <t>Interest Rate</t>
  </si>
  <si>
    <t xml:space="preserve"> # of Days in Month</t>
  </si>
  <si>
    <t>ACODINT22</t>
  </si>
  <si>
    <t>ACODINT23</t>
  </si>
  <si>
    <t>ACODINT24</t>
  </si>
  <si>
    <t>ACODINT25</t>
  </si>
  <si>
    <t>The new cost of debt rate from UG-240008 takes effect in March 2025</t>
  </si>
  <si>
    <t>ACODINT26</t>
  </si>
  <si>
    <t>3) A customer receives the lesser of the Maximum WA Climate Act Credit or 85% of the WA Climate Act Rate charge.</t>
  </si>
  <si>
    <t>Total CCA Costs  through December 2025</t>
  </si>
  <si>
    <t>Benefits through December 2025</t>
  </si>
  <si>
    <t>2) The average WA Climate Act Credit is used for Schedules 503 and 504 to align with the average therm usage for the bill impact.</t>
  </si>
  <si>
    <t>1) See UG-200278, Order Attachment 1 for the depreciation rates for each FERC Account.</t>
  </si>
  <si>
    <t>Effective-June 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</si>
</sst>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0&quot;"/>
    <numFmt numFmtId="165" formatCode="#,##0.0000_);[Red]\(#,##0.0000\);&quot; &quot;"/>
    <numFmt numFmtId="166" formatCode="_(&quot;$&quot;* #,##0_);_(&quot;$&quot;* \(#,##0\);_(&quot;$&quot;* &quot;-&quot;??_);_(@_)"/>
    <numFmt numFmtId="167" formatCode="_(* #,##0_);_(* \(#,##0\);_(* &quot;-&quot;??_);_(@_)"/>
    <numFmt numFmtId="168" formatCode="_(&quot;$&quot;* #,##0.00000_);_(&quot;$&quot;* \(#,##0.00000\);_(&quot;$&quot;* &quot;-&quot;??_);_(@_)"/>
    <numFmt numFmtId="169" formatCode="&quot;$&quot;#,##0.00"/>
    <numFmt numFmtId="170" formatCode="&quot;$&quot;#,##0"/>
    <numFmt numFmtId="171" formatCode="[$-409]mmm\-yy;@"/>
    <numFmt numFmtId="172" formatCode="#,##0.00_);[Red]\(#,##0.00\);&quot; &quot;"/>
    <numFmt numFmtId="173" formatCode="0.00000"/>
    <numFmt numFmtId="174" formatCode="_(&quot;$&quot;* #,##0.0000_);_(&quot;$&quot;* \(#,##0.0000\);_(&quot;$&quot;* &quot;-&quot;??_);_(@_)"/>
    <numFmt numFmtId="175" formatCode="#,##0.00000_);\(#,##0.00000\)"/>
    <numFmt numFmtId="176" formatCode="&quot;$&quot;#,##0.00000"/>
    <numFmt numFmtId="177" formatCode="_(&quot;$&quot;* #,##0.000000_);_(&quot;$&quot;* \(#,##0.000000\);_(&quot;$&quot;* &quot;-&quot;??_);_(@_)"/>
    <numFmt numFmtId="178" formatCode="_(&quot;$&quot;* #,##0.00000_);_(&quot;$&quot;* \(#,##0.00000\);_(&quot;$&quot;* &quot;-&quot;?????_);_(@_)"/>
    <numFmt numFmtId="179" formatCode="_(&quot;$&quot;* #,##0.00_);_(&quot;$&quot;* \(#,##0.00\);_(&quot;$&quot;* &quot;-&quot;?????_);_(@_)"/>
    <numFmt numFmtId="180" formatCode="_(&quot;$&quot;* #,##0.0000000_);_(&quot;$&quot;* \(#,##0.0000000\);_(&quot;$&quot;* &quot;-&quot;??_);_(@_)"/>
    <numFmt numFmtId="181" formatCode="_([$$-409]* #,##0.00_);_([$$-409]* \(#,##0.00\);_([$$-409]* &quot;-&quot;??_);_(@_)"/>
    <numFmt numFmtId="182" formatCode="_(* #,##0.0000000_);_(* \(#,##0.0000000\);_(* &quot;-&quot;??_);_(@_)"/>
    <numFmt numFmtId="183" formatCode="0.000%"/>
    <numFmt numFmtId="184" formatCode="_(* #,##0.00000_);_(* \(#,##0.00000\);_(* &quot;-&quot;??_);_(@_)"/>
    <numFmt numFmtId="185" formatCode="_(* #,##0.000000_);_(* \(#,##0.000000\);_(* &quot;-&quot;??_);_(@_)"/>
    <numFmt numFmtId="186" formatCode="0.0"/>
    <numFmt numFmtId="187" formatCode="General_)"/>
    <numFmt numFmtId="188" formatCode="0.000000_)"/>
    <numFmt numFmtId="189" formatCode="mm/dd/yy"/>
    <numFmt numFmtId="190" formatCode="0.000000"/>
    <numFmt numFmtId="191" formatCode="0.0000%"/>
    <numFmt numFmtId="192" formatCode="0.0%"/>
    <numFmt numFmtId="193" formatCode="_(* #,##0.0_);_(* \(#,##0.0\);_(* &quot;-&quot;??_);_(@_)"/>
    <numFmt numFmtId="194" formatCode="0.0000"/>
    <numFmt numFmtId="195" formatCode="_-* #,##0\ &quot;F&quot;_-;\-* #,##0\ &quot;F&quot;_-;_-* &quot;-&quot;\ &quot;F&quot;_-;_-@_-"/>
    <numFmt numFmtId="196" formatCode="&quot;$&quot;###0;[Red]\(&quot;$&quot;###0\)"/>
    <numFmt numFmtId="197" formatCode="&quot;$&quot;#,##0\ ;\(&quot;$&quot;#,##0\)"/>
    <numFmt numFmtId="198" formatCode="########\-###\-###"/>
    <numFmt numFmtId="199" formatCode="#,##0.000;[Red]\-#,##0.000"/>
    <numFmt numFmtId="200" formatCode="#,##0.0_);\(#,##0.0\);\-\ ;"/>
    <numFmt numFmtId="201" formatCode="#,##0.0000"/>
    <numFmt numFmtId="202" formatCode="mmm\ dd\,\ yyyy"/>
    <numFmt numFmtId="203" formatCode="mmmm\ d\,\ yyyy"/>
    <numFmt numFmtId="204" formatCode="_-* #,##0.000000_-;\-* #,##0.000000_-;_-* &quot;-&quot;??????_-;_-@_-"/>
    <numFmt numFmtId="205" formatCode="#,##0.0_);\(#,##0.0\)"/>
    <numFmt numFmtId="206" formatCode="[$-409]m/d/yy\ h:mm\ AM/PM;@"/>
    <numFmt numFmtId="207" formatCode="ddd\,\ m/d/yyyy"/>
    <numFmt numFmtId="208" formatCode="m/d/yy;@"/>
    <numFmt numFmtId="209" formatCode="_(&quot;$&quot;* #,##0.0000_);_(&quot;$&quot;* \(#,##0.0000\);_(&quot;$&quot;* &quot;-&quot;????_);_(@_)"/>
    <numFmt numFmtId="210" formatCode="_(* #,##0.0_);_(* \(#,##0.0\);_(* &quot;-&quot;?_);_(@_)"/>
    <numFmt numFmtId="211" formatCode="_(* #,##0.00000_);_(* \(#,##0.00000\);_(* &quot;-&quot;?????_);_(@_)"/>
  </numFmts>
  <fonts count="1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Helv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9.6"/>
      <color indexed="12"/>
      <name val="Helv"/>
    </font>
    <font>
      <u/>
      <sz val="10"/>
      <color indexed="12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FF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1"/>
      <name val="Calibri"/>
      <family val="2"/>
      <scheme val="minor"/>
    </font>
    <font>
      <sz val="10"/>
      <name val="Arial"/>
      <family val="2"/>
    </font>
    <font>
      <sz val="20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8"/>
      <name val="Helv"/>
    </font>
    <font>
      <sz val="10"/>
      <name val="Times New Roman"/>
      <family val="1"/>
    </font>
    <font>
      <sz val="10"/>
      <color rgb="FF3F3F76"/>
      <name val="Arial"/>
      <family val="2"/>
    </font>
    <font>
      <sz val="10"/>
      <name val="Courier"/>
      <family val="3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8"/>
      <name val="Helv"/>
    </font>
    <font>
      <sz val="12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sz val="7"/>
      <name val="Arial"/>
      <family val="2"/>
    </font>
    <font>
      <b/>
      <sz val="16"/>
      <name val="Times New Roman"/>
      <family val="1"/>
    </font>
    <font>
      <b/>
      <sz val="12"/>
      <color indexed="24"/>
      <name val="Times New Roman"/>
      <family val="1"/>
    </font>
    <font>
      <sz val="10"/>
      <color indexed="24"/>
      <name val="Times New Roman"/>
      <family val="1"/>
    </font>
    <font>
      <b/>
      <i/>
      <sz val="8"/>
      <color indexed="18"/>
      <name val="Helv"/>
    </font>
    <font>
      <sz val="12"/>
      <color indexed="12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0"/>
      <color indexed="11"/>
      <name val="Geneva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color theme="1"/>
      <name val="Times New Roman"/>
      <family val="2"/>
    </font>
    <font>
      <sz val="10"/>
      <name val="Arial MT"/>
    </font>
    <font>
      <sz val="10"/>
      <color theme="1"/>
      <name val="Arial"/>
      <family val="2"/>
    </font>
    <font>
      <sz val="11"/>
      <color indexed="8"/>
      <name val="TimesNewRomanPS"/>
    </font>
    <font>
      <sz val="8"/>
      <color indexed="6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8"/>
      <name val="Times New Roman"/>
      <family val="1"/>
    </font>
    <font>
      <b/>
      <sz val="8"/>
      <name val="Times New Roman"/>
      <family val="1"/>
    </font>
    <font>
      <sz val="8"/>
      <color indexed="18"/>
      <name val="Times New Roman"/>
      <family val="1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8"/>
      <name val="Helvetic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color indexed="14"/>
      <name val="Helvetica"/>
      <family val="2"/>
    </font>
    <font>
      <b/>
      <sz val="10"/>
      <name val="Helv"/>
    </font>
    <font>
      <sz val="7"/>
      <name val="Times New Roman"/>
      <family val="1"/>
    </font>
    <font>
      <b/>
      <u/>
      <sz val="9"/>
      <name val="Arial"/>
      <family val="2"/>
    </font>
    <font>
      <sz val="8"/>
      <color indexed="9"/>
      <name val="Arial"/>
      <family val="2"/>
    </font>
    <font>
      <u/>
      <sz val="11"/>
      <color theme="10"/>
      <name val="Calibri"/>
      <family val="2"/>
    </font>
    <font>
      <sz val="10"/>
      <name val="Geneva"/>
    </font>
    <font>
      <sz val="10"/>
      <name val="Tms Rmn"/>
    </font>
    <font>
      <sz val="12"/>
      <color indexed="10"/>
      <name val="Times New Roman"/>
      <family val="1"/>
    </font>
    <font>
      <b/>
      <sz val="8"/>
      <color indexed="8"/>
      <name val="Courier New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8"/>
      <name val="Wingdings"/>
      <charset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10"/>
      <name val="Geneva"/>
      <family val="2"/>
    </font>
    <font>
      <sz val="10"/>
      <name val="Tahoma"/>
      <family val="2"/>
    </font>
    <font>
      <u/>
      <sz val="10"/>
      <color theme="10"/>
      <name val="Arial"/>
      <family val="2"/>
    </font>
    <font>
      <sz val="6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u/>
      <sz val="9.9499999999999993"/>
      <color indexed="8"/>
      <name val="Times New Roman"/>
      <family val="1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color theme="1"/>
      <name val="Arial Narrow"/>
      <family val="2"/>
    </font>
    <font>
      <b/>
      <sz val="22"/>
      <color theme="1" tint="0.34998626667073579"/>
      <name val="Calibri Light"/>
      <family val="2"/>
      <scheme val="major"/>
    </font>
    <font>
      <sz val="14"/>
      <color theme="1"/>
      <name val="Calibri"/>
      <family val="2"/>
      <scheme val="minor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2"/>
      <color theme="1"/>
      <name val="Times New Roman"/>
      <family val="2"/>
    </font>
    <font>
      <vertAlign val="superscript"/>
      <sz val="11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4"/>
      </patternFill>
    </fill>
  </fills>
  <borders count="9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45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23" fillId="0" borderId="0"/>
    <xf numFmtId="43" fontId="26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3" fillId="0" borderId="0"/>
    <xf numFmtId="9" fontId="26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40" fillId="0" borderId="0"/>
    <xf numFmtId="44" fontId="33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33" fillId="0" borderId="0"/>
    <xf numFmtId="187" fontId="50" fillId="0" borderId="0" applyProtection="0"/>
    <xf numFmtId="187" fontId="50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2" fillId="5" borderId="4" applyNumberFormat="0" applyAlignment="0" applyProtection="0"/>
    <xf numFmtId="187" fontId="53" fillId="0" borderId="0"/>
    <xf numFmtId="10" fontId="53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65" fillId="36" borderId="0" applyNumberFormat="0" applyProtection="0">
      <alignment horizontal="left" vertical="center" indent="1"/>
    </xf>
    <xf numFmtId="4" fontId="66" fillId="0" borderId="0" applyNumberFormat="0" applyProtection="0">
      <alignment horizontal="left" vertical="center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" fontId="68" fillId="0" borderId="0"/>
    <xf numFmtId="43" fontId="2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44" fontId="1" fillId="0" borderId="0" applyFont="0" applyFill="0" applyBorder="0" applyAlignment="0" applyProtection="0"/>
    <xf numFmtId="44" fontId="69" fillId="0" borderId="0" applyFont="0" applyFill="0" applyBorder="0" applyAlignment="0" applyProtection="0"/>
    <xf numFmtId="196" fontId="50" fillId="0" borderId="0" applyFont="0" applyFill="0" applyBorder="0" applyProtection="0">
      <alignment horizontal="right"/>
    </xf>
    <xf numFmtId="5" fontId="71" fillId="0" borderId="0"/>
    <xf numFmtId="197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/>
    <xf numFmtId="2" fontId="70" fillId="0" borderId="0" applyFont="0" applyFill="0" applyBorder="0" applyAlignment="0" applyProtection="0"/>
    <xf numFmtId="0" fontId="72" fillId="0" borderId="0" applyFont="0" applyFill="0" applyBorder="0" applyAlignment="0" applyProtection="0">
      <alignment horizontal="left"/>
    </xf>
    <xf numFmtId="38" fontId="59" fillId="35" borderId="0" applyNumberFormat="0" applyBorder="0" applyAlignment="0" applyProtection="0"/>
    <xf numFmtId="0" fontId="73" fillId="0" borderId="0"/>
    <xf numFmtId="0" fontId="64" fillId="0" borderId="35" applyNumberFormat="0" applyAlignment="0" applyProtection="0">
      <alignment horizontal="left" vertical="center"/>
    </xf>
    <xf numFmtId="0" fontId="64" fillId="0" borderId="32">
      <alignment horizontal="left" vertic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0" fontId="59" fillId="37" borderId="13" applyNumberFormat="0" applyBorder="0" applyAlignment="0" applyProtection="0"/>
    <xf numFmtId="0" fontId="76" fillId="0" borderId="0" applyNumberFormat="0" applyFill="0" applyBorder="0" applyAlignment="0">
      <protection locked="0"/>
    </xf>
    <xf numFmtId="198" fontId="33" fillId="0" borderId="0"/>
    <xf numFmtId="186" fontId="62" fillId="0" borderId="0" applyNumberFormat="0" applyFill="0" applyBorder="0" applyAlignment="0" applyProtection="0"/>
    <xf numFmtId="167" fontId="77" fillId="0" borderId="0" applyFont="0" applyAlignment="0" applyProtection="0"/>
    <xf numFmtId="0" fontId="59" fillId="0" borderId="40" applyNumberFormat="0" applyBorder="0" applyAlignment="0"/>
    <xf numFmtId="199" fontId="33" fillId="0" borderId="0"/>
    <xf numFmtId="0" fontId="78" fillId="0" borderId="0"/>
    <xf numFmtId="0" fontId="26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79" fillId="0" borderId="0"/>
    <xf numFmtId="0" fontId="26" fillId="0" borderId="0"/>
    <xf numFmtId="0" fontId="33" fillId="0" borderId="0"/>
    <xf numFmtId="0" fontId="33" fillId="0" borderId="0"/>
    <xf numFmtId="37" fontId="71" fillId="0" borderId="0"/>
    <xf numFmtId="200" fontId="26" fillId="0" borderId="0" applyFont="0" applyFill="0" applyBorder="0" applyProtection="0"/>
    <xf numFmtId="12" fontId="64" fillId="38" borderId="20">
      <alignment horizontal="left"/>
    </xf>
    <xf numFmtId="0" fontId="71" fillId="0" borderId="0"/>
    <xf numFmtId="0" fontId="71" fillId="0" borderId="0"/>
    <xf numFmtId="10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0" fillId="0" borderId="0"/>
    <xf numFmtId="4" fontId="65" fillId="39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0" fontId="65" fillId="40" borderId="41" applyNumberFormat="0" applyProtection="0">
      <alignment horizontal="left" vertical="top" indent="1"/>
    </xf>
    <xf numFmtId="4" fontId="65" fillId="36" borderId="41" applyNumberFormat="0" applyProtection="0"/>
    <xf numFmtId="4" fontId="65" fillId="36" borderId="0" applyNumberFormat="0" applyProtection="0">
      <alignment horizontal="left" vertical="center" indent="1"/>
    </xf>
    <xf numFmtId="4" fontId="82" fillId="41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65" fillId="50" borderId="42" applyNumberFormat="0" applyProtection="0">
      <alignment horizontal="left" vertical="center" indent="1"/>
    </xf>
    <xf numFmtId="4" fontId="82" fillId="51" borderId="0" applyNumberFormat="0" applyProtection="0">
      <alignment horizontal="left" indent="1"/>
    </xf>
    <xf numFmtId="4" fontId="82" fillId="51" borderId="0" applyNumberFormat="0" applyProtection="0">
      <alignment horizontal="left" indent="1"/>
    </xf>
    <xf numFmtId="4" fontId="83" fillId="52" borderId="0" applyNumberFormat="0" applyProtection="0">
      <alignment horizontal="left" vertical="center" indent="1"/>
    </xf>
    <xf numFmtId="4" fontId="83" fillId="52" borderId="0" applyNumberFormat="0" applyProtection="0">
      <alignment horizontal="left" vertical="center" indent="1"/>
    </xf>
    <xf numFmtId="4" fontId="83" fillId="52" borderId="0" applyNumberFormat="0" applyProtection="0">
      <alignment horizontal="left" vertical="center" indent="1"/>
    </xf>
    <xf numFmtId="4" fontId="82" fillId="53" borderId="41" applyNumberFormat="0" applyProtection="0">
      <alignment horizontal="right" vertical="center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5" fillId="55" borderId="0" applyNumberFormat="0" applyProtection="0"/>
    <xf numFmtId="4" fontId="85" fillId="55" borderId="0" applyNumberFormat="0" applyProtection="0"/>
    <xf numFmtId="4" fontId="85" fillId="55" borderId="0" applyNumberFormat="0" applyProtection="0"/>
    <xf numFmtId="4" fontId="85" fillId="55" borderId="0" applyNumberFormat="0" applyProtection="0"/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4" fontId="82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horizontal="left" vertical="center" indent="1"/>
    </xf>
    <xf numFmtId="0" fontId="82" fillId="3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4" fontId="67" fillId="58" borderId="0" applyNumberFormat="0" applyProtection="0">
      <alignment horizontal="left"/>
    </xf>
    <xf numFmtId="4" fontId="67" fillId="58" borderId="0" applyNumberFormat="0" applyProtection="0">
      <alignment horizontal="left"/>
    </xf>
    <xf numFmtId="4" fontId="67" fillId="58" borderId="0" applyNumberFormat="0" applyProtection="0">
      <alignment horizontal="left"/>
    </xf>
    <xf numFmtId="4" fontId="63" fillId="51" borderId="41" applyNumberFormat="0" applyProtection="0">
      <alignment horizontal="right" vertical="center"/>
    </xf>
    <xf numFmtId="37" fontId="87" fillId="59" borderId="0" applyNumberFormat="0" applyFont="0" applyBorder="0" applyAlignment="0" applyProtection="0"/>
    <xf numFmtId="201" fontId="33" fillId="0" borderId="17">
      <alignment horizontal="justify" vertical="top" wrapText="1"/>
    </xf>
    <xf numFmtId="0" fontId="33" fillId="0" borderId="0">
      <alignment horizontal="left" wrapText="1"/>
    </xf>
    <xf numFmtId="202" fontId="33" fillId="0" borderId="0" applyFill="0" applyBorder="0" applyAlignment="0" applyProtection="0">
      <alignment wrapText="1"/>
    </xf>
    <xf numFmtId="0" fontId="58" fillId="0" borderId="0" applyNumberFormat="0" applyFill="0" applyBorder="0">
      <alignment horizontal="center" wrapText="1"/>
    </xf>
    <xf numFmtId="0" fontId="58" fillId="0" borderId="0" applyNumberFormat="0" applyFill="0" applyBorder="0">
      <alignment horizontal="center" wrapText="1"/>
    </xf>
    <xf numFmtId="0" fontId="58" fillId="0" borderId="13">
      <alignment horizontal="center" vertical="center" wrapText="1"/>
    </xf>
    <xf numFmtId="0" fontId="70" fillId="0" borderId="43" applyNumberFormat="0" applyFont="0" applyFill="0" applyAlignment="0" applyProtection="0"/>
    <xf numFmtId="0" fontId="71" fillId="0" borderId="44"/>
    <xf numFmtId="187" fontId="88" fillId="0" borderId="0">
      <alignment horizontal="left"/>
    </xf>
    <xf numFmtId="0" fontId="71" fillId="0" borderId="45"/>
    <xf numFmtId="37" fontId="59" fillId="40" borderId="0" applyNumberFormat="0" applyBorder="0" applyAlignment="0" applyProtection="0"/>
    <xf numFmtId="37" fontId="59" fillId="0" borderId="0"/>
    <xf numFmtId="3" fontId="89" fillId="60" borderId="46" applyProtection="0"/>
    <xf numFmtId="0" fontId="90" fillId="0" borderId="0"/>
    <xf numFmtId="0" fontId="91" fillId="0" borderId="0"/>
    <xf numFmtId="0" fontId="33" fillId="0" borderId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37" fontId="93" fillId="0" borderId="0" applyNumberFormat="0" applyFill="0" applyBorder="0"/>
    <xf numFmtId="0" fontId="1" fillId="0" borderId="0"/>
    <xf numFmtId="0" fontId="92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34" applyNumberFormat="0" applyProtection="0">
      <alignment vertical="center"/>
    </xf>
    <xf numFmtId="4" fontId="65" fillId="36" borderId="41" applyNumberFormat="0" applyProtection="0"/>
    <xf numFmtId="4" fontId="82" fillId="51" borderId="0" applyNumberFormat="0" applyProtection="0">
      <alignment horizontal="left" indent="1"/>
    </xf>
    <xf numFmtId="4" fontId="82" fillId="51" borderId="0" applyNumberFormat="0" applyProtection="0">
      <alignment horizontal="left" indent="1"/>
    </xf>
    <xf numFmtId="4" fontId="82" fillId="51" borderId="0" applyNumberFormat="0" applyProtection="0">
      <alignment horizontal="left" indent="1"/>
    </xf>
    <xf numFmtId="4" fontId="82" fillId="51" borderId="0" applyNumberFormat="0" applyProtection="0">
      <alignment horizontal="left" indent="1"/>
    </xf>
    <xf numFmtId="4" fontId="82" fillId="51" borderId="0" applyNumberFormat="0" applyProtection="0">
      <alignment horizontal="left" vertical="center" indent="1"/>
    </xf>
    <xf numFmtId="4" fontId="82" fillId="51" borderId="0" applyNumberFormat="0" applyProtection="0">
      <alignment horizontal="left" indent="1"/>
    </xf>
    <xf numFmtId="4" fontId="83" fillId="52" borderId="0" applyNumberFormat="0" applyProtection="0">
      <alignment horizontal="left" vertical="center" indent="1"/>
    </xf>
    <xf numFmtId="4" fontId="83" fillId="52" borderId="0" applyNumberFormat="0" applyProtection="0">
      <alignment horizontal="left" vertical="center" indent="1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94" fillId="0" borderId="0" applyNumberFormat="0" applyProtection="0">
      <alignment horizontal="left" vertical="center" indent="1"/>
    </xf>
    <xf numFmtId="4" fontId="84" fillId="54" borderId="0" applyNumberFormat="0" applyProtection="0">
      <alignment horizontal="left" indent="1"/>
    </xf>
    <xf numFmtId="4" fontId="85" fillId="55" borderId="0" applyNumberFormat="0" applyProtection="0"/>
    <xf numFmtId="4" fontId="85" fillId="55" borderId="0" applyNumberFormat="0" applyProtection="0"/>
    <xf numFmtId="4" fontId="85" fillId="55" borderId="0" applyNumberFormat="0" applyProtection="0"/>
    <xf numFmtId="4" fontId="85" fillId="0" borderId="0" applyNumberFormat="0" applyProtection="0">
      <alignment horizontal="left" vertical="center" indent="1"/>
    </xf>
    <xf numFmtId="4" fontId="85" fillId="55" borderId="0" applyNumberFormat="0" applyProtection="0"/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61" borderId="47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center" vertical="top"/>
    </xf>
    <xf numFmtId="0" fontId="82" fillId="36" borderId="41" applyNumberFormat="0" applyProtection="0">
      <alignment horizontal="left" vertical="top"/>
    </xf>
    <xf numFmtId="4" fontId="67" fillId="58" borderId="0" applyNumberFormat="0" applyProtection="0">
      <alignment horizontal="left"/>
    </xf>
    <xf numFmtId="4" fontId="67" fillId="58" borderId="0" applyNumberFormat="0" applyProtection="0">
      <alignment horizontal="left"/>
    </xf>
    <xf numFmtId="4" fontId="67" fillId="58" borderId="0" applyNumberFormat="0" applyProtection="0">
      <alignment horizontal="left"/>
    </xf>
    <xf numFmtId="4" fontId="66" fillId="0" borderId="0" applyNumberFormat="0" applyProtection="0">
      <alignment horizontal="left" vertical="center"/>
    </xf>
    <xf numFmtId="4" fontId="67" fillId="58" borderId="0" applyNumberFormat="0" applyProtection="0">
      <alignment horizontal="lef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3" fontId="70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37" fontId="33" fillId="0" borderId="0" applyFill="0" applyBorder="0" applyAlignment="0" applyProtection="0"/>
    <xf numFmtId="44" fontId="90" fillId="0" borderId="0" applyFont="0" applyFill="0" applyBorder="0" applyAlignment="0" applyProtection="0"/>
    <xf numFmtId="44" fontId="33" fillId="0" borderId="0" applyFont="0" applyFill="0" applyBorder="0" applyAlignment="0" applyProtection="0"/>
    <xf numFmtId="5" fontId="33" fillId="0" borderId="0" applyFill="0" applyBorder="0" applyAlignment="0" applyProtection="0"/>
    <xf numFmtId="203" fontId="33" fillId="0" borderId="0" applyFill="0" applyBorder="0" applyAlignment="0" applyProtection="0"/>
    <xf numFmtId="2" fontId="33" fillId="0" borderId="0" applyFill="0" applyBorder="0" applyAlignment="0" applyProtection="0"/>
    <xf numFmtId="0" fontId="64" fillId="0" borderId="32">
      <alignment horizontal="left" vertical="center"/>
    </xf>
    <xf numFmtId="0" fontId="79" fillId="0" borderId="0"/>
    <xf numFmtId="0" fontId="33" fillId="0" borderId="0"/>
    <xf numFmtId="0" fontId="79" fillId="0" borderId="0"/>
    <xf numFmtId="0" fontId="1" fillId="0" borderId="0"/>
    <xf numFmtId="43" fontId="1" fillId="0" borderId="0" applyFont="0" applyFill="0" applyBorder="0" applyAlignment="0" applyProtection="0"/>
    <xf numFmtId="203" fontId="33" fillId="0" borderId="0" applyFill="0" applyBorder="0" applyAlignment="0" applyProtection="0"/>
    <xf numFmtId="4" fontId="82" fillId="53" borderId="4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3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9" fillId="0" borderId="0" applyFont="0" applyFill="0" applyBorder="0" applyAlignment="0" applyProtection="0"/>
    <xf numFmtId="197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" fontId="70" fillId="0" borderId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65" fillId="40" borderId="41" applyNumberFormat="0" applyProtection="0">
      <alignment horizontal="left" vertical="center" indent="1"/>
    </xf>
    <xf numFmtId="4" fontId="82" fillId="51" borderId="0" applyNumberFormat="0" applyProtection="0">
      <alignment horizontal="left" indent="1"/>
    </xf>
    <xf numFmtId="4" fontId="84" fillId="54" borderId="0" applyNumberFormat="0" applyProtection="0">
      <alignment horizontal="left" indent="1"/>
    </xf>
    <xf numFmtId="4" fontId="85" fillId="55" borderId="0" applyNumberFormat="0" applyProtection="0"/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0" fontId="33" fillId="0" borderId="0"/>
    <xf numFmtId="0" fontId="90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37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4" fontId="65" fillId="36" borderId="34" applyNumberFormat="0" applyProtection="0">
      <alignment vertical="center"/>
    </xf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0" fontId="3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65" fillId="36" borderId="34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61" borderId="0" applyNumberFormat="0" applyFill="0" applyBorder="0" applyAlignment="0" applyProtection="0">
      <protection locked="0"/>
    </xf>
    <xf numFmtId="0" fontId="99" fillId="0" borderId="0" applyNumberFormat="0" applyFill="0" applyBorder="0" applyAlignment="0" applyProtection="0"/>
    <xf numFmtId="0" fontId="85" fillId="61" borderId="18" applyNumberFormat="0" applyFill="0" applyBorder="0" applyAlignment="0" applyProtection="0">
      <protection locked="0"/>
    </xf>
    <xf numFmtId="0" fontId="100" fillId="0" borderId="20" applyNumberFormat="0" applyFont="0" applyFill="0" applyAlignment="0" applyProtection="0"/>
    <xf numFmtId="0" fontId="33" fillId="0" borderId="49" applyNumberFormat="0" applyFill="0" applyAlignment="0" applyProtection="0"/>
    <xf numFmtId="0" fontId="59" fillId="0" borderId="0" applyNumberFormat="0" applyFill="0" applyBorder="0" applyAlignment="0" applyProtection="0"/>
    <xf numFmtId="0" fontId="100" fillId="0" borderId="0" applyFont="0" applyFill="0" applyBorder="0" applyAlignment="0" applyProtection="0"/>
    <xf numFmtId="40" fontId="101" fillId="0" borderId="0" applyFont="0" applyFill="0" applyBorder="0" applyAlignment="0" applyProtection="0">
      <alignment horizontal="center"/>
    </xf>
    <xf numFmtId="0" fontId="101" fillId="0" borderId="0" applyFont="0" applyFill="0" applyBorder="0" applyAlignment="0" applyProtection="0">
      <alignment horizontal="center"/>
    </xf>
    <xf numFmtId="0" fontId="51" fillId="0" borderId="0" applyFont="0" applyFill="0" applyBorder="0" applyAlignment="0" applyProtection="0"/>
    <xf numFmtId="8" fontId="100" fillId="0" borderId="0" applyFont="0" applyFill="0" applyBorder="0" applyAlignment="0" applyProtection="0"/>
    <xf numFmtId="0" fontId="100" fillId="0" borderId="0" applyFont="0" applyFill="0" applyBorder="0" applyAlignment="0" applyProtection="0"/>
    <xf numFmtId="7" fontId="50" fillId="0" borderId="0" applyFill="0" applyBorder="0">
      <alignment horizontal="right"/>
    </xf>
    <xf numFmtId="8" fontId="102" fillId="0" borderId="0" applyNumberFormat="0" applyFill="0" applyBorder="0" applyAlignment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" fontId="33" fillId="0" borderId="0" applyFont="0" applyFill="0" applyBorder="0" applyAlignment="0" applyProtection="0"/>
    <xf numFmtId="0" fontId="33" fillId="0" borderId="0"/>
    <xf numFmtId="0" fontId="33" fillId="0" borderId="0"/>
    <xf numFmtId="0" fontId="69" fillId="0" borderId="0" applyFill="0" applyBorder="0" applyAlignment="0" applyProtection="0"/>
    <xf numFmtId="3" fontId="103" fillId="0" borderId="0" applyFill="0" applyBorder="0" applyAlignment="0" applyProtection="0"/>
    <xf numFmtId="3" fontId="100" fillId="0" borderId="0" applyFill="0" applyBorder="0" applyAlignment="0" applyProtection="0"/>
    <xf numFmtId="3" fontId="104" fillId="0" borderId="0" applyFill="0" applyBorder="0" applyAlignment="0" applyProtection="0"/>
    <xf numFmtId="3" fontId="69" fillId="0" borderId="0" applyFill="0" applyBorder="0" applyAlignment="0" applyProtection="0"/>
    <xf numFmtId="3" fontId="105" fillId="0" borderId="0" applyFill="0" applyBorder="0" applyAlignment="0" applyProtection="0"/>
    <xf numFmtId="3" fontId="59" fillId="0" borderId="0" applyFill="0" applyBorder="0" applyAlignment="0" applyProtection="0"/>
    <xf numFmtId="3" fontId="106" fillId="0" borderId="0" applyFill="0" applyBorder="0" applyAlignment="0" applyProtection="0"/>
    <xf numFmtId="0" fontId="50" fillId="0" borderId="0" applyFill="0" applyBorder="0">
      <alignment horizontal="right"/>
    </xf>
    <xf numFmtId="0" fontId="59" fillId="61" borderId="13" applyFont="0" applyBorder="0" applyAlignment="0" applyProtection="0">
      <alignment vertical="top"/>
    </xf>
    <xf numFmtId="0" fontId="6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37" borderId="0" applyNumberFormat="0" applyFont="0" applyBorder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204" fontId="33" fillId="0" borderId="0" applyFill="0" applyBorder="0" applyProtection="0">
      <alignment horizontal="right"/>
    </xf>
    <xf numFmtId="0" fontId="107" fillId="0" borderId="0" applyFill="0" applyBorder="0" applyAlignment="0" applyProtection="0"/>
    <xf numFmtId="0" fontId="5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82" fillId="61" borderId="0">
      <alignment horizontal="right"/>
    </xf>
    <xf numFmtId="0" fontId="65" fillId="61" borderId="0">
      <alignment horizontal="left"/>
    </xf>
    <xf numFmtId="0" fontId="108" fillId="0" borderId="0" applyFill="0" applyBorder="0" applyProtection="0">
      <alignment horizontal="left"/>
    </xf>
    <xf numFmtId="0" fontId="109" fillId="0" borderId="0" applyFill="0" applyBorder="0" applyProtection="0">
      <alignment horizontal="left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10" fillId="0" borderId="0" applyFont="0" applyFill="0" applyBorder="0" applyAlignment="0" applyProtection="0"/>
    <xf numFmtId="0" fontId="100" fillId="0" borderId="0" applyFont="0" applyFill="0" applyBorder="0" applyProtection="0">
      <alignment horizontal="right"/>
    </xf>
    <xf numFmtId="0" fontId="111" fillId="0" borderId="0"/>
    <xf numFmtId="0" fontId="50" fillId="0" borderId="0" applyFill="0" applyBorder="0">
      <alignment horizontal="right"/>
    </xf>
    <xf numFmtId="0" fontId="62" fillId="35" borderId="13" applyNumberFormat="0" applyFont="0" applyAlignment="0" applyProtection="0"/>
    <xf numFmtId="0" fontId="59" fillId="35" borderId="0" applyNumberFormat="0" applyFont="0" applyBorder="0" applyAlignment="0" applyProtection="0">
      <alignment horizontal="center"/>
      <protection locked="0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37" fontId="112" fillId="0" borderId="0" applyNumberFormat="0" applyFill="0" applyBorder="0" applyAlignment="0" applyProtection="0"/>
    <xf numFmtId="0" fontId="51" fillId="62" borderId="0" applyNumberFormat="0" applyFont="0" applyBorder="0" applyAlignment="0" applyProtection="0"/>
    <xf numFmtId="0" fontId="62" fillId="35" borderId="0" applyNumberFormat="0" applyFont="0" applyBorder="0" applyAlignment="0" applyProtection="0"/>
    <xf numFmtId="187" fontId="113" fillId="0" borderId="0" applyNumberFormat="0" applyFill="0" applyBorder="0" applyAlignment="0">
      <alignment horizontal="left"/>
    </xf>
    <xf numFmtId="0" fontId="60" fillId="0" borderId="0" applyFill="0" applyBorder="0" applyProtection="0">
      <alignment horizontal="center" vertical="center"/>
    </xf>
    <xf numFmtId="0" fontId="60" fillId="0" borderId="0" applyFill="0" applyBorder="0" applyProtection="0"/>
    <xf numFmtId="0" fontId="58" fillId="0" borderId="0" applyFill="0" applyBorder="0" applyProtection="0">
      <alignment horizontal="left"/>
    </xf>
    <xf numFmtId="0" fontId="114" fillId="0" borderId="0" applyFill="0" applyBorder="0" applyProtection="0">
      <alignment horizontal="left" vertical="top"/>
    </xf>
    <xf numFmtId="0" fontId="98" fillId="61" borderId="48" applyNumberFormat="0" applyFont="0" applyFill="0" applyAlignment="0" applyProtection="0">
      <protection locked="0"/>
    </xf>
    <xf numFmtId="0" fontId="98" fillId="61" borderId="50" applyNumberFormat="0" applyFont="0" applyFill="0" applyAlignment="0" applyProtection="0">
      <protection locked="0"/>
    </xf>
    <xf numFmtId="0" fontId="62" fillId="0" borderId="0" applyNumberFormat="0" applyFill="0" applyBorder="0" applyAlignment="0" applyProtection="0"/>
    <xf numFmtId="18" fontId="98" fillId="61" borderId="0" applyFont="0" applyFill="0" applyBorder="0" applyAlignment="0" applyProtection="0">
      <protection locked="0"/>
    </xf>
    <xf numFmtId="0" fontId="1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82" fillId="0" borderId="14" applyFill="0" applyBorder="0" applyAlignment="0" applyProtection="0">
      <protection locked="0"/>
    </xf>
    <xf numFmtId="0" fontId="62" fillId="61" borderId="0" applyNumberFormat="0" applyFont="0" applyAlignment="0" applyProtection="0"/>
    <xf numFmtId="0" fontId="62" fillId="61" borderId="48" applyNumberFormat="0" applyFont="0" applyAlignment="0" applyProtection="0">
      <protection locked="0"/>
    </xf>
    <xf numFmtId="0" fontId="116" fillId="0" borderId="0" applyNumberFormat="0" applyFill="0" applyBorder="0" applyAlignment="0" applyProtection="0"/>
    <xf numFmtId="0" fontId="100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" fillId="0" borderId="0"/>
    <xf numFmtId="0" fontId="3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9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3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65" fillId="63" borderId="0">
      <alignment horizontal="left"/>
    </xf>
    <xf numFmtId="0" fontId="85" fillId="63" borderId="0">
      <alignment horizontal="right"/>
    </xf>
    <xf numFmtId="0" fontId="85" fillId="63" borderId="0">
      <alignment horizontal="center"/>
    </xf>
    <xf numFmtId="0" fontId="85" fillId="63" borderId="0">
      <alignment horizontal="right"/>
    </xf>
    <xf numFmtId="0" fontId="121" fillId="63" borderId="0">
      <alignment horizontal="left"/>
    </xf>
    <xf numFmtId="40" fontId="118" fillId="0" borderId="0" applyFont="0" applyFill="0" applyBorder="0" applyAlignment="0" applyProtection="0"/>
    <xf numFmtId="43" fontId="119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65" fillId="63" borderId="0">
      <alignment horizontal="left"/>
    </xf>
    <xf numFmtId="0" fontId="65" fillId="63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0" fillId="57" borderId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122" fillId="61" borderId="0">
      <alignment horizontal="right"/>
    </xf>
    <xf numFmtId="0" fontId="123" fillId="61" borderId="0">
      <alignment horizontal="right"/>
    </xf>
    <xf numFmtId="0" fontId="124" fillId="61" borderId="18"/>
    <xf numFmtId="0" fontId="124" fillId="0" borderId="0" applyBorder="0">
      <alignment horizontal="centerContinuous"/>
    </xf>
    <xf numFmtId="0" fontId="125" fillId="0" borderId="0" applyBorder="0">
      <alignment horizontal="centerContinuous"/>
    </xf>
    <xf numFmtId="9" fontId="118" fillId="0" borderId="0" applyFont="0" applyFill="0" applyBorder="0" applyAlignment="0" applyProtection="0"/>
    <xf numFmtId="0" fontId="65" fillId="63" borderId="0">
      <alignment horizontal="center"/>
    </xf>
    <xf numFmtId="49" fontId="83" fillId="63" borderId="0">
      <alignment horizontal="center"/>
    </xf>
    <xf numFmtId="0" fontId="85" fillId="63" borderId="0">
      <alignment horizontal="center"/>
    </xf>
    <xf numFmtId="0" fontId="85" fillId="63" borderId="0">
      <alignment horizontal="centerContinuous"/>
    </xf>
    <xf numFmtId="0" fontId="98" fillId="63" borderId="0">
      <alignment horizontal="left"/>
    </xf>
    <xf numFmtId="49" fontId="98" fillId="63" borderId="0">
      <alignment horizontal="center"/>
    </xf>
    <xf numFmtId="0" fontId="65" fillId="63" borderId="0">
      <alignment horizontal="left"/>
    </xf>
    <xf numFmtId="49" fontId="98" fillId="63" borderId="0">
      <alignment horizontal="left"/>
    </xf>
    <xf numFmtId="0" fontId="65" fillId="63" borderId="0">
      <alignment horizontal="centerContinuous"/>
    </xf>
    <xf numFmtId="0" fontId="65" fillId="63" borderId="0">
      <alignment horizontal="right"/>
    </xf>
    <xf numFmtId="49" fontId="65" fillId="63" borderId="0">
      <alignment horizontal="left"/>
    </xf>
    <xf numFmtId="0" fontId="85" fillId="63" borderId="0">
      <alignment horizontal="right"/>
    </xf>
    <xf numFmtId="0" fontId="98" fillId="64" borderId="0">
      <alignment horizontal="center"/>
    </xf>
    <xf numFmtId="0" fontId="89" fillId="64" borderId="0">
      <alignment horizontal="center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26" fillId="63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" fontId="129" fillId="0" borderId="0" applyFont="0" applyFill="0" applyBorder="0" applyAlignment="0" applyProtection="0"/>
    <xf numFmtId="8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0" borderId="0"/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9" fontId="71" fillId="0" borderId="0"/>
    <xf numFmtId="9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4" fillId="0" borderId="32">
      <alignment horizontal="left" vertic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>
      <protection locked="0"/>
    </xf>
    <xf numFmtId="0" fontId="26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26" fillId="0" borderId="0"/>
    <xf numFmtId="0" fontId="33" fillId="0" borderId="0"/>
    <xf numFmtId="0" fontId="33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4" fontId="65" fillId="39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0" fontId="65" fillId="40" borderId="41" applyNumberFormat="0" applyProtection="0">
      <alignment horizontal="left" vertical="top" indent="1"/>
    </xf>
    <xf numFmtId="4" fontId="65" fillId="36" borderId="41" applyNumberFormat="0" applyProtection="0"/>
    <xf numFmtId="4" fontId="82" fillId="41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4" fontId="82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horizontal="left" vertical="center" indent="1"/>
    </xf>
    <xf numFmtId="0" fontId="82" fillId="3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4" fontId="63" fillId="51" borderId="41" applyNumberFormat="0" applyProtection="0">
      <alignment horizontal="right" vertical="center"/>
    </xf>
    <xf numFmtId="0" fontId="70" fillId="0" borderId="43" applyNumberFormat="0" applyFont="0" applyFill="0" applyAlignment="0" applyProtection="0"/>
    <xf numFmtId="0" fontId="91" fillId="0" borderId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vertical="center"/>
    </xf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34" applyNumberFormat="0" applyProtection="0">
      <alignment vertical="center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center" vertical="top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33" fillId="0" borderId="0"/>
    <xf numFmtId="0" fontId="33" fillId="0" borderId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33" fillId="0" borderId="0"/>
    <xf numFmtId="0" fontId="33" fillId="0" borderId="0"/>
    <xf numFmtId="0" fontId="33" fillId="0" borderId="0"/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76" fillId="0" borderId="0" applyNumberFormat="0" applyFill="0" applyBorder="0" applyAlignment="0">
      <protection locked="0"/>
    </xf>
    <xf numFmtId="0" fontId="33" fillId="0" borderId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0" borderId="32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4" fontId="82" fillId="53" borderId="4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65" fillId="40" borderId="41" applyNumberFormat="0" applyProtection="0">
      <alignment horizontal="left" vertical="center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0"/>
    <xf numFmtId="4" fontId="65" fillId="36" borderId="34" applyNumberFormat="0" applyProtection="0">
      <alignment vertical="center"/>
    </xf>
    <xf numFmtId="0" fontId="33" fillId="0" borderId="0"/>
    <xf numFmtId="0" fontId="3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0"/>
    <xf numFmtId="0" fontId="33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65" fillId="36" borderId="34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82" fillId="61" borderId="0">
      <alignment horizontal="right"/>
    </xf>
    <xf numFmtId="0" fontId="65" fillId="61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51" fillId="0" borderId="0"/>
    <xf numFmtId="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1" fillId="0" borderId="0"/>
    <xf numFmtId="9" fontId="130" fillId="0" borderId="0" applyFont="0" applyFill="0" applyBorder="0" applyAlignment="0" applyProtection="0"/>
    <xf numFmtId="0" fontId="82" fillId="0" borderId="0">
      <alignment vertical="top"/>
    </xf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" fontId="103" fillId="0" borderId="0" applyProtection="0"/>
    <xf numFmtId="3" fontId="100" fillId="0" borderId="0" applyProtection="0"/>
    <xf numFmtId="3" fontId="132" fillId="0" borderId="0" applyProtection="0"/>
    <xf numFmtId="3" fontId="51" fillId="0" borderId="0" applyProtection="0"/>
    <xf numFmtId="3" fontId="105" fillId="0" borderId="0" applyProtection="0"/>
    <xf numFmtId="3" fontId="59" fillId="0" borderId="0" applyProtection="0"/>
    <xf numFmtId="3" fontId="106" fillId="0" borderId="0" applyProtection="0"/>
    <xf numFmtId="2" fontId="3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43" applyNumberFormat="0" applyFont="0" applyFill="0" applyAlignment="0" applyProtection="0"/>
    <xf numFmtId="0" fontId="1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33" fillId="65" borderId="0" applyNumberFormat="0" applyBorder="0" applyAlignment="0" applyProtection="0"/>
    <xf numFmtId="0" fontId="133" fillId="66" borderId="0" applyNumberFormat="0" applyBorder="0" applyAlignment="0" applyProtection="0"/>
    <xf numFmtId="0" fontId="134" fillId="67" borderId="0" applyNumberFormat="0" applyBorder="0" applyAlignment="0" applyProtection="0"/>
    <xf numFmtId="0" fontId="33" fillId="0" borderId="0" applyFont="0" applyFill="0" applyBorder="0" applyAlignment="0" applyProtection="0"/>
    <xf numFmtId="0" fontId="134" fillId="68" borderId="0" applyNumberFormat="0" applyBorder="0" applyAlignment="0" applyProtection="0"/>
    <xf numFmtId="0" fontId="134" fillId="68" borderId="0" applyNumberFormat="0" applyBorder="0" applyAlignment="0" applyProtection="0"/>
    <xf numFmtId="0" fontId="134" fillId="68" borderId="0" applyNumberFormat="0" applyBorder="0" applyAlignment="0" applyProtection="0"/>
    <xf numFmtId="0" fontId="134" fillId="68" borderId="0" applyNumberFormat="0" applyBorder="0" applyAlignment="0" applyProtection="0"/>
    <xf numFmtId="3" fontId="33" fillId="0" borderId="0" applyFont="0" applyFill="0" applyBorder="0" applyAlignment="0" applyProtection="0"/>
    <xf numFmtId="0" fontId="133" fillId="69" borderId="0" applyNumberFormat="0" applyBorder="0" applyAlignment="0" applyProtection="0"/>
    <xf numFmtId="0" fontId="133" fillId="70" borderId="0" applyNumberFormat="0" applyBorder="0" applyAlignment="0" applyProtection="0"/>
    <xf numFmtId="0" fontId="134" fillId="71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134" fillId="72" borderId="0" applyNumberFormat="0" applyBorder="0" applyAlignment="0" applyProtection="0"/>
    <xf numFmtId="0" fontId="61" fillId="0" borderId="0" applyNumberFormat="0" applyFill="0" applyBorder="0" applyAlignment="0" applyProtection="0"/>
    <xf numFmtId="0" fontId="133" fillId="73" borderId="0" applyNumberFormat="0" applyBorder="0" applyAlignment="0" applyProtection="0"/>
    <xf numFmtId="0" fontId="133" fillId="74" borderId="0" applyNumberFormat="0" applyBorder="0" applyAlignment="0" applyProtection="0"/>
    <xf numFmtId="0" fontId="134" fillId="75" borderId="0" applyNumberFormat="0" applyBorder="0" applyAlignment="0" applyProtection="0"/>
    <xf numFmtId="0" fontId="134" fillId="71" borderId="0" applyNumberFormat="0" applyBorder="0" applyAlignment="0" applyProtection="0"/>
    <xf numFmtId="0" fontId="134" fillId="71" borderId="0" applyNumberFormat="0" applyBorder="0" applyAlignment="0" applyProtection="0"/>
    <xf numFmtId="0" fontId="134" fillId="71" borderId="0" applyNumberFormat="0" applyBorder="0" applyAlignment="0" applyProtection="0"/>
    <xf numFmtId="0" fontId="134" fillId="71" borderId="0" applyNumberFormat="0" applyBorder="0" applyAlignment="0" applyProtection="0"/>
    <xf numFmtId="0" fontId="133" fillId="74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61" fillId="0" borderId="0" applyNumberFormat="0" applyFill="0" applyBorder="0" applyAlignment="0" applyProtection="0"/>
    <xf numFmtId="3" fontId="33" fillId="0" borderId="0" applyFont="0" applyFill="0" applyBorder="0" applyAlignment="0" applyProtection="0"/>
    <xf numFmtId="0" fontId="134" fillId="76" borderId="0" applyNumberFormat="0" applyBorder="0" applyAlignment="0" applyProtection="0"/>
    <xf numFmtId="0" fontId="134" fillId="76" borderId="0" applyNumberFormat="0" applyBorder="0" applyAlignment="0" applyProtection="0"/>
    <xf numFmtId="0" fontId="134" fillId="76" borderId="0" applyNumberFormat="0" applyBorder="0" applyAlignment="0" applyProtection="0"/>
    <xf numFmtId="0" fontId="134" fillId="76" borderId="0" applyNumberFormat="0" applyBorder="0" applyAlignment="0" applyProtection="0"/>
    <xf numFmtId="0" fontId="133" fillId="65" borderId="0" applyNumberFormat="0" applyBorder="0" applyAlignment="0" applyProtection="0"/>
    <xf numFmtId="0" fontId="133" fillId="66" borderId="0" applyNumberFormat="0" applyBorder="0" applyAlignment="0" applyProtection="0"/>
    <xf numFmtId="0" fontId="134" fillId="66" borderId="0" applyNumberFormat="0" applyBorder="0" applyAlignment="0" applyProtection="0"/>
    <xf numFmtId="0" fontId="134" fillId="77" borderId="0" applyNumberFormat="0" applyBorder="0" applyAlignment="0" applyProtection="0"/>
    <xf numFmtId="0" fontId="134" fillId="77" borderId="0" applyNumberFormat="0" applyBorder="0" applyAlignment="0" applyProtection="0"/>
    <xf numFmtId="0" fontId="134" fillId="77" borderId="0" applyNumberFormat="0" applyBorder="0" applyAlignment="0" applyProtection="0"/>
    <xf numFmtId="0" fontId="134" fillId="77" borderId="0" applyNumberFormat="0" applyBorder="0" applyAlignment="0" applyProtection="0"/>
    <xf numFmtId="0" fontId="133" fillId="78" borderId="0" applyNumberFormat="0" applyBorder="0" applyAlignment="0" applyProtection="0"/>
    <xf numFmtId="0" fontId="133" fillId="70" borderId="0" applyNumberFormat="0" applyBorder="0" applyAlignment="0" applyProtection="0"/>
    <xf numFmtId="0" fontId="134" fillId="79" borderId="0" applyNumberFormat="0" applyBorder="0" applyAlignment="0" applyProtection="0"/>
    <xf numFmtId="0" fontId="134" fillId="80" borderId="0" applyNumberFormat="0" applyBorder="0" applyAlignment="0" applyProtection="0"/>
    <xf numFmtId="0" fontId="134" fillId="80" borderId="0" applyNumberFormat="0" applyBorder="0" applyAlignment="0" applyProtection="0"/>
    <xf numFmtId="0" fontId="134" fillId="80" borderId="0" applyNumberFormat="0" applyBorder="0" applyAlignment="0" applyProtection="0"/>
    <xf numFmtId="0" fontId="134" fillId="80" borderId="0" applyNumberFormat="0" applyBorder="0" applyAlignment="0" applyProtection="0"/>
    <xf numFmtId="0" fontId="135" fillId="70" borderId="0" applyNumberFormat="0" applyBorder="0" applyAlignment="0" applyProtection="0"/>
    <xf numFmtId="0" fontId="135" fillId="70" borderId="0" applyNumberFormat="0" applyBorder="0" applyAlignment="0" applyProtection="0"/>
    <xf numFmtId="0" fontId="135" fillId="70" borderId="0" applyNumberFormat="0" applyBorder="0" applyAlignment="0" applyProtection="0"/>
    <xf numFmtId="0" fontId="135" fillId="70" borderId="0" applyNumberFormat="0" applyBorder="0" applyAlignment="0" applyProtection="0"/>
    <xf numFmtId="0" fontId="33" fillId="0" borderId="49" applyNumberFormat="0" applyFill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7" fillId="71" borderId="52" applyNumberFormat="0" applyAlignment="0" applyProtection="0"/>
    <xf numFmtId="0" fontId="137" fillId="71" borderId="52" applyNumberFormat="0" applyAlignment="0" applyProtection="0"/>
    <xf numFmtId="0" fontId="137" fillId="71" borderId="52" applyNumberFormat="0" applyAlignment="0" applyProtection="0"/>
    <xf numFmtId="0" fontId="137" fillId="71" borderId="52" applyNumberFormat="0" applyAlignment="0" applyProtection="0"/>
    <xf numFmtId="0" fontId="59" fillId="0" borderId="0" applyNumberForma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10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ill="0" applyBorder="0" applyAlignment="0" applyProtection="0"/>
    <xf numFmtId="3" fontId="33" fillId="0" borderId="0" applyFill="0" applyBorder="0" applyAlignment="0" applyProtection="0"/>
    <xf numFmtId="0" fontId="51" fillId="0" borderId="0" applyFont="0" applyFill="0" applyBorder="0" applyAlignment="0" applyProtection="0"/>
    <xf numFmtId="8" fontId="100" fillId="0" borderId="0" applyFont="0" applyFill="0" applyBorder="0" applyAlignment="0" applyProtection="0"/>
    <xf numFmtId="0" fontId="100" fillId="0" borderId="0" applyFont="0" applyFill="0" applyBorder="0" applyAlignment="0" applyProtection="0"/>
    <xf numFmtId="44" fontId="13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 applyFont="0" applyFill="0" applyBorder="0" applyAlignment="0" applyProtection="0"/>
    <xf numFmtId="0" fontId="139" fillId="82" borderId="0" applyNumberFormat="0" applyBorder="0" applyAlignment="0" applyProtection="0"/>
    <xf numFmtId="0" fontId="139" fillId="83" borderId="0" applyNumberFormat="0" applyBorder="0" applyAlignment="0" applyProtection="0"/>
    <xf numFmtId="0" fontId="139" fillId="84" borderId="0" applyNumberFormat="0" applyBorder="0" applyAlignment="0" applyProtection="0"/>
    <xf numFmtId="3" fontId="103" fillId="0" borderId="0" applyFill="0" applyBorder="0" applyAlignment="0" applyProtection="0"/>
    <xf numFmtId="3" fontId="100" fillId="0" borderId="0" applyFill="0" applyBorder="0" applyAlignment="0" applyProtection="0"/>
    <xf numFmtId="3" fontId="104" fillId="0" borderId="0" applyFill="0" applyBorder="0" applyAlignment="0" applyProtection="0"/>
    <xf numFmtId="3" fontId="69" fillId="0" borderId="0" applyFill="0" applyBorder="0" applyAlignment="0" applyProtection="0"/>
    <xf numFmtId="3" fontId="105" fillId="0" borderId="0" applyFill="0" applyBorder="0" applyAlignment="0" applyProtection="0"/>
    <xf numFmtId="3" fontId="59" fillId="0" borderId="0" applyFill="0" applyBorder="0" applyAlignment="0" applyProtection="0"/>
    <xf numFmtId="3" fontId="106" fillId="0" borderId="0" applyFill="0" applyBorder="0" applyAlignment="0" applyProtection="0"/>
    <xf numFmtId="2" fontId="33" fillId="0" borderId="0" applyFill="0" applyBorder="0" applyAlignment="0" applyProtection="0"/>
    <xf numFmtId="0" fontId="59" fillId="61" borderId="13" applyFont="0" applyBorder="0" applyAlignment="0" applyProtection="0">
      <alignment vertical="top"/>
    </xf>
    <xf numFmtId="0" fontId="33" fillId="0" borderId="0" applyFont="0" applyFill="0" applyBorder="0" applyAlignment="0" applyProtection="0"/>
    <xf numFmtId="0" fontId="140" fillId="85" borderId="0" applyNumberFormat="0" applyBorder="0" applyAlignment="0" applyProtection="0"/>
    <xf numFmtId="0" fontId="140" fillId="85" borderId="0" applyNumberFormat="0" applyBorder="0" applyAlignment="0" applyProtection="0"/>
    <xf numFmtId="0" fontId="140" fillId="85" borderId="0" applyNumberFormat="0" applyBorder="0" applyAlignment="0" applyProtection="0"/>
    <xf numFmtId="0" fontId="140" fillId="85" borderId="0" applyNumberFormat="0" applyBorder="0" applyAlignment="0" applyProtection="0"/>
    <xf numFmtId="3" fontId="33" fillId="0" borderId="0" applyFont="0" applyFill="0" applyBorder="0" applyAlignment="0" applyProtection="0"/>
    <xf numFmtId="0" fontId="141" fillId="0" borderId="53" applyNumberFormat="0" applyFill="0" applyAlignment="0" applyProtection="0"/>
    <xf numFmtId="0" fontId="141" fillId="0" borderId="53" applyNumberFormat="0" applyFill="0" applyAlignment="0" applyProtection="0"/>
    <xf numFmtId="0" fontId="141" fillId="0" borderId="53" applyNumberFormat="0" applyFill="0" applyAlignment="0" applyProtection="0"/>
    <xf numFmtId="0" fontId="141" fillId="0" borderId="53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3" fillId="0" borderId="55" applyNumberFormat="0" applyFill="0" applyAlignment="0" applyProtection="0"/>
    <xf numFmtId="0" fontId="143" fillId="0" borderId="55" applyNumberFormat="0" applyFill="0" applyAlignment="0" applyProtection="0"/>
    <xf numFmtId="0" fontId="143" fillId="0" borderId="55" applyNumberFormat="0" applyFill="0" applyAlignment="0" applyProtection="0"/>
    <xf numFmtId="0" fontId="143" fillId="0" borderId="55" applyNumberFormat="0" applyFill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59" fillId="37" borderId="0" applyNumberFormat="0" applyFont="0" applyBorder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145" fillId="0" borderId="56" applyNumberFormat="0" applyFill="0" applyAlignment="0" applyProtection="0"/>
    <xf numFmtId="0" fontId="145" fillId="0" borderId="56" applyNumberFormat="0" applyFill="0" applyAlignment="0" applyProtection="0"/>
    <xf numFmtId="0" fontId="145" fillId="0" borderId="56" applyNumberFormat="0" applyFill="0" applyAlignment="0" applyProtection="0"/>
    <xf numFmtId="0" fontId="145" fillId="0" borderId="56" applyNumberFormat="0" applyFill="0" applyAlignment="0" applyProtection="0"/>
    <xf numFmtId="0" fontId="33" fillId="0" borderId="0"/>
    <xf numFmtId="0" fontId="146" fillId="79" borderId="0" applyNumberFormat="0" applyBorder="0" applyAlignment="0" applyProtection="0"/>
    <xf numFmtId="0" fontId="146" fillId="79" borderId="0" applyNumberFormat="0" applyBorder="0" applyAlignment="0" applyProtection="0"/>
    <xf numFmtId="0" fontId="146" fillId="79" borderId="0" applyNumberFormat="0" applyBorder="0" applyAlignment="0" applyProtection="0"/>
    <xf numFmtId="0" fontId="146" fillId="79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1" fillId="0" borderId="0"/>
    <xf numFmtId="0" fontId="147" fillId="0" borderId="0"/>
    <xf numFmtId="0" fontId="33" fillId="0" borderId="0"/>
    <xf numFmtId="0" fontId="33" fillId="0" borderId="0"/>
    <xf numFmtId="0" fontId="33" fillId="0" borderId="0"/>
    <xf numFmtId="0" fontId="90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2" fillId="0" borderId="0" applyFont="0" applyFill="0" applyBorder="0" applyAlignment="0" applyProtection="0">
      <protection locked="0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200" fontId="26" fillId="0" borderId="0" applyFont="0" applyFill="0" applyBorder="0" applyProtection="0"/>
    <xf numFmtId="1" fontId="62" fillId="0" borderId="0" applyFont="0" applyFill="0" applyBorder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0" fontId="62" fillId="0" borderId="0" applyNumberFormat="0" applyFill="0" applyBorder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0" fontId="82" fillId="61" borderId="0">
      <alignment horizontal="right"/>
    </xf>
    <xf numFmtId="0" fontId="61" fillId="0" borderId="0" applyNumberFormat="0" applyFill="0" applyBorder="0" applyAlignment="0" applyProtection="0"/>
    <xf numFmtId="9" fontId="13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00" fillId="0" borderId="0" applyFont="0" applyFill="0" applyBorder="0" applyProtection="0">
      <alignment horizontal="right"/>
    </xf>
    <xf numFmtId="0" fontId="59" fillId="35" borderId="0" applyNumberFormat="0" applyFont="0" applyBorder="0" applyAlignment="0" applyProtection="0">
      <alignment horizontal="center"/>
      <protection locked="0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5" fontId="51" fillId="0" borderId="0">
      <alignment vertical="top"/>
    </xf>
    <xf numFmtId="205" fontId="51" fillId="0" borderId="0">
      <alignment vertical="top"/>
    </xf>
    <xf numFmtId="37" fontId="1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" fontId="83" fillId="86" borderId="0" applyNumberFormat="0" applyProtection="0">
      <alignment horizontal="left" vertical="center" indent="1"/>
    </xf>
    <xf numFmtId="4" fontId="83" fillId="86" borderId="0" applyNumberFormat="0" applyProtection="0">
      <alignment horizontal="left" vertical="center" indent="1"/>
    </xf>
    <xf numFmtId="1" fontId="62" fillId="0" borderId="0" applyFont="0" applyFill="0" applyBorder="0" applyAlignment="0" applyProtection="0">
      <protection locked="0"/>
    </xf>
    <xf numFmtId="4" fontId="82" fillId="51" borderId="0" applyNumberFormat="0" applyProtection="0">
      <alignment horizontal="left" vertical="center" indent="1"/>
    </xf>
    <xf numFmtId="4" fontId="82" fillId="51" borderId="0" applyNumberFormat="0" applyProtection="0">
      <alignment horizontal="left" vertical="center" indent="1"/>
    </xf>
    <xf numFmtId="4" fontId="82" fillId="53" borderId="0" applyNumberFormat="0" applyProtection="0">
      <alignment horizontal="left" vertical="center" indent="1"/>
    </xf>
    <xf numFmtId="4" fontId="82" fillId="53" borderId="0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61" fillId="0" borderId="0" applyNumberFormat="0" applyFill="0" applyBorder="0" applyAlignment="0" applyProtection="0"/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63" borderId="13" applyNumberFormat="0">
      <protection locked="0"/>
    </xf>
    <xf numFmtId="0" fontId="33" fillId="63" borderId="13" applyNumberFormat="0">
      <protection locked="0"/>
    </xf>
    <xf numFmtId="0" fontId="33" fillId="63" borderId="13" applyNumberFormat="0">
      <protection locked="0"/>
    </xf>
    <xf numFmtId="0" fontId="149" fillId="0" borderId="0" applyNumberFormat="0" applyFill="0" applyBorder="0" applyAlignment="0" applyProtection="0"/>
    <xf numFmtId="0" fontId="33" fillId="0" borderId="0">
      <alignment horizontal="left" wrapText="1"/>
    </xf>
    <xf numFmtId="18" fontId="98" fillId="61" borderId="0" applyFont="0" applyFill="0" applyBorder="0" applyAlignment="0" applyProtection="0">
      <protection locked="0"/>
    </xf>
    <xf numFmtId="0" fontId="5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38" fontId="82" fillId="0" borderId="14" applyFill="0" applyBorder="0" applyAlignment="0" applyProtection="0">
      <protection locked="0"/>
    </xf>
    <xf numFmtId="0" fontId="100" fillId="0" borderId="60" applyNumberFormat="0" applyFon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1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51" fillId="0" borderId="0">
      <alignment vertical="top"/>
    </xf>
    <xf numFmtId="200" fontId="26" fillId="0" borderId="0" applyFont="0" applyFill="0" applyBorder="0" applyProtection="0"/>
    <xf numFmtId="200" fontId="26" fillId="0" borderId="0" applyFont="0" applyFill="0" applyBorder="0" applyProtection="0"/>
    <xf numFmtId="200" fontId="26" fillId="0" borderId="0" applyFont="0" applyFill="0" applyBorder="0" applyProtection="0"/>
    <xf numFmtId="0" fontId="51" fillId="0" borderId="0">
      <alignment vertical="top"/>
    </xf>
    <xf numFmtId="0" fontId="51" fillId="0" borderId="0">
      <alignment vertical="top"/>
    </xf>
    <xf numFmtId="0" fontId="33" fillId="0" borderId="0"/>
    <xf numFmtId="203" fontId="33" fillId="0" borderId="0" applyFill="0" applyBorder="0" applyAlignment="0" applyProtection="0"/>
    <xf numFmtId="0" fontId="1" fillId="0" borderId="0"/>
    <xf numFmtId="203" fontId="33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0" borderId="0"/>
    <xf numFmtId="0" fontId="51" fillId="0" borderId="0">
      <alignment vertical="top"/>
    </xf>
    <xf numFmtId="200" fontId="26" fillId="0" borderId="0" applyFont="0" applyFill="0" applyBorder="0" applyProtection="0"/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37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0" fontId="51" fillId="0" borderId="0">
      <alignment vertical="top"/>
    </xf>
    <xf numFmtId="37" fontId="33" fillId="0" borderId="0" applyFill="0" applyBorder="0" applyAlignment="0" applyProtection="0"/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200" fontId="26" fillId="0" borderId="0" applyFont="0" applyFill="0" applyBorder="0" applyProtection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200" fontId="26" fillId="0" borderId="0" applyFont="0" applyFill="0" applyBorder="0" applyProtection="0"/>
    <xf numFmtId="0" fontId="51" fillId="0" borderId="0">
      <alignment vertical="top"/>
    </xf>
    <xf numFmtId="44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>
      <alignment vertical="top"/>
    </xf>
    <xf numFmtId="0" fontId="33" fillId="0" borderId="0"/>
    <xf numFmtId="0" fontId="33" fillId="0" borderId="0"/>
    <xf numFmtId="0" fontId="51" fillId="0" borderId="0">
      <alignment vertical="top"/>
    </xf>
    <xf numFmtId="0" fontId="51" fillId="0" borderId="0">
      <alignment vertical="top"/>
    </xf>
    <xf numFmtId="37" fontId="33" fillId="0" borderId="0" applyFill="0" applyBorder="0" applyAlignment="0" applyProtection="0"/>
    <xf numFmtId="0" fontId="51" fillId="0" borderId="0">
      <alignment vertical="top"/>
    </xf>
    <xf numFmtId="0" fontId="33" fillId="0" borderId="0"/>
    <xf numFmtId="37" fontId="33" fillId="0" borderId="0" applyFill="0" applyBorder="0" applyAlignment="0" applyProtection="0"/>
    <xf numFmtId="0" fontId="33" fillId="0" borderId="0"/>
    <xf numFmtId="0" fontId="3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3" fontId="33" fillId="0" borderId="0" applyFill="0" applyBorder="0" applyAlignment="0" applyProtection="0"/>
    <xf numFmtId="44" fontId="1" fillId="0" borderId="0" applyFont="0" applyFill="0" applyBorder="0" applyAlignment="0" applyProtection="0"/>
    <xf numFmtId="0" fontId="33" fillId="0" borderId="0"/>
    <xf numFmtId="0" fontId="51" fillId="0" borderId="0">
      <alignment vertical="top"/>
    </xf>
    <xf numFmtId="0" fontId="33" fillId="0" borderId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0" fontId="51" fillId="0" borderId="0">
      <alignment vertical="top"/>
    </xf>
    <xf numFmtId="203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0" fontId="51" fillId="0" borderId="0">
      <alignment vertical="top"/>
    </xf>
    <xf numFmtId="0" fontId="33" fillId="0" borderId="0"/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0" fontId="51" fillId="0" borderId="0">
      <alignment vertical="top"/>
    </xf>
    <xf numFmtId="0" fontId="51" fillId="0" borderId="0">
      <alignment vertical="top"/>
    </xf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0" fontId="33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3" fontId="33" fillId="0" borderId="0" applyFont="0" applyFill="0" applyBorder="0" applyAlignment="0" applyProtection="0"/>
    <xf numFmtId="12" fontId="64" fillId="38" borderId="60">
      <alignment horizontal="left"/>
    </xf>
    <xf numFmtId="0" fontId="62" fillId="61" borderId="48" applyNumberFormat="0" applyFont="0" applyAlignment="0" applyProtection="0">
      <protection locked="0"/>
    </xf>
    <xf numFmtId="0" fontId="33" fillId="0" borderId="0" applyFont="0" applyFill="0" applyBorder="0" applyAlignment="0" applyProtection="0"/>
    <xf numFmtId="0" fontId="98" fillId="61" borderId="48" applyNumberFormat="0" applyFont="0" applyFill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33" fillId="0" borderId="0"/>
    <xf numFmtId="0" fontId="61" fillId="0" borderId="0" applyNumberForma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10" fontId="59" fillId="37" borderId="13" applyNumberFormat="0" applyBorder="0" applyAlignment="0" applyProtection="0"/>
    <xf numFmtId="0" fontId="33" fillId="0" borderId="0"/>
    <xf numFmtId="1" fontId="62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" fontId="63" fillId="51" borderId="41" applyNumberFormat="0" applyProtection="0">
      <alignment horizontal="right" vertical="center"/>
    </xf>
    <xf numFmtId="0" fontId="82" fillId="36" borderId="41" applyNumberFormat="0" applyProtection="0">
      <alignment horizontal="left" vertical="top"/>
    </xf>
    <xf numFmtId="4" fontId="82" fillId="0" borderId="41" applyNumberFormat="0" applyProtection="0">
      <alignment horizontal="left" vertical="center" indent="1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0" fontId="82" fillId="37" borderId="41" applyNumberFormat="0" applyProtection="0">
      <alignment horizontal="left" vertical="top" indent="1"/>
    </xf>
    <xf numFmtId="4" fontId="82" fillId="37" borderId="41" applyNumberFormat="0" applyProtection="0">
      <alignment horizontal="left" vertical="center" indent="1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1" fontId="62" fillId="0" borderId="0" applyFont="0" applyFill="0" applyBorder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4" fontId="82" fillId="53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0" fontId="65" fillId="40" borderId="41" applyNumberFormat="0" applyProtection="0">
      <alignment horizontal="left" vertical="top" indent="1"/>
    </xf>
    <xf numFmtId="4" fontId="65" fillId="40" borderId="41" applyNumberFormat="0" applyProtection="0">
      <alignment horizontal="left" vertical="center" indent="1"/>
    </xf>
    <xf numFmtId="4" fontId="81" fillId="40" borderId="41" applyNumberFormat="0" applyProtection="0">
      <alignment vertical="center"/>
    </xf>
    <xf numFmtId="4" fontId="65" fillId="39" borderId="41" applyNumberFormat="0" applyProtection="0">
      <alignment vertical="center"/>
    </xf>
    <xf numFmtId="3" fontId="33" fillId="0" borderId="0" applyFont="0" applyFill="0" applyBorder="0" applyAlignment="0" applyProtection="0"/>
    <xf numFmtId="0" fontId="98" fillId="61" borderId="48" applyNumberFormat="0" applyFont="0" applyFill="0" applyAlignment="0" applyProtection="0">
      <protection locked="0"/>
    </xf>
    <xf numFmtId="0" fontId="33" fillId="0" borderId="0"/>
    <xf numFmtId="0" fontId="33" fillId="0" borderId="0"/>
    <xf numFmtId="0" fontId="61" fillId="0" borderId="0" applyNumberFormat="0" applyFill="0" applyBorder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33" fillId="0" borderId="0"/>
    <xf numFmtId="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61" fillId="0" borderId="0" applyNumberFormat="0" applyFill="0" applyBorder="0" applyAlignment="0" applyProtection="0"/>
    <xf numFmtId="0" fontId="1" fillId="0" borderId="0"/>
    <xf numFmtId="0" fontId="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0" fontId="62" fillId="61" borderId="48" applyNumberFormat="0" applyFont="0" applyAlignment="0" applyProtection="0">
      <protection locked="0"/>
    </xf>
    <xf numFmtId="1" fontId="62" fillId="0" borderId="0" applyFont="0" applyFill="0" applyBorder="0" applyAlignment="0" applyProtection="0">
      <protection locked="0"/>
    </xf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59" fillId="61" borderId="13" applyFont="0" applyBorder="0" applyAlignment="0" applyProtection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62" fillId="35" borderId="13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0" borderId="0" applyFont="0" applyFill="0" applyBorder="0" applyAlignment="0" applyProtection="0"/>
    <xf numFmtId="0" fontId="64" fillId="0" borderId="32">
      <alignment horizontal="left"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59" fillId="61" borderId="13" applyFont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3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0" fontId="33" fillId="0" borderId="0"/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0" fontId="58" fillId="0" borderId="13">
      <alignment horizontal="center" vertical="center" wrapText="1"/>
    </xf>
    <xf numFmtId="0" fontId="33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33" fillId="0" borderId="0" applyFon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0" fontId="33" fillId="0" borderId="0"/>
    <xf numFmtId="1" fontId="62" fillId="0" borderId="0" applyFont="0" applyFill="0" applyBorder="0" applyAlignment="0" applyProtection="0">
      <protection locked="0"/>
    </xf>
    <xf numFmtId="0" fontId="61" fillId="0" borderId="0" applyNumberForma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33" fillId="0" borderId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" fontId="62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33" fillId="78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5" fillId="39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0" fontId="65" fillId="40" borderId="41" applyNumberFormat="0" applyProtection="0">
      <alignment horizontal="left" vertical="top" indent="1"/>
    </xf>
    <xf numFmtId="4" fontId="82" fillId="41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0" fontId="33" fillId="52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4" fontId="82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horizontal="left" vertical="center" indent="1"/>
    </xf>
    <xf numFmtId="0" fontId="82" fillId="3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4" fontId="63" fillId="51" borderId="41" applyNumberFormat="0" applyProtection="0">
      <alignment horizontal="right" vertical="center"/>
    </xf>
    <xf numFmtId="0" fontId="58" fillId="0" borderId="13">
      <alignment horizontal="center" vertical="center" wrapText="1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0" fontId="64" fillId="0" borderId="61">
      <alignment horizontal="left" vertical="center"/>
    </xf>
    <xf numFmtId="4" fontId="65" fillId="36" borderId="62" applyNumberFormat="0" applyProtection="0">
      <alignment vertical="center"/>
    </xf>
    <xf numFmtId="4" fontId="82" fillId="0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65" fillId="39" borderId="68" applyNumberFormat="0" applyProtection="0">
      <alignment vertical="center"/>
    </xf>
    <xf numFmtId="0" fontId="144" fillId="79" borderId="67" applyNumberFormat="0" applyAlignment="0" applyProtection="0"/>
    <xf numFmtId="0" fontId="62" fillId="61" borderId="66" applyNumberFormat="0" applyFont="0" applyAlignment="0" applyProtection="0">
      <protection locked="0"/>
    </xf>
    <xf numFmtId="0" fontId="136" fillId="81" borderId="67" applyNumberFormat="0" applyAlignment="0" applyProtection="0"/>
    <xf numFmtId="4" fontId="82" fillId="44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4" fontId="63" fillId="51" borderId="68" applyNumberFormat="0" applyProtection="0">
      <alignment horizontal="right" vertical="center"/>
    </xf>
    <xf numFmtId="0" fontId="148" fillId="81" borderId="64" applyNumberFormat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43" fontId="33" fillId="0" borderId="0" applyFont="0" applyFill="0" applyBorder="0" applyAlignment="0" applyProtection="0"/>
    <xf numFmtId="0" fontId="33" fillId="0" borderId="0"/>
    <xf numFmtId="0" fontId="82" fillId="37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136" fillId="81" borderId="67" applyNumberFormat="0" applyAlignment="0" applyProtection="0"/>
    <xf numFmtId="4" fontId="82" fillId="45" borderId="68" applyNumberFormat="0" applyProtection="0">
      <alignment horizontal="right" vertical="center"/>
    </xf>
    <xf numFmtId="0" fontId="33" fillId="56" borderId="68" applyNumberFormat="0" applyProtection="0">
      <alignment horizontal="left" vertical="center" indent="1"/>
    </xf>
    <xf numFmtId="0" fontId="148" fillId="81" borderId="64" applyNumberFormat="0" applyAlignment="0" applyProtection="0"/>
    <xf numFmtId="4" fontId="63" fillId="51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4" fontId="82" fillId="41" borderId="68" applyNumberFormat="0" applyProtection="0">
      <alignment horizontal="right" vertical="center"/>
    </xf>
    <xf numFmtId="0" fontId="33" fillId="78" borderId="63" applyNumberFormat="0" applyFont="0" applyAlignment="0" applyProtection="0"/>
    <xf numFmtId="0" fontId="139" fillId="0" borderId="65" applyNumberFormat="0" applyFill="0" applyAlignment="0" applyProtection="0"/>
    <xf numFmtId="0" fontId="65" fillId="40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4" fontId="82" fillId="0" borderId="68" applyNumberFormat="0" applyProtection="0">
      <alignment horizontal="right" vertical="center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0" fontId="59" fillId="37" borderId="11" applyNumberFormat="0" applyFont="0" applyAlignment="0" applyProtection="0">
      <alignment horizontal="center"/>
      <protection locked="0"/>
    </xf>
    <xf numFmtId="0" fontId="33" fillId="51" borderId="68" applyNumberFormat="0" applyProtection="0">
      <alignment horizontal="left" vertical="center" indent="1"/>
    </xf>
    <xf numFmtId="4" fontId="82" fillId="53" borderId="68" applyNumberFormat="0" applyProtection="0">
      <alignment horizontal="right" vertical="center"/>
    </xf>
    <xf numFmtId="0" fontId="148" fillId="81" borderId="64" applyNumberFormat="0" applyAlignment="0" applyProtection="0"/>
    <xf numFmtId="0" fontId="148" fillId="81" borderId="64" applyNumberFormat="0" applyAlignment="0" applyProtection="0"/>
    <xf numFmtId="0" fontId="33" fillId="51" borderId="68" applyNumberFormat="0" applyProtection="0">
      <alignment horizontal="left" vertical="center" indent="1"/>
    </xf>
    <xf numFmtId="0" fontId="139" fillId="0" borderId="65" applyNumberFormat="0" applyFill="0" applyAlignment="0" applyProtection="0"/>
    <xf numFmtId="0" fontId="33" fillId="87" borderId="68" applyNumberFormat="0" applyProtection="0">
      <alignment horizontal="left" vertical="center" indent="1"/>
    </xf>
    <xf numFmtId="4" fontId="82" fillId="43" borderId="68" applyNumberFormat="0" applyProtection="0">
      <alignment horizontal="right" vertical="center"/>
    </xf>
    <xf numFmtId="0" fontId="33" fillId="78" borderId="63" applyNumberFormat="0" applyFont="0" applyAlignment="0" applyProtection="0"/>
    <xf numFmtId="4" fontId="81" fillId="40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0" fontId="33" fillId="51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148" fillId="81" borderId="64" applyNumberFormat="0" applyAlignment="0" applyProtection="0"/>
    <xf numFmtId="0" fontId="136" fillId="81" borderId="67" applyNumberFormat="0" applyAlignment="0" applyProtection="0"/>
    <xf numFmtId="0" fontId="148" fillId="81" borderId="64" applyNumberFormat="0" applyAlignment="0" applyProtection="0"/>
    <xf numFmtId="4" fontId="82" fillId="53" borderId="68" applyNumberFormat="0" applyProtection="0">
      <alignment horizontal="right" vertical="center"/>
    </xf>
    <xf numFmtId="0" fontId="33" fillId="87" borderId="68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62" fillId="61" borderId="66" applyNumberFormat="0" applyFont="0" applyAlignment="0" applyProtection="0">
      <protection locked="0"/>
    </xf>
    <xf numFmtId="4" fontId="82" fillId="45" borderId="68" applyNumberFormat="0" applyProtection="0">
      <alignment horizontal="right" vertical="center"/>
    </xf>
    <xf numFmtId="0" fontId="33" fillId="56" borderId="68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139" fillId="0" borderId="65" applyNumberFormat="0" applyFill="0" applyAlignment="0" applyProtection="0"/>
    <xf numFmtId="0" fontId="33" fillId="52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4" fontId="82" fillId="37" borderId="68" applyNumberFormat="0" applyProtection="0">
      <alignment vertical="center"/>
    </xf>
    <xf numFmtId="0" fontId="33" fillId="52" borderId="68" applyNumberFormat="0" applyProtection="0">
      <alignment horizontal="left" vertical="top" indent="1"/>
    </xf>
    <xf numFmtId="0" fontId="148" fillId="81" borderId="64" applyNumberFormat="0" applyAlignment="0" applyProtection="0"/>
    <xf numFmtId="0" fontId="136" fillId="81" borderId="67" applyNumberFormat="0" applyAlignment="0" applyProtection="0"/>
    <xf numFmtId="0" fontId="148" fillId="81" borderId="64" applyNumberFormat="0" applyAlignment="0" applyProtection="0"/>
    <xf numFmtId="4" fontId="82" fillId="48" borderId="68" applyNumberFormat="0" applyProtection="0">
      <alignment horizontal="right" vertical="center"/>
    </xf>
    <xf numFmtId="0" fontId="33" fillId="56" borderId="68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98" fillId="61" borderId="66" applyNumberFormat="0" applyFont="0" applyFill="0" applyAlignment="0" applyProtection="0">
      <protection locked="0"/>
    </xf>
    <xf numFmtId="0" fontId="139" fillId="0" borderId="65" applyNumberFormat="0" applyFill="0" applyAlignment="0" applyProtection="0"/>
    <xf numFmtId="0" fontId="33" fillId="87" borderId="68" applyNumberFormat="0" applyProtection="0">
      <alignment horizontal="left" vertical="top" indent="1"/>
    </xf>
    <xf numFmtId="4" fontId="82" fillId="47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86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136" fillId="81" borderId="67" applyNumberFormat="0" applyAlignment="0" applyProtection="0"/>
    <xf numFmtId="4" fontId="82" fillId="46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148" fillId="81" borderId="64" applyNumberFormat="0" applyAlignment="0" applyProtection="0"/>
    <xf numFmtId="4" fontId="86" fillId="51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81" fillId="40" borderId="68" applyNumberFormat="0" applyProtection="0">
      <alignment vertical="center"/>
    </xf>
    <xf numFmtId="0" fontId="144" fillId="79" borderId="67" applyNumberFormat="0" applyAlignment="0" applyProtection="0"/>
    <xf numFmtId="0" fontId="136" fillId="81" borderId="67" applyNumberFormat="0" applyAlignment="0" applyProtection="0"/>
    <xf numFmtId="4" fontId="82" fillId="43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0" fontId="82" fillId="36" borderId="68" applyNumberFormat="0" applyProtection="0">
      <alignment horizontal="left" vertical="top"/>
    </xf>
    <xf numFmtId="0" fontId="148" fillId="81" borderId="64" applyNumberFormat="0" applyAlignment="0" applyProtection="0"/>
    <xf numFmtId="0" fontId="64" fillId="0" borderId="61">
      <alignment horizontal="left" vertical="center"/>
    </xf>
    <xf numFmtId="4" fontId="65" fillId="36" borderId="62" applyNumberFormat="0" applyProtection="0">
      <alignment vertical="center"/>
    </xf>
    <xf numFmtId="0" fontId="64" fillId="0" borderId="61">
      <alignment horizontal="left" vertical="center"/>
    </xf>
    <xf numFmtId="4" fontId="65" fillId="36" borderId="62" applyNumberFormat="0" applyProtection="0">
      <alignment vertical="center"/>
    </xf>
    <xf numFmtId="4" fontId="65" fillId="36" borderId="62" applyNumberFormat="0" applyProtection="0">
      <alignment vertical="center"/>
    </xf>
    <xf numFmtId="4" fontId="82" fillId="0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4" fontId="65" fillId="40" borderId="68" applyNumberFormat="0" applyProtection="0">
      <alignment horizontal="left" vertical="center" indent="1"/>
    </xf>
    <xf numFmtId="0" fontId="144" fillId="79" borderId="67" applyNumberFormat="0" applyAlignment="0" applyProtection="0"/>
    <xf numFmtId="4" fontId="82" fillId="42" borderId="68" applyNumberFormat="0" applyProtection="0">
      <alignment horizontal="right" vertical="center"/>
    </xf>
    <xf numFmtId="0" fontId="33" fillId="36" borderId="68" applyNumberFormat="0" applyProtection="0">
      <alignment horizontal="left" vertical="top" indent="1"/>
    </xf>
    <xf numFmtId="4" fontId="82" fillId="0" borderId="68" applyNumberFormat="0" applyProtection="0">
      <alignment horizontal="left" vertical="center" indent="1"/>
    </xf>
    <xf numFmtId="0" fontId="148" fillId="81" borderId="64" applyNumberFormat="0" applyAlignment="0" applyProtection="0"/>
    <xf numFmtId="0" fontId="139" fillId="0" borderId="65" applyNumberFormat="0" applyFill="0" applyAlignment="0" applyProtection="0"/>
    <xf numFmtId="0" fontId="33" fillId="57" borderId="68" applyNumberFormat="0" applyProtection="0">
      <alignment horizontal="left" vertical="center" indent="1"/>
    </xf>
    <xf numFmtId="4" fontId="82" fillId="48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52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82" fillId="36" borderId="68" applyNumberFormat="0" applyProtection="0">
      <alignment horizontal="left" vertical="top"/>
    </xf>
    <xf numFmtId="0" fontId="33" fillId="53" borderId="68" applyNumberFormat="0" applyProtection="0">
      <alignment horizontal="left" vertical="top" indent="1"/>
    </xf>
    <xf numFmtId="0" fontId="65" fillId="40" borderId="68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144" fillId="79" borderId="67" applyNumberFormat="0" applyAlignment="0" applyProtection="0"/>
    <xf numFmtId="0" fontId="139" fillId="0" borderId="65" applyNumberFormat="0" applyFill="0" applyAlignment="0" applyProtection="0"/>
    <xf numFmtId="4" fontId="82" fillId="41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86" fillId="51" borderId="68" applyNumberFormat="0" applyProtection="0">
      <alignment horizontal="right" vertical="center"/>
    </xf>
    <xf numFmtId="0" fontId="33" fillId="51" borderId="68" applyNumberFormat="0" applyProtection="0">
      <alignment horizontal="left" vertical="center" indent="1"/>
    </xf>
    <xf numFmtId="4" fontId="82" fillId="49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51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4" fontId="82" fillId="42" borderId="68" applyNumberFormat="0" applyProtection="0">
      <alignment horizontal="right" vertical="center"/>
    </xf>
    <xf numFmtId="0" fontId="33" fillId="78" borderId="63" applyNumberFormat="0" applyFont="0" applyAlignment="0" applyProtection="0"/>
    <xf numFmtId="4" fontId="65" fillId="40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0" fontId="33" fillId="57" borderId="68" applyNumberFormat="0" applyProtection="0">
      <alignment horizontal="left" vertical="top" indent="1"/>
    </xf>
    <xf numFmtId="0" fontId="33" fillId="52" borderId="68" applyNumberFormat="0" applyProtection="0">
      <alignment horizontal="left" vertical="center" indent="1"/>
    </xf>
    <xf numFmtId="0" fontId="148" fillId="81" borderId="64" applyNumberFormat="0" applyAlignment="0" applyProtection="0"/>
    <xf numFmtId="0" fontId="148" fillId="81" borderId="64" applyNumberFormat="0" applyAlignment="0" applyProtection="0"/>
    <xf numFmtId="0" fontId="33" fillId="57" borderId="68" applyNumberFormat="0" applyProtection="0">
      <alignment horizontal="left" vertical="center" indent="1"/>
    </xf>
    <xf numFmtId="4" fontId="82" fillId="44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33" fillId="78" borderId="63" applyNumberFormat="0" applyFont="0" applyAlignment="0" applyProtection="0"/>
    <xf numFmtId="0" fontId="139" fillId="0" borderId="65" applyNumberFormat="0" applyFill="0" applyAlignment="0" applyProtection="0"/>
    <xf numFmtId="4" fontId="65" fillId="39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4" fontId="86" fillId="37" borderId="68" applyNumberFormat="0" applyProtection="0">
      <alignment vertical="center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0" fontId="33" fillId="51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148" fillId="81" borderId="64" applyNumberFormat="0" applyAlignment="0" applyProtection="0"/>
    <xf numFmtId="0" fontId="136" fillId="81" borderId="67" applyNumberFormat="0" applyAlignment="0" applyProtection="0"/>
    <xf numFmtId="0" fontId="148" fillId="81" borderId="64" applyNumberFormat="0" applyAlignment="0" applyProtection="0"/>
    <xf numFmtId="4" fontId="82" fillId="49" borderId="68" applyNumberFormat="0" applyProtection="0">
      <alignment horizontal="right" vertical="center"/>
    </xf>
    <xf numFmtId="0" fontId="33" fillId="87" borderId="68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33" fillId="87" borderId="68" applyNumberFormat="0" applyProtection="0">
      <alignment horizontal="left" vertical="top" indent="1"/>
    </xf>
    <xf numFmtId="4" fontId="82" fillId="46" borderId="68" applyNumberFormat="0" applyProtection="0">
      <alignment horizontal="right" vertical="center"/>
    </xf>
    <xf numFmtId="0" fontId="144" fillId="79" borderId="67" applyNumberFormat="0" applyAlignment="0" applyProtection="0"/>
    <xf numFmtId="0" fontId="98" fillId="61" borderId="66" applyNumberFormat="0" applyFont="0" applyFill="0" applyAlignment="0" applyProtection="0">
      <protection locked="0"/>
    </xf>
    <xf numFmtId="0" fontId="33" fillId="86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33" fillId="78" borderId="63" applyNumberFormat="0" applyFont="0" applyAlignment="0" applyProtection="0"/>
    <xf numFmtId="4" fontId="86" fillId="37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0" fontId="148" fillId="81" borderId="64" applyNumberFormat="0" applyAlignment="0" applyProtection="0"/>
    <xf numFmtId="0" fontId="136" fillId="81" borderId="67" applyNumberFormat="0" applyAlignment="0" applyProtection="0"/>
    <xf numFmtId="0" fontId="148" fillId="81" borderId="64" applyNumberFormat="0" applyAlignment="0" applyProtection="0"/>
    <xf numFmtId="4" fontId="82" fillId="47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139" fillId="0" borderId="65" applyNumberFormat="0" applyFill="0" applyAlignment="0" applyProtection="0"/>
    <xf numFmtId="0" fontId="148" fillId="81" borderId="64" applyNumberFormat="0" applyAlignment="0" applyProtection="0"/>
    <xf numFmtId="0" fontId="59" fillId="37" borderId="11" applyNumberFormat="0" applyFont="0" applyAlignment="0" applyProtection="0">
      <alignment horizontal="center"/>
      <protection locked="0"/>
    </xf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" fontId="65" fillId="39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0" fontId="65" fillId="40" borderId="41" applyNumberFormat="0" applyProtection="0">
      <alignment horizontal="left" vertical="top" indent="1"/>
    </xf>
    <xf numFmtId="4" fontId="65" fillId="36" borderId="41" applyNumberFormat="0" applyProtection="0"/>
    <xf numFmtId="4" fontId="82" fillId="41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4" fontId="82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horizontal="left" vertical="center" indent="1"/>
    </xf>
    <xf numFmtId="0" fontId="82" fillId="3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4" fontId="63" fillId="51" borderId="41" applyNumberFormat="0" applyProtection="0">
      <alignment horizontal="right"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vertical="center"/>
    </xf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center" vertical="top"/>
    </xf>
    <xf numFmtId="4" fontId="82" fillId="53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62" fillId="61" borderId="66" applyNumberFormat="0" applyFont="0" applyAlignment="0" applyProtection="0">
      <protection locked="0"/>
    </xf>
    <xf numFmtId="0" fontId="98" fillId="61" borderId="66" applyNumberFormat="0" applyFont="0" applyFill="0" applyAlignment="0" applyProtection="0">
      <protection locked="0"/>
    </xf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4" fontId="63" fillId="51" borderId="41" applyNumberFormat="0" applyProtection="0">
      <alignment horizontal="right" vertical="center"/>
    </xf>
    <xf numFmtId="0" fontId="82" fillId="36" borderId="41" applyNumberFormat="0" applyProtection="0">
      <alignment horizontal="left" vertical="top"/>
    </xf>
    <xf numFmtId="4" fontId="82" fillId="0" borderId="41" applyNumberFormat="0" applyProtection="0">
      <alignment horizontal="left" vertical="center" indent="1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0" fontId="82" fillId="37" borderId="41" applyNumberFormat="0" applyProtection="0">
      <alignment horizontal="left" vertical="top" indent="1"/>
    </xf>
    <xf numFmtId="4" fontId="82" fillId="37" borderId="41" applyNumberFormat="0" applyProtection="0">
      <alignment horizontal="left" vertical="center" indent="1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4" fontId="82" fillId="53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0" fontId="65" fillId="40" borderId="41" applyNumberFormat="0" applyProtection="0">
      <alignment horizontal="left" vertical="top" indent="1"/>
    </xf>
    <xf numFmtId="4" fontId="65" fillId="40" borderId="41" applyNumberFormat="0" applyProtection="0">
      <alignment horizontal="left" vertical="center" indent="1"/>
    </xf>
    <xf numFmtId="4" fontId="81" fillId="40" borderId="41" applyNumberFormat="0" applyProtection="0">
      <alignment vertical="center"/>
    </xf>
    <xf numFmtId="4" fontId="65" fillId="39" borderId="41" applyNumberFormat="0" applyProtection="0">
      <alignment vertical="center"/>
    </xf>
    <xf numFmtId="0" fontId="98" fillId="61" borderId="66" applyNumberFormat="0" applyFont="0" applyFill="0" applyAlignment="0" applyProtection="0">
      <protection locked="0"/>
    </xf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62" fillId="61" borderId="66" applyNumberFormat="0" applyFont="0" applyAlignment="0" applyProtection="0">
      <protection locked="0"/>
    </xf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0" fontId="148" fillId="81" borderId="64" applyNumberFormat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0" fontId="139" fillId="0" borderId="65" applyNumberFormat="0" applyFill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7" fontId="5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37" fontId="53" fillId="0" borderId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195" fontId="33" fillId="0" borderId="0"/>
    <xf numFmtId="43" fontId="33" fillId="0" borderId="0" applyFont="0" applyFill="0" applyBorder="0" applyAlignment="0" applyProtection="0"/>
    <xf numFmtId="0" fontId="64" fillId="0" borderId="35" applyNumberFormat="0" applyAlignment="0" applyProtection="0">
      <alignment horizontal="left" vertical="center"/>
    </xf>
    <xf numFmtId="198" fontId="33" fillId="0" borderId="0"/>
    <xf numFmtId="199" fontId="33" fillId="0" borderId="0"/>
    <xf numFmtId="0" fontId="33" fillId="0" borderId="0"/>
    <xf numFmtId="0" fontId="62" fillId="61" borderId="10" applyNumberFormat="0" applyFont="0" applyAlignment="0" applyProtection="0">
      <protection locked="0"/>
    </xf>
    <xf numFmtId="1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65" fillId="36" borderId="68" applyNumberFormat="0" applyProtection="0"/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65" fillId="50" borderId="42" applyNumberFormat="0" applyProtection="0">
      <alignment horizontal="left" vertical="center" indent="1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201" fontId="33" fillId="0" borderId="17">
      <alignment horizontal="justify" vertical="top" wrapText="1"/>
    </xf>
    <xf numFmtId="0" fontId="33" fillId="0" borderId="0">
      <alignment horizontal="left" wrapText="1"/>
    </xf>
    <xf numFmtId="202" fontId="33" fillId="0" borderId="0" applyFill="0" applyBorder="0" applyAlignment="0" applyProtection="0">
      <alignment wrapText="1"/>
    </xf>
    <xf numFmtId="0" fontId="33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vertical="center"/>
    </xf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4" fontId="65" fillId="36" borderId="62" applyNumberFormat="0" applyProtection="0">
      <alignment vertical="center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61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center" vertical="top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37" fontId="33" fillId="0" borderId="0" applyFill="0" applyBorder="0" applyAlignment="0" applyProtection="0"/>
    <xf numFmtId="44" fontId="33" fillId="0" borderId="0" applyFont="0" applyFill="0" applyBorder="0" applyAlignment="0" applyProtection="0"/>
    <xf numFmtId="5" fontId="33" fillId="0" borderId="0" applyFill="0" applyBorder="0" applyAlignment="0" applyProtection="0"/>
    <xf numFmtId="203" fontId="33" fillId="0" borderId="0" applyFill="0" applyBorder="0" applyAlignment="0" applyProtection="0"/>
    <xf numFmtId="2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4" fontId="82" fillId="53" borderId="68" applyNumberFormat="0" applyProtection="0">
      <alignment horizontal="left" vertical="center" indent="1"/>
    </xf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65" fillId="40" borderId="68" applyNumberFormat="0" applyProtection="0">
      <alignment horizontal="left" vertical="center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33" fillId="0" borderId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4" fontId="65" fillId="36" borderId="62" applyNumberFormat="0" applyProtection="0">
      <alignment vertical="center"/>
    </xf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0" fontId="136" fillId="81" borderId="51" applyNumberFormat="0" applyAlignment="0" applyProtection="0"/>
    <xf numFmtId="4" fontId="65" fillId="36" borderId="62" applyNumberFormat="0" applyProtection="0">
      <alignment vertical="center"/>
    </xf>
    <xf numFmtId="0" fontId="98" fillId="61" borderId="10" applyNumberFormat="0" applyFont="0" applyFill="0" applyAlignment="0" applyProtection="0">
      <protection locked="0"/>
    </xf>
    <xf numFmtId="0" fontId="33" fillId="53" borderId="69" applyNumberFormat="0" applyProtection="0">
      <alignment horizontal="left" vertical="center" indent="1"/>
    </xf>
    <xf numFmtId="0" fontId="144" fillId="79" borderId="51" applyNumberFormat="0" applyAlignment="0" applyProtection="0"/>
    <xf numFmtId="0" fontId="33" fillId="0" borderId="49" applyNumberFormat="0" applyFill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" fontId="33" fillId="0" borderId="0" applyFont="0" applyFill="0" applyBorder="0" applyAlignment="0" applyProtection="0"/>
    <xf numFmtId="0" fontId="33" fillId="0" borderId="0"/>
    <xf numFmtId="0" fontId="33" fillId="0" borderId="0"/>
    <xf numFmtId="0" fontId="59" fillId="37" borderId="11" applyNumberFormat="0" applyFont="0" applyAlignment="0" applyProtection="0">
      <alignment horizontal="center"/>
      <protection locked="0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ont="0" applyFill="0" applyBorder="0" applyAlignment="0" applyProtection="0"/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65" fillId="40" borderId="69" applyNumberFormat="0" applyProtection="0">
      <alignment horizontal="left" vertical="center" indent="1"/>
    </xf>
    <xf numFmtId="0" fontId="33" fillId="0" borderId="0"/>
    <xf numFmtId="0" fontId="33" fillId="0" borderId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82" fillId="36" borderId="69" applyNumberFormat="0" applyProtection="0">
      <alignment horizontal="left" vertical="top"/>
    </xf>
    <xf numFmtId="4" fontId="82" fillId="3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0" fontId="59" fillId="37" borderId="11" applyNumberFormat="0" applyFont="0" applyAlignment="0" applyProtection="0">
      <alignment horizontal="center"/>
      <protection locked="0"/>
    </xf>
    <xf numFmtId="4" fontId="82" fillId="46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4" fontId="82" fillId="45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2" fillId="47" borderId="69" applyNumberFormat="0" applyProtection="0">
      <alignment horizontal="right" vertical="center"/>
    </xf>
    <xf numFmtId="0" fontId="136" fillId="81" borderId="70" applyNumberFormat="0" applyAlignment="0" applyProtection="0"/>
    <xf numFmtId="4" fontId="82" fillId="0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43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87" borderId="69" applyNumberFormat="0" applyProtection="0">
      <alignment horizontal="left" vertical="center" indent="1"/>
    </xf>
    <xf numFmtId="4" fontId="82" fillId="53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62" fillId="61" borderId="74" applyNumberFormat="0" applyFont="0" applyAlignment="0" applyProtection="0">
      <protection locked="0"/>
    </xf>
    <xf numFmtId="4" fontId="82" fillId="42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3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0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center" indent="1"/>
    </xf>
    <xf numFmtId="4" fontId="82" fillId="46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top" indent="1"/>
    </xf>
    <xf numFmtId="4" fontId="82" fillId="42" borderId="69" applyNumberFormat="0" applyProtection="0">
      <alignment horizontal="right" vertical="center"/>
    </xf>
    <xf numFmtId="0" fontId="148" fillId="81" borderId="72" applyNumberFormat="0" applyAlignment="0" applyProtection="0"/>
    <xf numFmtId="4" fontId="86" fillId="51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86" borderId="69" applyNumberFormat="0" applyProtection="0">
      <alignment horizontal="left" vertical="top" indent="1"/>
    </xf>
    <xf numFmtId="4" fontId="63" fillId="51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52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48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4" fontId="82" fillId="49" borderId="69" applyNumberFormat="0" applyProtection="0">
      <alignment horizontal="right" vertical="center"/>
    </xf>
    <xf numFmtId="0" fontId="136" fillId="81" borderId="70" applyNumberFormat="0" applyAlignment="0" applyProtection="0"/>
    <xf numFmtId="0" fontId="33" fillId="51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82" fillId="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65" fillId="40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0" fontId="33" fillId="53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44" fontId="33" fillId="0" borderId="0" applyFont="0" applyFill="0" applyBorder="0" applyAlignment="0" applyProtection="0"/>
    <xf numFmtId="0" fontId="33" fillId="57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top" indent="1"/>
    </xf>
    <xf numFmtId="4" fontId="82" fillId="46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53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139" fillId="0" borderId="73" applyNumberFormat="0" applyFill="0" applyAlignment="0" applyProtection="0"/>
    <xf numFmtId="0" fontId="65" fillId="40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82" fillId="36" borderId="69" applyNumberFormat="0" applyProtection="0">
      <alignment horizontal="left" vertical="top"/>
    </xf>
    <xf numFmtId="0" fontId="33" fillId="87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4" fontId="82" fillId="48" borderId="69" applyNumberFormat="0" applyProtection="0">
      <alignment horizontal="right" vertical="center"/>
    </xf>
    <xf numFmtId="0" fontId="33" fillId="87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41" borderId="69" applyNumberFormat="0" applyProtection="0">
      <alignment horizontal="right" vertical="center"/>
    </xf>
    <xf numFmtId="4" fontId="65" fillId="36" borderId="76" applyNumberFormat="0" applyProtection="0">
      <alignment vertical="center"/>
    </xf>
    <xf numFmtId="4" fontId="82" fillId="3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36" fillId="81" borderId="70" applyNumberFormat="0" applyAlignment="0" applyProtection="0"/>
    <xf numFmtId="0" fontId="33" fillId="78" borderId="71" applyNumberFormat="0" applyFont="0" applyAlignment="0" applyProtection="0"/>
    <xf numFmtId="0" fontId="136" fillId="81" borderId="70" applyNumberFormat="0" applyAlignment="0" applyProtection="0"/>
    <xf numFmtId="0" fontId="33" fillId="0" borderId="0"/>
    <xf numFmtId="4" fontId="65" fillId="39" borderId="69" applyNumberFormat="0" applyProtection="0">
      <alignment vertical="center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top" indent="1"/>
    </xf>
    <xf numFmtId="4" fontId="82" fillId="53" borderId="69" applyNumberFormat="0" applyProtection="0">
      <alignment horizontal="left" vertical="center" indent="1"/>
    </xf>
    <xf numFmtId="4" fontId="65" fillId="40" borderId="69" applyNumberFormat="0" applyProtection="0">
      <alignment vertical="center"/>
    </xf>
    <xf numFmtId="0" fontId="62" fillId="61" borderId="74" applyNumberFormat="0" applyFont="0" applyAlignment="0" applyProtection="0">
      <protection locked="0"/>
    </xf>
    <xf numFmtId="0" fontId="33" fillId="36" borderId="69" applyNumberFormat="0" applyProtection="0">
      <alignment horizontal="left" vertical="top" indent="1"/>
    </xf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33" fillId="52" borderId="69" applyNumberFormat="0" applyProtection="0">
      <alignment horizontal="left" vertical="top" indent="1"/>
    </xf>
    <xf numFmtId="4" fontId="65" fillId="36" borderId="69" applyNumberForma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2" borderId="69" applyNumberFormat="0" applyProtection="0">
      <alignment horizontal="left" vertical="center" indent="1"/>
    </xf>
    <xf numFmtId="0" fontId="33" fillId="78" borderId="63" applyNumberFormat="0" applyFont="0" applyAlignment="0" applyProtection="0"/>
    <xf numFmtId="4" fontId="86" fillId="37" borderId="69" applyNumberFormat="0" applyProtection="0">
      <alignment vertical="center"/>
    </xf>
    <xf numFmtId="0" fontId="33" fillId="52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59" fillId="37" borderId="11" applyNumberFormat="0" applyFont="0" applyAlignment="0" applyProtection="0">
      <alignment horizontal="center"/>
      <protection locked="0"/>
    </xf>
    <xf numFmtId="0" fontId="33" fillId="78" borderId="71" applyNumberFormat="0" applyFont="0" applyAlignment="0" applyProtection="0"/>
    <xf numFmtId="0" fontId="33" fillId="78" borderId="71" applyNumberFormat="0" applyFont="0" applyAlignment="0" applyProtection="0"/>
    <xf numFmtId="0" fontId="139" fillId="0" borderId="73" applyNumberFormat="0" applyFill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47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4" fontId="82" fillId="42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4" fontId="81" fillId="40" borderId="69" applyNumberFormat="0" applyProtection="0">
      <alignment vertical="center"/>
    </xf>
    <xf numFmtId="0" fontId="33" fillId="53" borderId="69" applyNumberFormat="0" applyProtection="0">
      <alignment horizontal="left" vertical="top" indent="1"/>
    </xf>
    <xf numFmtId="4" fontId="82" fillId="61" borderId="69" applyNumberFormat="0" applyProtection="0">
      <alignment horizontal="left" vertical="center" indent="1"/>
    </xf>
    <xf numFmtId="4" fontId="82" fillId="46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8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86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86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4" fontId="82" fillId="47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136" fillId="81" borderId="70" applyNumberFormat="0" applyAlignment="0" applyProtection="0"/>
    <xf numFmtId="0" fontId="98" fillId="61" borderId="74" applyNumberFormat="0" applyFont="0" applyFill="0" applyAlignment="0" applyProtection="0">
      <protection locked="0"/>
    </xf>
    <xf numFmtId="0" fontId="33" fillId="51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82" fillId="36" borderId="69" applyNumberFormat="0" applyProtection="0">
      <alignment horizontal="left" vertical="top"/>
    </xf>
    <xf numFmtId="4" fontId="65" fillId="36" borderId="69" applyNumberFormat="0" applyProtection="0"/>
    <xf numFmtId="4" fontId="65" fillId="36" borderId="69" applyNumberFormat="0" applyProtection="0"/>
    <xf numFmtId="0" fontId="148" fillId="81" borderId="72" applyNumberFormat="0" applyAlignment="0" applyProtection="0"/>
    <xf numFmtId="0" fontId="33" fillId="5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right" vertical="center"/>
    </xf>
    <xf numFmtId="0" fontId="82" fillId="36" borderId="69" applyNumberFormat="0" applyProtection="0">
      <alignment horizontal="center" vertical="top"/>
    </xf>
    <xf numFmtId="4" fontId="82" fillId="43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4" fontId="65" fillId="36" borderId="69" applyNumberForma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6" fillId="81" borderId="70" applyNumberFormat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98" fillId="61" borderId="74" applyNumberFormat="0" applyFont="0" applyFill="0" applyAlignment="0" applyProtection="0">
      <protection locked="0"/>
    </xf>
    <xf numFmtId="0" fontId="33" fillId="52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0" fontId="136" fillId="81" borderId="70" applyNumberFormat="0" applyAlignment="0" applyProtection="0"/>
    <xf numFmtId="0" fontId="33" fillId="51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top" indent="1"/>
    </xf>
    <xf numFmtId="4" fontId="82" fillId="37" borderId="69" applyNumberFormat="0" applyProtection="0">
      <alignment horizontal="left" vertical="center" indent="1"/>
    </xf>
    <xf numFmtId="4" fontId="65" fillId="36" borderId="69" applyNumberForma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0" fontId="33" fillId="53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78" borderId="71" applyNumberFormat="0" applyFont="0" applyAlignment="0" applyProtection="0"/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65" fillId="40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65" fillId="36" borderId="69" applyNumberFormat="0" applyProtection="0"/>
    <xf numFmtId="0" fontId="64" fillId="0" borderId="75">
      <alignment horizontal="left" vertical="center"/>
    </xf>
    <xf numFmtId="0" fontId="64" fillId="0" borderId="32">
      <alignment horizontal="left" vertical="center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49" borderId="69" applyNumberFormat="0" applyProtection="0">
      <alignment horizontal="right" vertical="center"/>
    </xf>
    <xf numFmtId="0" fontId="144" fillId="79" borderId="70" applyNumberFormat="0" applyAlignment="0" applyProtection="0"/>
    <xf numFmtId="4" fontId="82" fillId="46" borderId="69" applyNumberFormat="0" applyProtection="0">
      <alignment horizontal="right" vertical="center"/>
    </xf>
    <xf numFmtId="0" fontId="33" fillId="53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4" fontId="82" fillId="41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78" borderId="71" applyNumberFormat="0" applyFont="0" applyAlignment="0" applyProtection="0"/>
    <xf numFmtId="4" fontId="82" fillId="0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4" fontId="82" fillId="41" borderId="69" applyNumberFormat="0" applyProtection="0">
      <alignment horizontal="right" vertical="center"/>
    </xf>
    <xf numFmtId="0" fontId="33" fillId="8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1" fillId="40" borderId="69" applyNumberFormat="0" applyProtection="0">
      <alignment vertical="center"/>
    </xf>
    <xf numFmtId="0" fontId="33" fillId="5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98" fillId="61" borderId="74" applyNumberFormat="0" applyFont="0" applyFill="0" applyAlignment="0" applyProtection="0">
      <protection locked="0"/>
    </xf>
    <xf numFmtId="0" fontId="139" fillId="0" borderId="73" applyNumberFormat="0" applyFill="0" applyAlignment="0" applyProtection="0"/>
    <xf numFmtId="4" fontId="65" fillId="39" borderId="69" applyNumberFormat="0" applyProtection="0">
      <alignment vertical="center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top" indent="1"/>
    </xf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136" fillId="81" borderId="70" applyNumberFormat="0" applyAlignment="0" applyProtection="0"/>
    <xf numFmtId="0" fontId="33" fillId="57" borderId="69" applyNumberFormat="0" applyProtection="0">
      <alignment horizontal="left" vertical="top" indent="1"/>
    </xf>
    <xf numFmtId="0" fontId="136" fillId="81" borderId="70" applyNumberFormat="0" applyAlignment="0" applyProtection="0"/>
    <xf numFmtId="4" fontId="65" fillId="39" borderId="69" applyNumberFormat="0" applyProtection="0">
      <alignment vertical="center"/>
    </xf>
    <xf numFmtId="0" fontId="136" fillId="81" borderId="70" applyNumberFormat="0" applyAlignment="0" applyProtection="0"/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4" fontId="82" fillId="45" borderId="69" applyNumberFormat="0" applyProtection="0">
      <alignment horizontal="right" vertical="center"/>
    </xf>
    <xf numFmtId="0" fontId="33" fillId="8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4" fontId="82" fillId="49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6" borderId="69" applyNumberFormat="0" applyProtection="0">
      <alignment horizontal="left" vertical="center" indent="1"/>
    </xf>
    <xf numFmtId="4" fontId="65" fillId="36" borderId="69" applyNumberFormat="0" applyProtection="0"/>
    <xf numFmtId="0" fontId="148" fillId="81" borderId="58" applyNumberFormat="0" applyAlignment="0" applyProtection="0"/>
    <xf numFmtId="4" fontId="82" fillId="41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82" fillId="36" borderId="69" applyNumberFormat="0" applyProtection="0">
      <alignment horizontal="left" vertical="top"/>
    </xf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57" borderId="69" applyNumberFormat="0" applyProtection="0">
      <alignment horizontal="left" vertical="top" indent="1"/>
    </xf>
    <xf numFmtId="4" fontId="82" fillId="37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4" fontId="63" fillId="51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82" fillId="0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7" borderId="69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top" indent="1"/>
    </xf>
    <xf numFmtId="4" fontId="63" fillId="51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51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4" fontId="82" fillId="43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48" borderId="69" applyNumberFormat="0" applyProtection="0">
      <alignment horizontal="right" vertical="center"/>
    </xf>
    <xf numFmtId="0" fontId="33" fillId="78" borderId="71" applyNumberFormat="0" applyFont="0" applyAlignment="0" applyProtection="0"/>
    <xf numFmtId="0" fontId="82" fillId="36" borderId="69" applyNumberFormat="0" applyProtection="0">
      <alignment horizontal="left" vertical="top"/>
    </xf>
    <xf numFmtId="4" fontId="82" fillId="48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4" fontId="65" fillId="36" borderId="69" applyNumberFormat="0" applyProtection="0"/>
    <xf numFmtId="4" fontId="82" fillId="49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82" fillId="36" borderId="69" applyNumberFormat="0" applyProtection="0">
      <alignment horizontal="left" vertical="top"/>
    </xf>
    <xf numFmtId="0" fontId="65" fillId="40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7" borderId="69" applyNumberFormat="0" applyProtection="0">
      <alignment horizontal="left" vertical="center" indent="1"/>
    </xf>
    <xf numFmtId="4" fontId="65" fillId="36" borderId="76" applyNumberFormat="0" applyProtection="0">
      <alignment vertical="center"/>
    </xf>
    <xf numFmtId="4" fontId="82" fillId="0" borderId="69" applyNumberFormat="0" applyProtection="0">
      <alignment horizontal="right" vertical="center"/>
    </xf>
    <xf numFmtId="0" fontId="33" fillId="78" borderId="71" applyNumberFormat="0" applyFont="0" applyAlignment="0" applyProtection="0"/>
    <xf numFmtId="4" fontId="82" fillId="44" borderId="69" applyNumberFormat="0" applyProtection="0">
      <alignment horizontal="right" vertical="center"/>
    </xf>
    <xf numFmtId="0" fontId="33" fillId="86" borderId="69" applyNumberFormat="0" applyProtection="0">
      <alignment horizontal="left" vertical="center" indent="1"/>
    </xf>
    <xf numFmtId="0" fontId="148" fillId="81" borderId="58" applyNumberFormat="0" applyAlignment="0" applyProtection="0"/>
    <xf numFmtId="4" fontId="65" fillId="36" borderId="69" applyNumberForma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4" fontId="81" fillId="40" borderId="69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86" fillId="51" borderId="69" applyNumberFormat="0" applyProtection="0">
      <alignment horizontal="right" vertical="center"/>
    </xf>
    <xf numFmtId="0" fontId="33" fillId="78" borderId="71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top" indent="1"/>
    </xf>
    <xf numFmtId="4" fontId="82" fillId="61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36" fillId="81" borderId="70" applyNumberFormat="0" applyAlignment="0" applyProtection="0"/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4" fontId="82" fillId="44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4" fontId="82" fillId="0" borderId="69" applyNumberFormat="0" applyProtection="0">
      <alignment horizontal="right" vertical="center"/>
    </xf>
    <xf numFmtId="0" fontId="144" fillId="79" borderId="70" applyNumberFormat="0" applyAlignment="0" applyProtection="0"/>
    <xf numFmtId="0" fontId="62" fillId="61" borderId="74" applyNumberFormat="0" applyFont="0" applyAlignment="0" applyProtection="0">
      <protection locked="0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4" fontId="65" fillId="39" borderId="69" applyNumberFormat="0" applyProtection="0">
      <alignment vertical="center"/>
    </xf>
    <xf numFmtId="4" fontId="82" fillId="0" borderId="69" applyNumberFormat="0" applyProtection="0">
      <alignment horizontal="right" vertical="center"/>
    </xf>
    <xf numFmtId="0" fontId="33" fillId="78" borderId="71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9" fillId="0" borderId="73" applyNumberFormat="0" applyFill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4" fontId="82" fillId="37" borderId="69" applyNumberFormat="0" applyProtection="0">
      <alignment vertical="center"/>
    </xf>
    <xf numFmtId="0" fontId="33" fillId="52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4" fontId="82" fillId="49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139" fillId="0" borderId="73" applyNumberFormat="0" applyFill="0" applyAlignment="0" applyProtection="0"/>
    <xf numFmtId="0" fontId="33" fillId="78" borderId="71" applyNumberFormat="0" applyFont="0" applyAlignment="0" applyProtection="0"/>
    <xf numFmtId="4" fontId="86" fillId="37" borderId="69" applyNumberFormat="0" applyProtection="0">
      <alignment vertical="center"/>
    </xf>
    <xf numFmtId="0" fontId="82" fillId="36" borderId="69" applyNumberFormat="0" applyProtection="0">
      <alignment horizontal="left" vertical="top"/>
    </xf>
    <xf numFmtId="4" fontId="65" fillId="39" borderId="69" applyNumberFormat="0" applyProtection="0">
      <alignment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33" fillId="53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65" fillId="40" borderId="69" applyNumberFormat="0" applyProtection="0">
      <alignment horizontal="left" vertical="top" indent="1"/>
    </xf>
    <xf numFmtId="0" fontId="33" fillId="0" borderId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78" borderId="71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7" borderId="69" applyNumberFormat="0" applyProtection="0">
      <alignment horizontal="left" vertical="top" indent="1"/>
    </xf>
    <xf numFmtId="4" fontId="82" fillId="48" borderId="69" applyNumberFormat="0" applyProtection="0">
      <alignment horizontal="right" vertical="center"/>
    </xf>
    <xf numFmtId="4" fontId="86" fillId="37" borderId="69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4" fontId="82" fillId="37" borderId="69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44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0" fontId="62" fillId="61" borderId="74" applyNumberFormat="0" applyFont="0" applyAlignment="0" applyProtection="0">
      <protection locked="0"/>
    </xf>
    <xf numFmtId="0" fontId="33" fillId="52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144" fillId="79" borderId="51" applyNumberFormat="0" applyAlignment="0" applyProtection="0"/>
    <xf numFmtId="4" fontId="65" fillId="40" borderId="69" applyNumberFormat="0" applyProtection="0">
      <alignment vertical="center"/>
    </xf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3" fillId="57" borderId="69" applyNumberFormat="0" applyProtection="0">
      <alignment horizontal="left" vertical="top" indent="1"/>
    </xf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65" fillId="36" borderId="68" applyNumberFormat="0" applyProtection="0"/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0" fontId="33" fillId="0" borderId="0"/>
    <xf numFmtId="0" fontId="136" fillId="81" borderId="51" applyNumberFormat="0" applyAlignment="0" applyProtection="0"/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vertical="center"/>
    </xf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4" fontId="65" fillId="36" borderId="62" applyNumberFormat="0" applyProtection="0">
      <alignment vertical="center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61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center"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4" fillId="79" borderId="51" applyNumberFormat="0" applyAlignment="0" applyProtection="0"/>
    <xf numFmtId="4" fontId="82" fillId="53" borderId="68" applyNumberFormat="0" applyProtection="0">
      <alignment horizontal="left" vertical="center" indent="1"/>
    </xf>
    <xf numFmtId="0" fontId="33" fillId="0" borderId="0"/>
    <xf numFmtId="4" fontId="65" fillId="40" borderId="68" applyNumberFormat="0" applyProtection="0">
      <alignment horizontal="left" vertical="center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139" fillId="0" borderId="73" applyNumberFormat="0" applyFill="0" applyAlignment="0" applyProtection="0"/>
    <xf numFmtId="0" fontId="144" fillId="79" borderId="51" applyNumberFormat="0" applyAlignment="0" applyProtection="0"/>
    <xf numFmtId="4" fontId="65" fillId="40" borderId="69" applyNumberFormat="0" applyProtection="0">
      <alignment vertical="center"/>
    </xf>
    <xf numFmtId="0" fontId="33" fillId="0" borderId="0"/>
    <xf numFmtId="4" fontId="65" fillId="36" borderId="62" applyNumberForma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36" fillId="81" borderId="51" applyNumberFormat="0" applyAlignment="0" applyProtection="0"/>
    <xf numFmtId="4" fontId="65" fillId="36" borderId="62" applyNumberFormat="0" applyProtection="0">
      <alignment vertical="center"/>
    </xf>
    <xf numFmtId="0" fontId="144" fillId="79" borderId="51" applyNumberFormat="0" applyAlignment="0" applyProtection="0"/>
    <xf numFmtId="0" fontId="33" fillId="0" borderId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1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33" fillId="78" borderId="63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4" fontId="65" fillId="40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65" fillId="36" borderId="76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53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0" fontId="136" fillId="81" borderId="70" applyNumberFormat="0" applyAlignment="0" applyProtection="0"/>
    <xf numFmtId="0" fontId="148" fillId="81" borderId="72" applyNumberFormat="0" applyAlignment="0" applyProtection="0"/>
    <xf numFmtId="4" fontId="82" fillId="43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4" fontId="65" fillId="36" borderId="69" applyNumberFormat="0" applyProtection="0"/>
    <xf numFmtId="0" fontId="33" fillId="78" borderId="71" applyNumberFormat="0" applyFont="0" applyAlignment="0" applyProtection="0"/>
    <xf numFmtId="4" fontId="82" fillId="46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left" vertical="center" indent="1"/>
    </xf>
    <xf numFmtId="4" fontId="82" fillId="37" borderId="69" applyNumberFormat="0" applyProtection="0">
      <alignment vertical="center"/>
    </xf>
    <xf numFmtId="0" fontId="136" fillId="81" borderId="51" applyNumberFormat="0" applyAlignment="0" applyProtection="0"/>
    <xf numFmtId="0" fontId="144" fillId="79" borderId="51" applyNumberFormat="0" applyAlignment="0" applyProtection="0"/>
    <xf numFmtId="4" fontId="65" fillId="36" borderId="69" applyNumberFormat="0" applyProtection="0"/>
    <xf numFmtId="0" fontId="33" fillId="0" borderId="0" applyFill="0" applyBorder="0" applyProtection="0">
      <alignment horizontal="right"/>
    </xf>
    <xf numFmtId="0" fontId="148" fillId="81" borderId="58" applyNumberFormat="0" applyAlignment="0" applyProtection="0"/>
    <xf numFmtId="4" fontId="82" fillId="44" borderId="69" applyNumberFormat="0" applyProtection="0">
      <alignment horizontal="right" vertical="center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6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64" fillId="0" borderId="75">
      <alignment horizontal="left" vertical="center"/>
    </xf>
    <xf numFmtId="4" fontId="82" fillId="0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4" fontId="82" fillId="45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78" borderId="71" applyNumberFormat="0" applyFont="0" applyAlignment="0" applyProtection="0"/>
    <xf numFmtId="0" fontId="33" fillId="53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136" fillId="81" borderId="70" applyNumberFormat="0" applyAlignment="0" applyProtection="0"/>
    <xf numFmtId="4" fontId="82" fillId="45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82" fillId="45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78" borderId="71" applyNumberFormat="0" applyFont="0" applyAlignment="0" applyProtection="0"/>
    <xf numFmtId="0" fontId="33" fillId="78" borderId="71" applyNumberFormat="0" applyFont="0" applyAlignment="0" applyProtection="0"/>
    <xf numFmtId="4" fontId="81" fillId="40" borderId="69" applyNumberFormat="0" applyProtection="0">
      <alignment vertical="center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82" fillId="37" borderId="69" applyNumberFormat="0" applyProtection="0">
      <alignment horizontal="left" vertical="center" indent="1"/>
    </xf>
    <xf numFmtId="0" fontId="33" fillId="78" borderId="63" applyNumberFormat="0" applyFont="0" applyAlignment="0" applyProtection="0"/>
    <xf numFmtId="4" fontId="63" fillId="51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33" fillId="87" borderId="69" applyNumberFormat="0" applyProtection="0">
      <alignment horizontal="left" vertical="top" indent="1"/>
    </xf>
    <xf numFmtId="0" fontId="98" fillId="61" borderId="74" applyNumberFormat="0" applyFont="0" applyFill="0" applyAlignment="0" applyProtection="0">
      <protection locked="0"/>
    </xf>
    <xf numFmtId="0" fontId="33" fillId="3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4" fontId="82" fillId="41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82" fillId="48" borderId="69" applyNumberFormat="0" applyProtection="0">
      <alignment horizontal="right" vertical="center"/>
    </xf>
    <xf numFmtId="0" fontId="33" fillId="36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33" fillId="86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33" fillId="51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65" fillId="36" borderId="69" applyNumberFormat="0" applyProtection="0"/>
    <xf numFmtId="0" fontId="33" fillId="57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4" fontId="82" fillId="42" borderId="69" applyNumberFormat="0" applyProtection="0">
      <alignment horizontal="right" vertical="center"/>
    </xf>
    <xf numFmtId="0" fontId="82" fillId="37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4" fontId="82" fillId="42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148" fillId="81" borderId="72" applyNumberFormat="0" applyAlignment="0" applyProtection="0"/>
    <xf numFmtId="4" fontId="82" fillId="53" borderId="69" applyNumberFormat="0" applyProtection="0">
      <alignment horizontal="right" vertical="center"/>
    </xf>
    <xf numFmtId="4" fontId="65" fillId="36" borderId="76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0" fontId="136" fillId="81" borderId="51" applyNumberFormat="0" applyAlignment="0" applyProtection="0"/>
    <xf numFmtId="0" fontId="144" fillId="79" borderId="51" applyNumberFormat="0" applyAlignment="0" applyProtection="0"/>
    <xf numFmtId="0" fontId="148" fillId="81" borderId="58" applyNumberFormat="0" applyAlignment="0" applyProtection="0"/>
    <xf numFmtId="4" fontId="82" fillId="0" borderId="69" applyNumberFormat="0" applyProtection="0">
      <alignment horizontal="right" vertical="center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98" fillId="61" borderId="74" applyNumberFormat="0" applyFont="0" applyFill="0" applyAlignment="0" applyProtection="0">
      <protection locked="0"/>
    </xf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4" fontId="82" fillId="0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36" fillId="81" borderId="70" applyNumberFormat="0" applyAlignment="0" applyProtection="0"/>
    <xf numFmtId="0" fontId="33" fillId="87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4" fontId="82" fillId="0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33" fillId="8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6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148" fillId="81" borderId="72" applyNumberFormat="0" applyAlignment="0" applyProtection="0"/>
    <xf numFmtId="0" fontId="33" fillId="5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136" fillId="81" borderId="70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82" fillId="48" borderId="69" applyNumberFormat="0" applyProtection="0">
      <alignment horizontal="right" vertical="center"/>
    </xf>
    <xf numFmtId="0" fontId="148" fillId="81" borderId="72" applyNumberFormat="0" applyAlignment="0" applyProtection="0"/>
    <xf numFmtId="0" fontId="65" fillId="40" borderId="69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44" fillId="79" borderId="70" applyNumberFormat="0" applyAlignment="0" applyProtection="0"/>
    <xf numFmtId="4" fontId="82" fillId="47" borderId="69" applyNumberFormat="0" applyProtection="0">
      <alignment horizontal="right" vertical="center"/>
    </xf>
    <xf numFmtId="4" fontId="86" fillId="37" borderId="69" applyNumberFormat="0" applyProtection="0">
      <alignment vertical="center"/>
    </xf>
    <xf numFmtId="0" fontId="33" fillId="86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148" fillId="81" borderId="72" applyNumberFormat="0" applyAlignment="0" applyProtection="0"/>
    <xf numFmtId="0" fontId="82" fillId="3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82" fillId="49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33" fillId="78" borderId="71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4" fontId="65" fillId="40" borderId="69" applyNumberFormat="0" applyProtection="0">
      <alignment horizontal="left" vertical="center" indent="1"/>
    </xf>
    <xf numFmtId="4" fontId="86" fillId="37" borderId="69" applyNumberFormat="0" applyProtection="0">
      <alignment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4" fontId="82" fillId="37" borderId="69" applyNumberFormat="0" applyProtection="0">
      <alignment vertical="center"/>
    </xf>
    <xf numFmtId="4" fontId="82" fillId="0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82" fillId="36" borderId="69" applyNumberFormat="0" applyProtection="0">
      <alignment horizontal="left" vertical="top"/>
    </xf>
    <xf numFmtId="0" fontId="136" fillId="81" borderId="51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9" fillId="0" borderId="73" applyNumberFormat="0" applyFill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136" fillId="81" borderId="70" applyNumberFormat="0" applyAlignment="0" applyProtection="0"/>
    <xf numFmtId="4" fontId="82" fillId="53" borderId="69" applyNumberFormat="0" applyProtection="0">
      <alignment horizontal="left" vertical="center" indent="1"/>
    </xf>
    <xf numFmtId="4" fontId="82" fillId="44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0" fontId="100" fillId="0" borderId="20" applyNumberFormat="0" applyFont="0" applyFill="0" applyAlignment="0" applyProtection="0"/>
    <xf numFmtId="4" fontId="82" fillId="53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4" fontId="82" fillId="44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0" fontId="33" fillId="36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82" fillId="42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148" fillId="81" borderId="58" applyNumberFormat="0" applyAlignment="0" applyProtection="0"/>
    <xf numFmtId="0" fontId="33" fillId="53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144" fillId="79" borderId="70" applyNumberFormat="0" applyAlignment="0" applyProtection="0"/>
    <xf numFmtId="4" fontId="81" fillId="40" borderId="69" applyNumberFormat="0" applyProtection="0">
      <alignment vertical="center"/>
    </xf>
    <xf numFmtId="0" fontId="33" fillId="36" borderId="69" applyNumberFormat="0" applyProtection="0">
      <alignment horizontal="left" vertical="center" indent="1"/>
    </xf>
    <xf numFmtId="4" fontId="82" fillId="41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0" fontId="33" fillId="78" borderId="71" applyNumberFormat="0" applyFont="0" applyAlignment="0" applyProtection="0"/>
    <xf numFmtId="4" fontId="82" fillId="53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139" fillId="0" borderId="73" applyNumberFormat="0" applyFill="0" applyAlignment="0" applyProtection="0"/>
    <xf numFmtId="4" fontId="82" fillId="49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82" fillId="36" borderId="69" applyNumberFormat="0" applyProtection="0">
      <alignment horizontal="left" vertical="top"/>
    </xf>
    <xf numFmtId="0" fontId="33" fillId="51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5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139" fillId="0" borderId="73" applyNumberFormat="0" applyFill="0" applyAlignment="0" applyProtection="0"/>
    <xf numFmtId="4" fontId="65" fillId="4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82" fillId="36" borderId="69" applyNumberFormat="0" applyProtection="0">
      <alignment horizontal="left" vertical="top"/>
    </xf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6" fillId="37" borderId="69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82" fillId="36" borderId="69" applyNumberFormat="0" applyProtection="0">
      <alignment horizontal="left" vertical="top"/>
    </xf>
    <xf numFmtId="0" fontId="139" fillId="0" borderId="73" applyNumberFormat="0" applyFill="0" applyAlignment="0" applyProtection="0"/>
    <xf numFmtId="0" fontId="33" fillId="51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4" fillId="79" borderId="70" applyNumberFormat="0" applyAlignment="0" applyProtection="0"/>
    <xf numFmtId="0" fontId="136" fillId="81" borderId="70" applyNumberFormat="0" applyAlignment="0" applyProtection="0"/>
    <xf numFmtId="0" fontId="139" fillId="0" borderId="73" applyNumberFormat="0" applyFill="0" applyAlignment="0" applyProtection="0"/>
    <xf numFmtId="0" fontId="64" fillId="0" borderId="32">
      <alignment horizontal="left" vertical="center"/>
    </xf>
    <xf numFmtId="0" fontId="64" fillId="0" borderId="75">
      <alignment horizontal="left" vertical="center"/>
    </xf>
    <xf numFmtId="0" fontId="144" fillId="79" borderId="70" applyNumberFormat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65" fillId="36" borderId="69" applyNumberFormat="0" applyProtection="0"/>
    <xf numFmtId="0" fontId="139" fillId="0" borderId="73" applyNumberFormat="0" applyFill="0" applyAlignment="0" applyProtection="0"/>
    <xf numFmtId="0" fontId="82" fillId="37" borderId="69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36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33" fillId="78" borderId="71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4" fillId="79" borderId="70" applyNumberFormat="0" applyAlignment="0" applyProtection="0"/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82" fillId="36" borderId="69" applyNumberFormat="0" applyProtection="0">
      <alignment horizontal="center" vertical="top"/>
    </xf>
    <xf numFmtId="0" fontId="144" fillId="79" borderId="70" applyNumberFormat="0" applyAlignment="0" applyProtection="0"/>
    <xf numFmtId="4" fontId="86" fillId="51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39" fillId="0" borderId="73" applyNumberFormat="0" applyFill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53" borderId="69" applyNumberFormat="0" applyProtection="0">
      <alignment horizontal="left" vertical="center" indent="1"/>
    </xf>
    <xf numFmtId="0" fontId="33" fillId="0" borderId="0" applyFill="0" applyBorder="0" applyProtection="0">
      <alignment horizontal="right"/>
    </xf>
    <xf numFmtId="0" fontId="33" fillId="86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56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86" fillId="51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61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98" fillId="61" borderId="74" applyNumberFormat="0" applyFont="0" applyFill="0" applyAlignment="0" applyProtection="0">
      <protection locked="0"/>
    </xf>
    <xf numFmtId="0" fontId="82" fillId="36" borderId="69" applyNumberFormat="0" applyProtection="0">
      <alignment horizontal="center" vertical="top"/>
    </xf>
    <xf numFmtId="0" fontId="148" fillId="81" borderId="72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78" borderId="71" applyNumberFormat="0" applyFont="0" applyAlignment="0" applyProtection="0"/>
    <xf numFmtId="0" fontId="136" fillId="81" borderId="70" applyNumberFormat="0" applyAlignment="0" applyProtection="0"/>
    <xf numFmtId="4" fontId="82" fillId="47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62" fillId="61" borderId="74" applyNumberFormat="0" applyFont="0" applyAlignment="0" applyProtection="0">
      <protection locked="0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top" indent="1"/>
    </xf>
    <xf numFmtId="0" fontId="33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0" fontId="98" fillId="61" borderId="10" applyNumberFormat="0" applyFont="0" applyFill="0" applyAlignment="0" applyProtection="0">
      <protection locked="0"/>
    </xf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43" applyNumberFormat="0" applyFont="0" applyFill="0" applyAlignment="0" applyProtection="0"/>
    <xf numFmtId="0" fontId="33" fillId="5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49" applyNumberFormat="0" applyFill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4" fontId="82" fillId="49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4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ill="0" applyBorder="0" applyAlignment="0" applyProtection="0"/>
    <xf numFmtId="3" fontId="33" fillId="0" borderId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5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 applyFont="0" applyFill="0" applyBorder="0" applyAlignment="0" applyProtection="0"/>
    <xf numFmtId="2" fontId="33" fillId="0" borderId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59" fillId="37" borderId="11" applyNumberFormat="0" applyFont="0" applyAlignment="0" applyProtection="0">
      <alignment horizontal="center"/>
      <protection locked="0"/>
    </xf>
    <xf numFmtId="0" fontId="33" fillId="0" borderId="0"/>
    <xf numFmtId="4" fontId="82" fillId="46" borderId="69" applyNumberFormat="0" applyProtection="0">
      <alignment horizontal="right" vertical="center"/>
    </xf>
    <xf numFmtId="0" fontId="136" fillId="81" borderId="70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5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3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2" borderId="69" applyNumberFormat="0" applyProtection="0">
      <alignment horizontal="left" vertical="top" indent="1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36" fillId="81" borderId="51" applyNumberFormat="0" applyAlignment="0" applyProtection="0"/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63" borderId="13" applyNumberFormat="0">
      <protection locked="0"/>
    </xf>
    <xf numFmtId="0" fontId="33" fillId="63" borderId="13" applyNumberFormat="0">
      <protection locked="0"/>
    </xf>
    <xf numFmtId="0" fontId="33" fillId="63" borderId="13" applyNumberFormat="0">
      <protection locked="0"/>
    </xf>
    <xf numFmtId="0" fontId="33" fillId="0" borderId="0">
      <alignment horizontal="left" wrapText="1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44" fillId="79" borderId="51" applyNumberFormat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52" borderId="69" applyNumberFormat="0" applyProtection="0">
      <alignment horizontal="left" vertical="center" indent="1"/>
    </xf>
    <xf numFmtId="0" fontId="33" fillId="0" borderId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87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0" fontId="33" fillId="0" borderId="0"/>
    <xf numFmtId="0" fontId="136" fillId="81" borderId="70" applyNumberFormat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0" fontId="144" fillId="79" borderId="70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33" fillId="0" borderId="0"/>
    <xf numFmtId="4" fontId="65" fillId="36" borderId="69" applyNumberForma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37" fontId="33" fillId="0" borderId="0" applyFill="0" applyBorder="0" applyAlignment="0" applyProtection="0"/>
    <xf numFmtId="0" fontId="33" fillId="0" borderId="0"/>
    <xf numFmtId="37" fontId="33" fillId="0" borderId="0" applyFill="0" applyBorder="0" applyAlignment="0" applyProtection="0"/>
    <xf numFmtId="0" fontId="33" fillId="0" borderId="0"/>
    <xf numFmtId="0" fontId="33" fillId="0" borderId="0"/>
    <xf numFmtId="203" fontId="33" fillId="0" borderId="0" applyFill="0" applyBorder="0" applyAlignment="0" applyProtection="0"/>
    <xf numFmtId="0" fontId="33" fillId="0" borderId="0"/>
    <xf numFmtId="0" fontId="33" fillId="0" borderId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203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0" fontId="33" fillId="0" borderId="0"/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203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37" fontId="33" fillId="0" borderId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62" fillId="61" borderId="10" applyNumberFormat="0" applyFont="0" applyAlignment="0" applyProtection="0">
      <protection locked="0"/>
    </xf>
    <xf numFmtId="0" fontId="33" fillId="0" borderId="0" applyFont="0" applyFill="0" applyBorder="0" applyAlignment="0" applyProtection="0"/>
    <xf numFmtId="0" fontId="98" fillId="61" borderId="10" applyNumberFormat="0" applyFont="0" applyFill="0" applyAlignment="0" applyProtection="0">
      <protection locked="0"/>
    </xf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0" fontId="33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/>
    <xf numFmtId="4" fontId="65" fillId="36" borderId="69" applyNumberFormat="0" applyProtection="0"/>
    <xf numFmtId="4" fontId="82" fillId="45" borderId="69" applyNumberFormat="0" applyProtection="0">
      <alignment horizontal="right" vertical="center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0" borderId="0" applyFont="0" applyFill="0" applyBorder="0" applyAlignment="0" applyProtection="0"/>
    <xf numFmtId="4" fontId="63" fillId="51" borderId="68" applyNumberFormat="0" applyProtection="0">
      <alignment horizontal="right" vertical="center"/>
    </xf>
    <xf numFmtId="0" fontId="82" fillId="36" borderId="68" applyNumberFormat="0" applyProtection="0">
      <alignment horizontal="left" vertical="top"/>
    </xf>
    <xf numFmtId="4" fontId="82" fillId="0" borderId="68" applyNumberFormat="0" applyProtection="0">
      <alignment horizontal="left" vertical="center" indent="1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0" fontId="82" fillId="37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vertical="center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4" fontId="82" fillId="53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1" borderId="68" applyNumberFormat="0" applyProtection="0">
      <alignment horizontal="right" vertical="center"/>
    </xf>
    <xf numFmtId="0" fontId="65" fillId="40" borderId="68" applyNumberFormat="0" applyProtection="0">
      <alignment horizontal="left" vertical="top" indent="1"/>
    </xf>
    <xf numFmtId="4" fontId="65" fillId="40" borderId="68" applyNumberFormat="0" applyProtection="0">
      <alignment horizontal="left" vertical="center" indent="1"/>
    </xf>
    <xf numFmtId="4" fontId="81" fillId="40" borderId="68" applyNumberFormat="0" applyProtection="0">
      <alignment vertical="center"/>
    </xf>
    <xf numFmtId="4" fontId="65" fillId="39" borderId="68" applyNumberFormat="0" applyProtection="0">
      <alignment vertical="center"/>
    </xf>
    <xf numFmtId="3" fontId="33" fillId="0" borderId="0" applyFont="0" applyFill="0" applyBorder="0" applyAlignment="0" applyProtection="0"/>
    <xf numFmtId="0" fontId="98" fillId="61" borderId="10" applyNumberFormat="0" applyFont="0" applyFill="0" applyAlignment="0" applyProtection="0">
      <protection locked="0"/>
    </xf>
    <xf numFmtId="0" fontId="33" fillId="0" borderId="0"/>
    <xf numFmtId="0" fontId="33" fillId="0" borderId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3" fontId="33" fillId="0" borderId="0" applyFon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4" fontId="82" fillId="48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148" fillId="81" borderId="72" applyNumberFormat="0" applyAlignment="0" applyProtection="0"/>
    <xf numFmtId="4" fontId="82" fillId="0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0" fontId="136" fillId="81" borderId="70" applyNumberFormat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0" fontId="33" fillId="0" borderId="0"/>
    <xf numFmtId="0" fontId="62" fillId="61" borderId="10" applyNumberFormat="0" applyFont="0" applyAlignment="0" applyProtection="0">
      <protection locked="0"/>
    </xf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62" fillId="61" borderId="10" applyNumberFormat="0" applyFont="0" applyAlignment="0" applyProtection="0">
      <protection locked="0"/>
    </xf>
    <xf numFmtId="4" fontId="82" fillId="43" borderId="69" applyNumberFormat="0" applyProtection="0">
      <alignment horizontal="right" vertical="center"/>
    </xf>
    <xf numFmtId="0" fontId="33" fillId="0" borderId="0" applyFont="0" applyFill="0" applyBorder="0" applyAlignment="0" applyProtection="0"/>
    <xf numFmtId="0" fontId="64" fillId="0" borderId="61">
      <alignment horizontal="left" vertical="center"/>
    </xf>
    <xf numFmtId="0" fontId="136" fillId="81" borderId="70" applyNumberFormat="0" applyAlignment="0" applyProtection="0"/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62" fillId="61" borderId="74" applyNumberFormat="0" applyFont="0" applyAlignment="0" applyProtection="0">
      <protection locked="0"/>
    </xf>
    <xf numFmtId="0" fontId="136" fillId="81" borderId="70" applyNumberFormat="0" applyAlignment="0" applyProtection="0"/>
    <xf numFmtId="0" fontId="144" fillId="79" borderId="70" applyNumberFormat="0" applyAlignment="0" applyProtection="0"/>
    <xf numFmtId="0" fontId="33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0" fontId="33" fillId="0" borderId="0"/>
    <xf numFmtId="0" fontId="33" fillId="63" borderId="13" applyNumberFormat="0">
      <protection locked="0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/>
    <xf numFmtId="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5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6" borderId="69" applyNumberFormat="0" applyProtection="0">
      <alignment horizontal="left" vertical="center" indent="1"/>
    </xf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44" fillId="79" borderId="70" applyNumberFormat="0" applyAlignment="0" applyProtection="0"/>
    <xf numFmtId="0" fontId="148" fillId="81" borderId="72" applyNumberFormat="0" applyAlignment="0" applyProtection="0"/>
    <xf numFmtId="4" fontId="82" fillId="53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82" fillId="0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65" fillId="39" borderId="68" applyNumberFormat="0" applyProtection="0">
      <alignment vertical="center"/>
    </xf>
    <xf numFmtId="0" fontId="144" fillId="79" borderId="67" applyNumberFormat="0" applyAlignment="0" applyProtection="0"/>
    <xf numFmtId="0" fontId="62" fillId="61" borderId="10" applyNumberFormat="0" applyFont="0" applyAlignment="0" applyProtection="0">
      <protection locked="0"/>
    </xf>
    <xf numFmtId="0" fontId="136" fillId="81" borderId="67" applyNumberFormat="0" applyAlignment="0" applyProtection="0"/>
    <xf numFmtId="4" fontId="82" fillId="44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4" fontId="63" fillId="51" borderId="68" applyNumberFormat="0" applyProtection="0">
      <alignment horizontal="right" vertical="center"/>
    </xf>
    <xf numFmtId="0" fontId="148" fillId="81" borderId="58" applyNumberFormat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43" fontId="33" fillId="0" borderId="0" applyFont="0" applyFill="0" applyBorder="0" applyAlignment="0" applyProtection="0"/>
    <xf numFmtId="0" fontId="82" fillId="37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136" fillId="81" borderId="67" applyNumberFormat="0" applyAlignment="0" applyProtection="0"/>
    <xf numFmtId="4" fontId="82" fillId="45" borderId="68" applyNumberFormat="0" applyProtection="0">
      <alignment horizontal="right" vertical="center"/>
    </xf>
    <xf numFmtId="0" fontId="33" fillId="56" borderId="68" applyNumberFormat="0" applyProtection="0">
      <alignment horizontal="left" vertical="center" indent="1"/>
    </xf>
    <xf numFmtId="0" fontId="148" fillId="81" borderId="58" applyNumberFormat="0" applyAlignment="0" applyProtection="0"/>
    <xf numFmtId="4" fontId="63" fillId="51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4" fontId="82" fillId="41" borderId="68" applyNumberFormat="0" applyProtection="0">
      <alignment horizontal="right" vertical="center"/>
    </xf>
    <xf numFmtId="0" fontId="33" fillId="78" borderId="63" applyNumberFormat="0" applyFont="0" applyAlignment="0" applyProtection="0"/>
    <xf numFmtId="0" fontId="139" fillId="0" borderId="59" applyNumberFormat="0" applyFill="0" applyAlignment="0" applyProtection="0"/>
    <xf numFmtId="0" fontId="65" fillId="40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4" fontId="82" fillId="0" borderId="68" applyNumberFormat="0" applyProtection="0">
      <alignment horizontal="right" vertical="center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0" fontId="59" fillId="37" borderId="11" applyNumberFormat="0" applyFont="0" applyAlignment="0" applyProtection="0">
      <alignment horizontal="center"/>
      <protection locked="0"/>
    </xf>
    <xf numFmtId="0" fontId="33" fillId="51" borderId="68" applyNumberFormat="0" applyProtection="0">
      <alignment horizontal="left" vertical="center" indent="1"/>
    </xf>
    <xf numFmtId="4" fontId="82" fillId="53" borderId="68" applyNumberFormat="0" applyProtection="0">
      <alignment horizontal="right" vertical="center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1" borderId="68" applyNumberFormat="0" applyProtection="0">
      <alignment horizontal="left" vertical="center" indent="1"/>
    </xf>
    <xf numFmtId="0" fontId="139" fillId="0" borderId="59" applyNumberFormat="0" applyFill="0" applyAlignment="0" applyProtection="0"/>
    <xf numFmtId="0" fontId="33" fillId="87" borderId="68" applyNumberFormat="0" applyProtection="0">
      <alignment horizontal="left" vertical="center" indent="1"/>
    </xf>
    <xf numFmtId="4" fontId="82" fillId="43" borderId="68" applyNumberFormat="0" applyProtection="0">
      <alignment horizontal="right" vertical="center"/>
    </xf>
    <xf numFmtId="0" fontId="33" fillId="78" borderId="63" applyNumberFormat="0" applyFont="0" applyAlignment="0" applyProtection="0"/>
    <xf numFmtId="4" fontId="81" fillId="40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0" fontId="33" fillId="51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148" fillId="81" borderId="58" applyNumberFormat="0" applyAlignment="0" applyProtection="0"/>
    <xf numFmtId="0" fontId="136" fillId="81" borderId="67" applyNumberFormat="0" applyAlignment="0" applyProtection="0"/>
    <xf numFmtId="0" fontId="148" fillId="81" borderId="58" applyNumberFormat="0" applyAlignment="0" applyProtection="0"/>
    <xf numFmtId="4" fontId="82" fillId="53" borderId="68" applyNumberFormat="0" applyProtection="0">
      <alignment horizontal="right" vertical="center"/>
    </xf>
    <xf numFmtId="0" fontId="33" fillId="87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62" fillId="61" borderId="10" applyNumberFormat="0" applyFont="0" applyAlignment="0" applyProtection="0">
      <protection locked="0"/>
    </xf>
    <xf numFmtId="4" fontId="82" fillId="45" borderId="68" applyNumberFormat="0" applyProtection="0">
      <alignment horizontal="right" vertical="center"/>
    </xf>
    <xf numFmtId="0" fontId="33" fillId="56" borderId="68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139" fillId="0" borderId="59" applyNumberFormat="0" applyFill="0" applyAlignment="0" applyProtection="0"/>
    <xf numFmtId="0" fontId="33" fillId="52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4" fontId="82" fillId="37" borderId="68" applyNumberFormat="0" applyProtection="0">
      <alignment vertical="center"/>
    </xf>
    <xf numFmtId="0" fontId="33" fillId="52" borderId="68" applyNumberFormat="0" applyProtection="0">
      <alignment horizontal="left" vertical="top" indent="1"/>
    </xf>
    <xf numFmtId="0" fontId="148" fillId="81" borderId="58" applyNumberFormat="0" applyAlignment="0" applyProtection="0"/>
    <xf numFmtId="0" fontId="136" fillId="81" borderId="67" applyNumberFormat="0" applyAlignment="0" applyProtection="0"/>
    <xf numFmtId="0" fontId="148" fillId="81" borderId="58" applyNumberFormat="0" applyAlignment="0" applyProtection="0"/>
    <xf numFmtId="4" fontId="82" fillId="48" borderId="68" applyNumberFormat="0" applyProtection="0">
      <alignment horizontal="right" vertical="center"/>
    </xf>
    <xf numFmtId="0" fontId="33" fillId="56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98" fillId="61" borderId="10" applyNumberFormat="0" applyFont="0" applyFill="0" applyAlignment="0" applyProtection="0">
      <protection locked="0"/>
    </xf>
    <xf numFmtId="0" fontId="139" fillId="0" borderId="59" applyNumberFormat="0" applyFill="0" applyAlignment="0" applyProtection="0"/>
    <xf numFmtId="0" fontId="33" fillId="87" borderId="68" applyNumberFormat="0" applyProtection="0">
      <alignment horizontal="left" vertical="top" indent="1"/>
    </xf>
    <xf numFmtId="4" fontId="82" fillId="47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86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136" fillId="81" borderId="67" applyNumberFormat="0" applyAlignment="0" applyProtection="0"/>
    <xf numFmtId="4" fontId="82" fillId="46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148" fillId="81" borderId="58" applyNumberFormat="0" applyAlignment="0" applyProtection="0"/>
    <xf numFmtId="4" fontId="86" fillId="51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81" fillId="40" borderId="68" applyNumberFormat="0" applyProtection="0">
      <alignment vertical="center"/>
    </xf>
    <xf numFmtId="0" fontId="144" fillId="79" borderId="67" applyNumberFormat="0" applyAlignment="0" applyProtection="0"/>
    <xf numFmtId="0" fontId="136" fillId="81" borderId="67" applyNumberFormat="0" applyAlignment="0" applyProtection="0"/>
    <xf numFmtId="4" fontId="82" fillId="43" borderId="68" applyNumberFormat="0" applyProtection="0">
      <alignment horizontal="right" vertical="center"/>
    </xf>
    <xf numFmtId="0" fontId="33" fillId="53" borderId="68" applyNumberFormat="0" applyProtection="0">
      <alignment horizontal="left" vertical="top" indent="1"/>
    </xf>
    <xf numFmtId="0" fontId="82" fillId="36" borderId="68" applyNumberFormat="0" applyProtection="0">
      <alignment horizontal="left" vertical="top"/>
    </xf>
    <xf numFmtId="0" fontId="148" fillId="81" borderId="58" applyNumberFormat="0" applyAlignment="0" applyProtection="0"/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82" fillId="0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4" fontId="65" fillId="40" borderId="68" applyNumberFormat="0" applyProtection="0">
      <alignment horizontal="left" vertical="center" indent="1"/>
    </xf>
    <xf numFmtId="0" fontId="144" fillId="79" borderId="67" applyNumberFormat="0" applyAlignment="0" applyProtection="0"/>
    <xf numFmtId="4" fontId="82" fillId="42" borderId="68" applyNumberFormat="0" applyProtection="0">
      <alignment horizontal="right" vertical="center"/>
    </xf>
    <xf numFmtId="0" fontId="33" fillId="36" borderId="68" applyNumberFormat="0" applyProtection="0">
      <alignment horizontal="left" vertical="top" indent="1"/>
    </xf>
    <xf numFmtId="4" fontId="82" fillId="0" borderId="68" applyNumberFormat="0" applyProtection="0">
      <alignment horizontal="left" vertical="center" indent="1"/>
    </xf>
    <xf numFmtId="0" fontId="148" fillId="81" borderId="58" applyNumberFormat="0" applyAlignment="0" applyProtection="0"/>
    <xf numFmtId="0" fontId="139" fillId="0" borderId="59" applyNumberFormat="0" applyFill="0" applyAlignment="0" applyProtection="0"/>
    <xf numFmtId="0" fontId="33" fillId="57" borderId="68" applyNumberFormat="0" applyProtection="0">
      <alignment horizontal="left" vertical="center" indent="1"/>
    </xf>
    <xf numFmtId="4" fontId="82" fillId="48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52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82" fillId="36" borderId="68" applyNumberFormat="0" applyProtection="0">
      <alignment horizontal="left" vertical="top"/>
    </xf>
    <xf numFmtId="0" fontId="33" fillId="53" borderId="68" applyNumberFormat="0" applyProtection="0">
      <alignment horizontal="left" vertical="top" indent="1"/>
    </xf>
    <xf numFmtId="0" fontId="65" fillId="40" borderId="68" applyNumberFormat="0" applyProtection="0">
      <alignment horizontal="left" vertical="top" indent="1"/>
    </xf>
    <xf numFmtId="0" fontId="33" fillId="78" borderId="63" applyNumberFormat="0" applyFont="0" applyAlignment="0" applyProtection="0"/>
    <xf numFmtId="0" fontId="144" fillId="79" borderId="67" applyNumberFormat="0" applyAlignment="0" applyProtection="0"/>
    <xf numFmtId="0" fontId="139" fillId="0" borderId="59" applyNumberFormat="0" applyFill="0" applyAlignment="0" applyProtection="0"/>
    <xf numFmtId="4" fontId="82" fillId="41" borderId="68" applyNumberFormat="0" applyProtection="0">
      <alignment horizontal="right" vertical="center"/>
    </xf>
    <xf numFmtId="0" fontId="33" fillId="53" borderId="68" applyNumberFormat="0" applyProtection="0">
      <alignment horizontal="left" vertical="center" indent="1"/>
    </xf>
    <xf numFmtId="4" fontId="86" fillId="51" borderId="68" applyNumberFormat="0" applyProtection="0">
      <alignment horizontal="right" vertical="center"/>
    </xf>
    <xf numFmtId="0" fontId="33" fillId="51" borderId="68" applyNumberFormat="0" applyProtection="0">
      <alignment horizontal="left" vertical="center" indent="1"/>
    </xf>
    <xf numFmtId="4" fontId="82" fillId="49" borderId="68" applyNumberFormat="0" applyProtection="0">
      <alignment horizontal="right" vertical="center"/>
    </xf>
    <xf numFmtId="0" fontId="144" fillId="79" borderId="67" applyNumberFormat="0" applyAlignment="0" applyProtection="0"/>
    <xf numFmtId="0" fontId="33" fillId="51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4" fontId="82" fillId="42" borderId="68" applyNumberFormat="0" applyProtection="0">
      <alignment horizontal="right" vertical="center"/>
    </xf>
    <xf numFmtId="0" fontId="33" fillId="78" borderId="63" applyNumberFormat="0" applyFont="0" applyAlignment="0" applyProtection="0"/>
    <xf numFmtId="4" fontId="65" fillId="40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0" fontId="33" fillId="57" borderId="68" applyNumberFormat="0" applyProtection="0">
      <alignment horizontal="left" vertical="top" indent="1"/>
    </xf>
    <xf numFmtId="0" fontId="33" fillId="52" borderId="68" applyNumberFormat="0" applyProtection="0">
      <alignment horizontal="left" vertical="center" indent="1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57" borderId="68" applyNumberFormat="0" applyProtection="0">
      <alignment horizontal="left" vertical="center" indent="1"/>
    </xf>
    <xf numFmtId="4" fontId="82" fillId="44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33" fillId="78" borderId="63" applyNumberFormat="0" applyFont="0" applyAlignment="0" applyProtection="0"/>
    <xf numFmtId="0" fontId="139" fillId="0" borderId="59" applyNumberFormat="0" applyFill="0" applyAlignment="0" applyProtection="0"/>
    <xf numFmtId="4" fontId="65" fillId="39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4" fontId="86" fillId="37" borderId="68" applyNumberFormat="0" applyProtection="0">
      <alignment vertical="center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0" fontId="33" fillId="51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148" fillId="81" borderId="58" applyNumberFormat="0" applyAlignment="0" applyProtection="0"/>
    <xf numFmtId="0" fontId="136" fillId="81" borderId="67" applyNumberFormat="0" applyAlignment="0" applyProtection="0"/>
    <xf numFmtId="0" fontId="148" fillId="81" borderId="58" applyNumberFormat="0" applyAlignment="0" applyProtection="0"/>
    <xf numFmtId="4" fontId="82" fillId="49" borderId="68" applyNumberFormat="0" applyProtection="0">
      <alignment horizontal="right" vertical="center"/>
    </xf>
    <xf numFmtId="0" fontId="33" fillId="87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87" borderId="68" applyNumberFormat="0" applyProtection="0">
      <alignment horizontal="left" vertical="top" indent="1"/>
    </xf>
    <xf numFmtId="4" fontId="82" fillId="46" borderId="68" applyNumberFormat="0" applyProtection="0">
      <alignment horizontal="right" vertical="center"/>
    </xf>
    <xf numFmtId="0" fontId="144" fillId="79" borderId="67" applyNumberFormat="0" applyAlignment="0" applyProtection="0"/>
    <xf numFmtId="0" fontId="98" fillId="61" borderId="10" applyNumberFormat="0" applyFont="0" applyFill="0" applyAlignment="0" applyProtection="0">
      <protection locked="0"/>
    </xf>
    <xf numFmtId="0" fontId="33" fillId="86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33" fillId="78" borderId="63" applyNumberFormat="0" applyFont="0" applyAlignment="0" applyProtection="0"/>
    <xf numFmtId="4" fontId="86" fillId="37" borderId="68" applyNumberFormat="0" applyProtection="0">
      <alignment vertical="center"/>
    </xf>
    <xf numFmtId="0" fontId="33" fillId="86" borderId="68" applyNumberFormat="0" applyProtection="0">
      <alignment horizontal="left" vertical="top" indent="1"/>
    </xf>
    <xf numFmtId="0" fontId="148" fillId="81" borderId="58" applyNumberFormat="0" applyAlignment="0" applyProtection="0"/>
    <xf numFmtId="0" fontId="136" fillId="81" borderId="67" applyNumberFormat="0" applyAlignment="0" applyProtection="0"/>
    <xf numFmtId="0" fontId="148" fillId="81" borderId="58" applyNumberFormat="0" applyAlignment="0" applyProtection="0"/>
    <xf numFmtId="4" fontId="82" fillId="47" borderId="68" applyNumberFormat="0" applyProtection="0">
      <alignment horizontal="right" vertical="center"/>
    </xf>
    <xf numFmtId="0" fontId="33" fillId="87" borderId="68" applyNumberFormat="0" applyProtection="0">
      <alignment horizontal="left" vertical="center" indent="1"/>
    </xf>
    <xf numFmtId="0" fontId="139" fillId="0" borderId="59" applyNumberFormat="0" applyFill="0" applyAlignment="0" applyProtection="0"/>
    <xf numFmtId="0" fontId="148" fillId="81" borderId="58" applyNumberFormat="0" applyAlignment="0" applyProtection="0"/>
    <xf numFmtId="0" fontId="59" fillId="37" borderId="11" applyNumberFormat="0" applyFont="0" applyAlignment="0" applyProtection="0">
      <alignment horizontal="center"/>
      <protection locked="0"/>
    </xf>
    <xf numFmtId="43" fontId="33" fillId="0" borderId="0" applyFont="0" applyFill="0" applyBorder="0" applyAlignment="0" applyProtection="0"/>
    <xf numFmtId="44" fontId="33" fillId="0" borderId="0" applyFont="0" applyFill="0" applyBorder="0" applyProtection="0">
      <alignment horizontal="right"/>
    </xf>
    <xf numFmtId="9" fontId="33" fillId="0" borderId="0" applyFont="0" applyFill="0" applyBorder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65" fillId="36" borderId="68" applyNumberFormat="0" applyProtection="0"/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65" fillId="40" borderId="68" applyNumberFormat="0" applyProtection="0">
      <alignment vertical="center"/>
    </xf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4" fontId="65" fillId="36" borderId="68" applyNumberFormat="0" applyProtection="0"/>
    <xf numFmtId="0" fontId="33" fillId="52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0" borderId="68" applyNumberFormat="0" applyProtection="0">
      <alignment horizontal="left" vertical="center" indent="1"/>
    </xf>
    <xf numFmtId="4" fontId="82" fillId="61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left" vertical="top"/>
    </xf>
    <xf numFmtId="0" fontId="82" fillId="36" borderId="68" applyNumberFormat="0" applyProtection="0">
      <alignment horizontal="center" vertical="top"/>
    </xf>
    <xf numFmtId="4" fontId="82" fillId="53" borderId="68" applyNumberFormat="0" applyProtection="0">
      <alignment horizontal="left" vertical="center" indent="1"/>
    </xf>
    <xf numFmtId="4" fontId="65" fillId="40" borderId="68" applyNumberFormat="0" applyProtection="0">
      <alignment horizontal="left" vertical="center" indent="1"/>
    </xf>
    <xf numFmtId="4" fontId="82" fillId="0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62" fillId="61" borderId="10" applyNumberFormat="0" applyFont="0" applyAlignment="0" applyProtection="0">
      <protection locked="0"/>
    </xf>
    <xf numFmtId="0" fontId="98" fillId="61" borderId="10" applyNumberFormat="0" applyFont="0" applyFill="0" applyAlignment="0" applyProtection="0">
      <protection locked="0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4" fontId="63" fillId="51" borderId="68" applyNumberFormat="0" applyProtection="0">
      <alignment horizontal="right" vertical="center"/>
    </xf>
    <xf numFmtId="0" fontId="82" fillId="36" borderId="68" applyNumberFormat="0" applyProtection="0">
      <alignment horizontal="left" vertical="top"/>
    </xf>
    <xf numFmtId="4" fontId="82" fillId="0" borderId="68" applyNumberFormat="0" applyProtection="0">
      <alignment horizontal="left" vertical="center" indent="1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right" vertical="center"/>
    </xf>
    <xf numFmtId="0" fontId="82" fillId="37" borderId="68" applyNumberFormat="0" applyProtection="0">
      <alignment horizontal="left" vertical="top" indent="1"/>
    </xf>
    <xf numFmtId="4" fontId="82" fillId="37" borderId="68" applyNumberFormat="0" applyProtection="0">
      <alignment horizontal="left" vertical="center" indent="1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vertical="center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5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6" borderId="68" applyNumberFormat="0" applyProtection="0">
      <alignment horizontal="left" vertical="top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3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52" borderId="68" applyNumberFormat="0" applyProtection="0">
      <alignment horizontal="left" vertical="top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center" indent="1"/>
    </xf>
    <xf numFmtId="4" fontId="82" fillId="53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1" borderId="68" applyNumberFormat="0" applyProtection="0">
      <alignment horizontal="right" vertical="center"/>
    </xf>
    <xf numFmtId="0" fontId="65" fillId="40" borderId="68" applyNumberFormat="0" applyProtection="0">
      <alignment horizontal="left" vertical="top" indent="1"/>
    </xf>
    <xf numFmtId="4" fontId="65" fillId="40" borderId="68" applyNumberFormat="0" applyProtection="0">
      <alignment horizontal="left" vertical="center" indent="1"/>
    </xf>
    <xf numFmtId="4" fontId="81" fillId="40" borderId="68" applyNumberFormat="0" applyProtection="0">
      <alignment vertical="center"/>
    </xf>
    <xf numFmtId="4" fontId="65" fillId="39" borderId="68" applyNumberFormat="0" applyProtection="0">
      <alignment vertical="center"/>
    </xf>
    <xf numFmtId="0" fontId="98" fillId="61" borderId="10" applyNumberFormat="0" applyFont="0" applyFill="0" applyAlignment="0" applyProtection="0">
      <protection locked="0"/>
    </xf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62" fillId="61" borderId="10" applyNumberFormat="0" applyFont="0" applyAlignment="0" applyProtection="0">
      <protection locked="0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36" fillId="81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144" fillId="79" borderId="67" applyNumberForma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33" fillId="78" borderId="63" applyNumberFormat="0" applyFon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0" fontId="148" fillId="81" borderId="58" applyNumberFormat="0" applyAlignment="0" applyProtection="0"/>
    <xf numFmtId="4" fontId="65" fillId="39" borderId="68" applyNumberFormat="0" applyProtection="0">
      <alignment vertical="center"/>
    </xf>
    <xf numFmtId="4" fontId="81" fillId="40" borderId="68" applyNumberFormat="0" applyProtection="0">
      <alignment vertical="center"/>
    </xf>
    <xf numFmtId="4" fontId="65" fillId="40" borderId="68" applyNumberFormat="0" applyProtection="0">
      <alignment horizontal="left" vertical="center" indent="1"/>
    </xf>
    <xf numFmtId="0" fontId="65" fillId="40" borderId="68" applyNumberFormat="0" applyProtection="0">
      <alignment horizontal="left" vertical="top" indent="1"/>
    </xf>
    <xf numFmtId="4" fontId="82" fillId="41" borderId="68" applyNumberFormat="0" applyProtection="0">
      <alignment horizontal="right" vertical="center"/>
    </xf>
    <xf numFmtId="4" fontId="82" fillId="42" borderId="68" applyNumberFormat="0" applyProtection="0">
      <alignment horizontal="right" vertical="center"/>
    </xf>
    <xf numFmtId="4" fontId="82" fillId="43" borderId="68" applyNumberFormat="0" applyProtection="0">
      <alignment horizontal="right" vertical="center"/>
    </xf>
    <xf numFmtId="4" fontId="82" fillId="44" borderId="68" applyNumberFormat="0" applyProtection="0">
      <alignment horizontal="right" vertical="center"/>
    </xf>
    <xf numFmtId="4" fontId="82" fillId="45" borderId="68" applyNumberFormat="0" applyProtection="0">
      <alignment horizontal="right" vertical="center"/>
    </xf>
    <xf numFmtId="4" fontId="82" fillId="46" borderId="68" applyNumberFormat="0" applyProtection="0">
      <alignment horizontal="right" vertical="center"/>
    </xf>
    <xf numFmtId="4" fontId="82" fillId="47" borderId="68" applyNumberFormat="0" applyProtection="0">
      <alignment horizontal="right" vertical="center"/>
    </xf>
    <xf numFmtId="4" fontId="82" fillId="48" borderId="68" applyNumberFormat="0" applyProtection="0">
      <alignment horizontal="right" vertical="center"/>
    </xf>
    <xf numFmtId="4" fontId="82" fillId="49" borderId="68" applyNumberFormat="0" applyProtection="0">
      <alignment horizontal="right" vertical="center"/>
    </xf>
    <xf numFmtId="4" fontId="82" fillId="53" borderId="68" applyNumberFormat="0" applyProtection="0">
      <alignment horizontal="right" vertical="center"/>
    </xf>
    <xf numFmtId="0" fontId="33" fillId="52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86" borderId="68" applyNumberFormat="0" applyProtection="0">
      <alignment horizontal="left" vertical="center" indent="1"/>
    </xf>
    <xf numFmtId="0" fontId="33" fillId="52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86" borderId="68" applyNumberFormat="0" applyProtection="0">
      <alignment horizontal="left" vertical="top" indent="1"/>
    </xf>
    <xf numFmtId="0" fontId="33" fillId="36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53" borderId="68" applyNumberFormat="0" applyProtection="0">
      <alignment horizontal="left" vertical="center" indent="1"/>
    </xf>
    <xf numFmtId="0" fontId="33" fillId="36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3" borderId="68" applyNumberFormat="0" applyProtection="0">
      <alignment horizontal="left" vertical="top" indent="1"/>
    </xf>
    <xf numFmtId="0" fontId="33" fillId="56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87" borderId="68" applyNumberFormat="0" applyProtection="0">
      <alignment horizontal="left" vertical="center" indent="1"/>
    </xf>
    <xf numFmtId="0" fontId="33" fillId="56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87" borderId="68" applyNumberFormat="0" applyProtection="0">
      <alignment horizontal="left" vertical="top" indent="1"/>
    </xf>
    <xf numFmtId="0" fontId="33" fillId="57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1" borderId="68" applyNumberFormat="0" applyProtection="0">
      <alignment horizontal="left" vertical="center" indent="1"/>
    </xf>
    <xf numFmtId="0" fontId="33" fillId="57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0" fontId="33" fillId="51" borderId="68" applyNumberFormat="0" applyProtection="0">
      <alignment horizontal="left" vertical="top" indent="1"/>
    </xf>
    <xf numFmtId="4" fontId="82" fillId="37" borderId="68" applyNumberFormat="0" applyProtection="0">
      <alignment vertical="center"/>
    </xf>
    <xf numFmtId="4" fontId="86" fillId="37" borderId="68" applyNumberFormat="0" applyProtection="0">
      <alignment vertical="center"/>
    </xf>
    <xf numFmtId="4" fontId="82" fillId="37" borderId="68" applyNumberFormat="0" applyProtection="0">
      <alignment horizontal="left" vertical="center" indent="1"/>
    </xf>
    <xf numFmtId="0" fontId="82" fillId="37" borderId="68" applyNumberFormat="0" applyProtection="0">
      <alignment horizontal="left" vertical="top" indent="1"/>
    </xf>
    <xf numFmtId="4" fontId="82" fillId="0" borderId="68" applyNumberFormat="0" applyProtection="0">
      <alignment horizontal="right" vertical="center"/>
    </xf>
    <xf numFmtId="4" fontId="86" fillId="51" borderId="68" applyNumberFormat="0" applyProtection="0">
      <alignment horizontal="right" vertical="center"/>
    </xf>
    <xf numFmtId="4" fontId="82" fillId="0" borderId="68" applyNumberFormat="0" applyProtection="0">
      <alignment horizontal="left" vertical="center" indent="1"/>
    </xf>
    <xf numFmtId="0" fontId="82" fillId="36" borderId="68" applyNumberFormat="0" applyProtection="0">
      <alignment horizontal="left" vertical="top"/>
    </xf>
    <xf numFmtId="4" fontId="63" fillId="51" borderId="68" applyNumberFormat="0" applyProtection="0">
      <alignment horizontal="right" vertical="center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12" fontId="64" fillId="38" borderId="20">
      <alignment horizontal="left"/>
    </xf>
    <xf numFmtId="0" fontId="33" fillId="56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65" fillId="39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81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vertical="center"/>
    </xf>
    <xf numFmtId="4" fontId="65" fillId="40" borderId="41" applyNumberFormat="0" applyProtection="0">
      <alignment vertical="center"/>
    </xf>
    <xf numFmtId="4" fontId="65" fillId="40" borderId="41" applyNumberFormat="0" applyProtection="0">
      <alignment vertical="center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4" fontId="65" fillId="40" borderId="41" applyNumberFormat="0" applyProtection="0">
      <alignment horizontal="left" vertical="center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0" fontId="65" fillId="40" borderId="41" applyNumberFormat="0" applyProtection="0">
      <alignment horizontal="left" vertical="top" indent="1"/>
    </xf>
    <xf numFmtId="4" fontId="65" fillId="36" borderId="41" applyNumberFormat="0" applyProtection="0"/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41" applyNumberFormat="0" applyProtection="0"/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1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2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3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4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5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6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7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8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49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4" fontId="82" fillId="53" borderId="41" applyNumberFormat="0" applyProtection="0">
      <alignment horizontal="right" vertical="center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86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center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86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52" borderId="41" applyNumberFormat="0" applyProtection="0">
      <alignment horizontal="left" vertical="top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53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center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53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3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87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center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87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6" borderId="41" applyNumberFormat="0" applyProtection="0">
      <alignment horizontal="left" vertical="top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1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center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1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0" fontId="33" fillId="57" borderId="41" applyNumberFormat="0" applyProtection="0">
      <alignment horizontal="left" vertical="top" indent="1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2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6" fillId="37" borderId="41" applyNumberFormat="0" applyProtection="0">
      <alignment vertical="center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4" fontId="82" fillId="37" borderId="41" applyNumberFormat="0" applyProtection="0">
      <alignment horizontal="left" vertical="center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0" fontId="82" fillId="37" borderId="41" applyNumberFormat="0" applyProtection="0">
      <alignment horizontal="left" vertical="top" indent="1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2" fillId="0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6" fillId="51" borderId="41" applyNumberFormat="0" applyProtection="0">
      <alignment horizontal="right" vertical="center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4" fontId="82" fillId="61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0" borderId="41" applyNumberFormat="0" applyProtection="0">
      <alignment horizontal="left" vertical="center" indent="1"/>
    </xf>
    <xf numFmtId="4" fontId="82" fillId="53" borderId="41" applyNumberFormat="0" applyProtection="0">
      <alignment horizontal="left" vertical="center" indent="1"/>
    </xf>
    <xf numFmtId="4" fontId="82" fillId="53" borderId="41" applyNumberFormat="0" applyProtection="0">
      <alignment horizontal="left" vertical="center" indent="1"/>
    </xf>
    <xf numFmtId="4" fontId="82" fillId="53" borderId="41" applyNumberFormat="0" applyProtection="0">
      <alignment horizontal="left" vertical="center" indent="1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center" vertical="top"/>
    </xf>
    <xf numFmtId="0" fontId="82" fillId="36" borderId="41" applyNumberFormat="0" applyProtection="0">
      <alignment horizontal="center" vertical="top"/>
    </xf>
    <xf numFmtId="0" fontId="82" fillId="36" borderId="41" applyNumberFormat="0" applyProtection="0">
      <alignment horizontal="center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0" fontId="82" fillId="36" borderId="41" applyNumberFormat="0" applyProtection="0">
      <alignment horizontal="left" vertical="top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4" fontId="63" fillId="51" borderId="41" applyNumberFormat="0" applyProtection="0">
      <alignment horizontal="right" vertical="center"/>
    </xf>
    <xf numFmtId="201" fontId="33" fillId="0" borderId="17">
      <alignment horizontal="justify" vertical="top" wrapText="1"/>
    </xf>
    <xf numFmtId="4" fontId="82" fillId="44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65" fillId="40" borderId="69" applyNumberFormat="0" applyProtection="0">
      <alignment horizontal="left" vertical="center" indent="1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33" fillId="56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139" fillId="0" borderId="59" applyNumberFormat="0" applyFill="0" applyAlignment="0" applyProtection="0"/>
    <xf numFmtId="0" fontId="62" fillId="61" borderId="48" applyNumberFormat="0" applyFont="0" applyAlignment="0" applyProtection="0">
      <protection locked="0"/>
    </xf>
    <xf numFmtId="0" fontId="62" fillId="61" borderId="48" applyNumberFormat="0" applyFont="0" applyAlignment="0" applyProtection="0">
      <protection locked="0"/>
    </xf>
    <xf numFmtId="0" fontId="62" fillId="61" borderId="48" applyNumberFormat="0" applyFont="0" applyAlignment="0" applyProtection="0">
      <protection locked="0"/>
    </xf>
    <xf numFmtId="0" fontId="62" fillId="61" borderId="48" applyNumberFormat="0" applyFont="0" applyAlignment="0" applyProtection="0">
      <protection locked="0"/>
    </xf>
    <xf numFmtId="0" fontId="62" fillId="61" borderId="48" applyNumberFormat="0" applyFont="0" applyAlignment="0" applyProtection="0">
      <protection locked="0"/>
    </xf>
    <xf numFmtId="0" fontId="62" fillId="61" borderId="48" applyNumberFormat="0" applyFont="0" applyAlignment="0" applyProtection="0">
      <protection locked="0"/>
    </xf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9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9" fontId="6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6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206" fontId="33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64" fillId="0" borderId="32">
      <alignment horizontal="left" vertical="center"/>
    </xf>
    <xf numFmtId="0" fontId="144" fillId="79" borderId="51" applyNumberFormat="0" applyAlignment="0" applyProtection="0"/>
    <xf numFmtId="0" fontId="62" fillId="61" borderId="10" applyNumberFormat="0" applyFont="0" applyAlignment="0" applyProtection="0">
      <protection locked="0"/>
    </xf>
    <xf numFmtId="0" fontId="136" fillId="81" borderId="51" applyNumberFormat="0" applyAlignment="0" applyProtection="0"/>
    <xf numFmtId="0" fontId="33" fillId="52" borderId="69" applyNumberFormat="0" applyProtection="0">
      <alignment horizontal="left" vertical="center" indent="1"/>
    </xf>
    <xf numFmtId="0" fontId="136" fillId="81" borderId="51" applyNumberFormat="0" applyAlignment="0" applyProtection="0"/>
    <xf numFmtId="0" fontId="33" fillId="56" borderId="69" applyNumberFormat="0" applyProtection="0">
      <alignment horizontal="left" vertical="center" indent="1"/>
    </xf>
    <xf numFmtId="0" fontId="136" fillId="81" borderId="51" applyNumberFormat="0" applyAlignment="0" applyProtection="0"/>
    <xf numFmtId="0" fontId="62" fillId="61" borderId="10" applyNumberFormat="0" applyFont="0" applyAlignment="0" applyProtection="0">
      <protection locked="0"/>
    </xf>
    <xf numFmtId="0" fontId="82" fillId="36" borderId="69" applyNumberFormat="0" applyProtection="0">
      <alignment horizontal="left" vertical="top"/>
    </xf>
    <xf numFmtId="0" fontId="136" fillId="81" borderId="51" applyNumberFormat="0" applyAlignment="0" applyProtection="0"/>
    <xf numFmtId="0" fontId="98" fillId="61" borderId="10" applyNumberFormat="0" applyFont="0" applyFill="0" applyAlignment="0" applyProtection="0">
      <protection locked="0"/>
    </xf>
    <xf numFmtId="4" fontId="82" fillId="0" borderId="69" applyNumberFormat="0" applyProtection="0">
      <alignment horizontal="right" vertical="center"/>
    </xf>
    <xf numFmtId="0" fontId="144" fillId="79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36" fillId="81" borderId="51" applyNumberFormat="0" applyAlignment="0" applyProtection="0"/>
    <xf numFmtId="0" fontId="64" fillId="0" borderId="32">
      <alignment horizontal="left" vertical="center"/>
    </xf>
    <xf numFmtId="0" fontId="64" fillId="0" borderId="32">
      <alignment horizontal="left" vertical="center"/>
    </xf>
    <xf numFmtId="0" fontId="144" fillId="79" borderId="51" applyNumberFormat="0" applyAlignment="0" applyProtection="0"/>
    <xf numFmtId="0" fontId="33" fillId="56" borderId="69" applyNumberFormat="0" applyProtection="0">
      <alignment horizontal="left" vertical="center" indent="1"/>
    </xf>
    <xf numFmtId="0" fontId="144" fillId="79" borderId="51" applyNumberFormat="0" applyAlignment="0" applyProtection="0"/>
    <xf numFmtId="0" fontId="144" fillId="79" borderId="51" applyNumberFormat="0" applyAlignment="0" applyProtection="0"/>
    <xf numFmtId="4" fontId="82" fillId="0" borderId="69" applyNumberFormat="0" applyProtection="0">
      <alignment horizontal="left" vertical="center" indent="1"/>
    </xf>
    <xf numFmtId="0" fontId="144" fillId="79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98" fillId="61" borderId="10" applyNumberFormat="0" applyFont="0" applyFill="0" applyAlignment="0" applyProtection="0">
      <protection locked="0"/>
    </xf>
    <xf numFmtId="0" fontId="33" fillId="56" borderId="69" applyNumberFormat="0" applyProtection="0">
      <alignment horizontal="left" vertical="top" indent="1"/>
    </xf>
    <xf numFmtId="0" fontId="136" fillId="81" borderId="51" applyNumberFormat="0" applyAlignment="0" applyProtection="0"/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4" fontId="82" fillId="0" borderId="69" applyNumberFormat="0" applyProtection="0">
      <alignment horizontal="left" vertical="center" indent="1"/>
    </xf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top" indent="1"/>
    </xf>
    <xf numFmtId="0" fontId="62" fillId="61" borderId="10" applyNumberFormat="0" applyFont="0" applyAlignment="0" applyProtection="0">
      <protection locked="0"/>
    </xf>
    <xf numFmtId="0" fontId="98" fillId="61" borderId="10" applyNumberFormat="0" applyFont="0" applyFill="0" applyAlignment="0" applyProtection="0">
      <protection locked="0"/>
    </xf>
    <xf numFmtId="0" fontId="33" fillId="0" borderId="0" applyFill="0" applyBorder="0" applyProtection="0">
      <alignment horizontal="right"/>
    </xf>
    <xf numFmtId="0" fontId="98" fillId="61" borderId="10" applyNumberFormat="0" applyFont="0" applyFill="0" applyAlignment="0" applyProtection="0">
      <protection locked="0"/>
    </xf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62" fillId="61" borderId="10" applyNumberFormat="0" applyFont="0" applyAlignment="0" applyProtection="0">
      <protection locked="0"/>
    </xf>
    <xf numFmtId="4" fontId="86" fillId="51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36" fillId="81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144" fillId="79" borderId="51" applyNumberFormat="0" applyAlignment="0" applyProtection="0"/>
    <xf numFmtId="0" fontId="82" fillId="3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9" fontId="1" fillId="0" borderId="0" applyAlignment="0">
      <alignment horizontal="center"/>
    </xf>
    <xf numFmtId="2" fontId="1" fillId="0" borderId="0"/>
    <xf numFmtId="0" fontId="33" fillId="0" borderId="0" applyFill="0" applyBorder="0" applyProtection="0">
      <alignment horizontal="right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98" fillId="61" borderId="74" applyNumberFormat="0" applyFont="0" applyFill="0" applyAlignment="0" applyProtection="0">
      <protection locked="0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0" borderId="0" applyFill="0" applyBorder="0" applyProtection="0">
      <alignment horizontal="right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0" borderId="0" applyFill="0" applyBorder="0" applyProtection="0">
      <alignment horizontal="right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144" fillId="79" borderId="70" applyNumberFormat="0" applyAlignment="0" applyProtection="0"/>
    <xf numFmtId="0" fontId="33" fillId="0" borderId="0" applyFill="0" applyBorder="0" applyProtection="0">
      <alignment horizontal="right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64" fillId="0" borderId="75">
      <alignment horizontal="left" vertical="center"/>
    </xf>
    <xf numFmtId="0" fontId="33" fillId="0" borderId="0" applyFill="0" applyBorder="0" applyProtection="0">
      <alignment horizontal="right"/>
    </xf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136" fillId="81" borderId="70" applyNumberFormat="0" applyAlignment="0" applyProtection="0"/>
    <xf numFmtId="0" fontId="33" fillId="0" borderId="0" applyFill="0" applyBorder="0" applyProtection="0">
      <alignment horizontal="right"/>
    </xf>
    <xf numFmtId="0" fontId="33" fillId="0" borderId="49" applyNumberFormat="0" applyFill="0" applyAlignment="0" applyProtection="0"/>
    <xf numFmtId="0" fontId="33" fillId="0" borderId="49" applyNumberFormat="0" applyFill="0" applyAlignment="0" applyProtection="0"/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64" fillId="0" borderId="75">
      <alignment horizontal="left" vertical="center"/>
    </xf>
    <xf numFmtId="0" fontId="33" fillId="0" borderId="0" applyFill="0" applyBorder="0" applyProtection="0">
      <alignment horizontal="right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33" fillId="0" borderId="0" applyFill="0" applyBorder="0" applyProtection="0">
      <alignment horizontal="right"/>
    </xf>
    <xf numFmtId="37" fontId="53" fillId="0" borderId="0"/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98" fillId="61" borderId="48" applyNumberFormat="0" applyFont="0" applyFill="0" applyAlignment="0" applyProtection="0">
      <protection locked="0"/>
    </xf>
    <xf numFmtId="0" fontId="98" fillId="61" borderId="48" applyNumberFormat="0" applyFont="0" applyFill="0" applyAlignment="0" applyProtection="0">
      <protection locked="0"/>
    </xf>
    <xf numFmtId="0" fontId="98" fillId="61" borderId="48" applyNumberFormat="0" applyFont="0" applyFill="0" applyAlignment="0" applyProtection="0">
      <protection locked="0"/>
    </xf>
    <xf numFmtId="0" fontId="98" fillId="61" borderId="48" applyNumberFormat="0" applyFont="0" applyFill="0" applyAlignment="0" applyProtection="0">
      <protection locked="0"/>
    </xf>
    <xf numFmtId="0" fontId="98" fillId="61" borderId="48" applyNumberFormat="0" applyFont="0" applyFill="0" applyAlignment="0" applyProtection="0">
      <protection locked="0"/>
    </xf>
    <xf numFmtId="0" fontId="98" fillId="61" borderId="48" applyNumberFormat="0" applyFont="0" applyFill="0" applyAlignment="0" applyProtection="0">
      <protection locked="0"/>
    </xf>
    <xf numFmtId="0" fontId="33" fillId="0" borderId="0" applyFill="0" applyBorder="0" applyProtection="0">
      <alignment horizontal="right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65" fillId="39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81" fillId="40" borderId="69" applyNumberFormat="0" applyProtection="0">
      <alignment vertical="center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vertical="center"/>
    </xf>
    <xf numFmtId="4" fontId="65" fillId="40" borderId="69" applyNumberFormat="0" applyProtection="0">
      <alignment vertical="center"/>
    </xf>
    <xf numFmtId="4" fontId="65" fillId="40" borderId="69" applyNumberFormat="0" applyProtection="0">
      <alignment vertical="center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4" fontId="65" fillId="36" borderId="69" applyNumberFormat="0" applyProtection="0"/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69" applyNumberFormat="0" applyProtection="0"/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65" fillId="36" borderId="76" applyNumberFormat="0" applyProtection="0">
      <alignment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1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2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3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2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6" fillId="37" borderId="69" applyNumberFormat="0" applyProtection="0">
      <alignment vertical="center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0" fontId="82" fillId="37" borderId="69" applyNumberFormat="0" applyProtection="0">
      <alignment horizontal="left" vertical="top" indent="1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61" borderId="47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61" borderId="69" applyNumberFormat="0" applyProtection="0">
      <alignment horizontal="left" vertical="center" indent="1"/>
    </xf>
    <xf numFmtId="4" fontId="82" fillId="61" borderId="69" applyNumberFormat="0" applyProtection="0">
      <alignment horizontal="left" vertical="center" indent="1"/>
    </xf>
    <xf numFmtId="4" fontId="82" fillId="6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53" borderId="69" applyNumberFormat="0" applyProtection="0">
      <alignment horizontal="left" vertical="center" indent="1"/>
    </xf>
    <xf numFmtId="4" fontId="82" fillId="53" borderId="69" applyNumberFormat="0" applyProtection="0">
      <alignment horizontal="left" vertical="center" indent="1"/>
    </xf>
    <xf numFmtId="4" fontId="82" fillId="53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center" vertical="top"/>
    </xf>
    <xf numFmtId="0" fontId="82" fillId="36" borderId="69" applyNumberFormat="0" applyProtection="0">
      <alignment horizontal="center" vertical="top"/>
    </xf>
    <xf numFmtId="0" fontId="82" fillId="36" borderId="69" applyNumberFormat="0" applyProtection="0">
      <alignment horizontal="center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201" fontId="33" fillId="0" borderId="17">
      <alignment horizontal="justify" vertical="top" wrapTex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71" fillId="0" borderId="45"/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33" fillId="0" borderId="0" applyFill="0" applyBorder="0" applyProtection="0">
      <alignment horizontal="right"/>
    </xf>
    <xf numFmtId="0" fontId="82" fillId="0" borderId="0">
      <alignment vertical="top"/>
    </xf>
    <xf numFmtId="0" fontId="151" fillId="0" borderId="0"/>
    <xf numFmtId="43" fontId="151" fillId="0" borderId="0" applyFont="0" applyFill="0" applyBorder="0" applyAlignment="0" applyProtection="0"/>
    <xf numFmtId="0" fontId="33" fillId="0" borderId="0" applyFill="0" applyBorder="0" applyProtection="0">
      <alignment horizontal="right"/>
    </xf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65" fillId="36" borderId="78" applyNumberFormat="0" applyProtection="0"/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vertical="center"/>
    </xf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center" vertical="top"/>
    </xf>
    <xf numFmtId="4" fontId="82" fillId="53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4" fontId="63" fillId="51" borderId="78" applyNumberFormat="0" applyProtection="0">
      <alignment horizontal="right" vertical="center"/>
    </xf>
    <xf numFmtId="0" fontId="82" fillId="36" borderId="78" applyNumberFormat="0" applyProtection="0">
      <alignment horizontal="left" vertical="top"/>
    </xf>
    <xf numFmtId="4" fontId="82" fillId="0" borderId="78" applyNumberFormat="0" applyProtection="0">
      <alignment horizontal="left" vertical="center" indent="1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0" fontId="82" fillId="37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0" fontId="65" fillId="40" borderId="78" applyNumberFormat="0" applyProtection="0">
      <alignment horizontal="left" vertical="top" indent="1"/>
    </xf>
    <xf numFmtId="4" fontId="65" fillId="40" borderId="78" applyNumberFormat="0" applyProtection="0">
      <alignment horizontal="left" vertical="center" indent="1"/>
    </xf>
    <xf numFmtId="4" fontId="81" fillId="40" borderId="78" applyNumberFormat="0" applyProtection="0">
      <alignment vertical="center"/>
    </xf>
    <xf numFmtId="4" fontId="65" fillId="39" borderId="78" applyNumberFormat="0" applyProtection="0">
      <alignment vertical="center"/>
    </xf>
    <xf numFmtId="0" fontId="98" fillId="61" borderId="82" applyNumberFormat="0" applyFont="0" applyFill="0" applyAlignment="0" applyProtection="0">
      <protection locked="0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82" fillId="0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65" fillId="39" borderId="78" applyNumberFormat="0" applyProtection="0">
      <alignment vertical="center"/>
    </xf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6" fillId="81" borderId="79" applyNumberFormat="0" applyAlignment="0" applyProtection="0"/>
    <xf numFmtId="4" fontId="82" fillId="44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4" fontId="63" fillId="51" borderId="78" applyNumberFormat="0" applyProtection="0">
      <alignment horizontal="right" vertical="center"/>
    </xf>
    <xf numFmtId="0" fontId="148" fillId="81" borderId="80" applyNumberFormat="0" applyAlignment="0" applyProtection="0"/>
    <xf numFmtId="0" fontId="82" fillId="37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136" fillId="81" borderId="79" applyNumberFormat="0" applyAlignment="0" applyProtection="0"/>
    <xf numFmtId="4" fontId="82" fillId="45" borderId="78" applyNumberFormat="0" applyProtection="0">
      <alignment horizontal="right" vertical="center"/>
    </xf>
    <xf numFmtId="0" fontId="33" fillId="56" borderId="78" applyNumberFormat="0" applyProtection="0">
      <alignment horizontal="left" vertical="center" indent="1"/>
    </xf>
    <xf numFmtId="0" fontId="148" fillId="81" borderId="80" applyNumberFormat="0" applyAlignment="0" applyProtection="0"/>
    <xf numFmtId="4" fontId="63" fillId="51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0" fontId="65" fillId="40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1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center" indent="1"/>
    </xf>
    <xf numFmtId="4" fontId="82" fillId="43" borderId="78" applyNumberFormat="0" applyProtection="0">
      <alignment horizontal="right" vertical="center"/>
    </xf>
    <xf numFmtId="0" fontId="33" fillId="78" borderId="77" applyNumberFormat="0" applyFont="0" applyAlignment="0" applyProtection="0"/>
    <xf numFmtId="4" fontId="81" fillId="40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53" borderId="78" applyNumberFormat="0" applyProtection="0">
      <alignment horizontal="right" vertical="center"/>
    </xf>
    <xf numFmtId="0" fontId="33" fillId="8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4" fontId="82" fillId="45" borderId="78" applyNumberFormat="0" applyProtection="0">
      <alignment horizontal="right" vertical="center"/>
    </xf>
    <xf numFmtId="0" fontId="33" fillId="56" borderId="78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0" fontId="33" fillId="52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4" fontId="82" fillId="37" borderId="78" applyNumberFormat="0" applyProtection="0">
      <alignment vertical="center"/>
    </xf>
    <xf numFmtId="0" fontId="33" fillId="52" borderId="78" applyNumberFormat="0" applyProtection="0">
      <alignment horizontal="left" vertical="top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8" borderId="78" applyNumberFormat="0" applyProtection="0">
      <alignment horizontal="right" vertical="center"/>
    </xf>
    <xf numFmtId="0" fontId="33" fillId="56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98" fillId="61" borderId="82" applyNumberFormat="0" applyFont="0" applyFill="0" applyAlignment="0" applyProtection="0">
      <protection locked="0"/>
    </xf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top" indent="1"/>
    </xf>
    <xf numFmtId="4" fontId="82" fillId="47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86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136" fillId="81" borderId="79" applyNumberFormat="0" applyAlignment="0" applyProtection="0"/>
    <xf numFmtId="4" fontId="82" fillId="46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148" fillId="81" borderId="80" applyNumberFormat="0" applyAlignment="0" applyProtection="0"/>
    <xf numFmtId="4" fontId="86" fillId="51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81" fillId="40" borderId="78" applyNumberFormat="0" applyProtection="0">
      <alignment vertical="center"/>
    </xf>
    <xf numFmtId="0" fontId="144" fillId="79" borderId="79" applyNumberFormat="0" applyAlignment="0" applyProtection="0"/>
    <xf numFmtId="0" fontId="136" fillId="81" borderId="79" applyNumberFormat="0" applyAlignment="0" applyProtection="0"/>
    <xf numFmtId="4" fontId="82" fillId="43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0" fontId="82" fillId="36" borderId="78" applyNumberFormat="0" applyProtection="0">
      <alignment horizontal="left" vertical="top"/>
    </xf>
    <xf numFmtId="0" fontId="148" fillId="81" borderId="80" applyNumberFormat="0" applyAlignment="0" applyProtection="0"/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82" fillId="0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4" fontId="65" fillId="40" borderId="78" applyNumberFormat="0" applyProtection="0">
      <alignment horizontal="left" vertical="center" indent="1"/>
    </xf>
    <xf numFmtId="0" fontId="144" fillId="79" borderId="79" applyNumberFormat="0" applyAlignment="0" applyProtection="0"/>
    <xf numFmtId="4" fontId="82" fillId="42" borderId="78" applyNumberFormat="0" applyProtection="0">
      <alignment horizontal="right" vertical="center"/>
    </xf>
    <xf numFmtId="0" fontId="33" fillId="36" borderId="78" applyNumberFormat="0" applyProtection="0">
      <alignment horizontal="left" vertical="top" indent="1"/>
    </xf>
    <xf numFmtId="4" fontId="82" fillId="0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9" fillId="0" borderId="81" applyNumberFormat="0" applyFill="0" applyAlignment="0" applyProtection="0"/>
    <xf numFmtId="0" fontId="33" fillId="57" borderId="78" applyNumberFormat="0" applyProtection="0">
      <alignment horizontal="left" vertical="center" indent="1"/>
    </xf>
    <xf numFmtId="4" fontId="82" fillId="48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52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82" fillId="36" borderId="78" applyNumberFormat="0" applyProtection="0">
      <alignment horizontal="left" vertical="top"/>
    </xf>
    <xf numFmtId="0" fontId="33" fillId="53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44" fillId="79" borderId="79" applyNumberFormat="0" applyAlignment="0" applyProtection="0"/>
    <xf numFmtId="0" fontId="139" fillId="0" borderId="81" applyNumberFormat="0" applyFill="0" applyAlignment="0" applyProtection="0"/>
    <xf numFmtId="4" fontId="82" fillId="41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86" fillId="51" borderId="78" applyNumberFormat="0" applyProtection="0">
      <alignment horizontal="right" vertical="center"/>
    </xf>
    <xf numFmtId="0" fontId="33" fillId="51" borderId="78" applyNumberFormat="0" applyProtection="0">
      <alignment horizontal="left" vertical="center" indent="1"/>
    </xf>
    <xf numFmtId="4" fontId="82" fillId="49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51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4" fontId="82" fillId="42" borderId="78" applyNumberFormat="0" applyProtection="0">
      <alignment horizontal="right" vertical="center"/>
    </xf>
    <xf numFmtId="0" fontId="33" fillId="78" borderId="77" applyNumberFormat="0" applyFont="0" applyAlignment="0" applyProtection="0"/>
    <xf numFmtId="4" fontId="65" fillId="40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7" borderId="78" applyNumberFormat="0" applyProtection="0">
      <alignment horizontal="left" vertical="top" indent="1"/>
    </xf>
    <xf numFmtId="0" fontId="33" fillId="52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7" borderId="78" applyNumberFormat="0" applyProtection="0">
      <alignment horizontal="left" vertical="center" indent="1"/>
    </xf>
    <xf numFmtId="4" fontId="82" fillId="44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4" fontId="65" fillId="39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4" fontId="86" fillId="37" borderId="78" applyNumberFormat="0" applyProtection="0">
      <alignment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9" borderId="78" applyNumberFormat="0" applyProtection="0">
      <alignment horizontal="right" vertical="center"/>
    </xf>
    <xf numFmtId="0" fontId="33" fillId="8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top" indent="1"/>
    </xf>
    <xf numFmtId="4" fontId="82" fillId="46" borderId="78" applyNumberFormat="0" applyProtection="0">
      <alignment horizontal="right" vertical="center"/>
    </xf>
    <xf numFmtId="0" fontId="144" fillId="79" borderId="79" applyNumberFormat="0" applyAlignment="0" applyProtection="0"/>
    <xf numFmtId="0" fontId="98" fillId="61" borderId="82" applyNumberFormat="0" applyFont="0" applyFill="0" applyAlignment="0" applyProtection="0">
      <protection locked="0"/>
    </xf>
    <xf numFmtId="0" fontId="33" fillId="86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4" fontId="86" fillId="37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7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148" fillId="81" borderId="80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98" fillId="61" borderId="82" applyNumberFormat="0" applyFont="0" applyFill="0" applyAlignment="0" applyProtection="0">
      <protection locked="0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65" fillId="36" borderId="78" applyNumberFormat="0" applyProtection="0"/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65" fillId="50" borderId="42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vertical="center"/>
    </xf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34" applyNumberFormat="0" applyProtection="0">
      <alignment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center" vertical="top"/>
    </xf>
    <xf numFmtId="4" fontId="82" fillId="53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4" fontId="65" fillId="36" borderId="34" applyNumberFormat="0" applyProtection="0">
      <alignment vertical="center"/>
    </xf>
    <xf numFmtId="0" fontId="136" fillId="81" borderId="79" applyNumberFormat="0" applyAlignment="0" applyProtection="0"/>
    <xf numFmtId="4" fontId="65" fillId="36" borderId="34" applyNumberFormat="0" applyProtection="0">
      <alignment vertical="center"/>
    </xf>
    <xf numFmtId="0" fontId="98" fillId="61" borderId="82" applyNumberFormat="0" applyFont="0" applyFill="0" applyAlignment="0" applyProtection="0">
      <protection locked="0"/>
    </xf>
    <xf numFmtId="0" fontId="33" fillId="53" borderId="69" applyNumberFormat="0" applyProtection="0">
      <alignment horizontal="left" vertical="center" indent="1"/>
    </xf>
    <xf numFmtId="0" fontId="144" fillId="79" borderId="79" applyNumberFormat="0" applyAlignment="0" applyProtection="0"/>
    <xf numFmtId="0" fontId="33" fillId="0" borderId="49" applyNumberFormat="0" applyFill="0" applyAlignment="0" applyProtection="0"/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65" fillId="40" borderId="69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82" fillId="36" borderId="69" applyNumberFormat="0" applyProtection="0">
      <alignment horizontal="left" vertical="top"/>
    </xf>
    <xf numFmtId="4" fontId="82" fillId="3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0" fontId="59" fillId="37" borderId="11" applyNumberFormat="0" applyFont="0" applyAlignment="0" applyProtection="0">
      <alignment horizontal="center"/>
      <protection locked="0"/>
    </xf>
    <xf numFmtId="4" fontId="82" fillId="46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4" fontId="82" fillId="45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2" fillId="47" borderId="69" applyNumberFormat="0" applyProtection="0">
      <alignment horizontal="right" vertical="center"/>
    </xf>
    <xf numFmtId="0" fontId="136" fillId="81" borderId="70" applyNumberFormat="0" applyAlignment="0" applyProtection="0"/>
    <xf numFmtId="4" fontId="82" fillId="0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43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87" borderId="69" applyNumberFormat="0" applyProtection="0">
      <alignment horizontal="left" vertical="center" indent="1"/>
    </xf>
    <xf numFmtId="4" fontId="82" fillId="53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62" fillId="61" borderId="74" applyNumberFormat="0" applyFont="0" applyAlignment="0" applyProtection="0">
      <protection locked="0"/>
    </xf>
    <xf numFmtId="4" fontId="82" fillId="42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3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0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center" indent="1"/>
    </xf>
    <xf numFmtId="4" fontId="82" fillId="46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top" indent="1"/>
    </xf>
    <xf numFmtId="4" fontId="82" fillId="42" borderId="69" applyNumberFormat="0" applyProtection="0">
      <alignment horizontal="right" vertical="center"/>
    </xf>
    <xf numFmtId="0" fontId="148" fillId="81" borderId="72" applyNumberFormat="0" applyAlignment="0" applyProtection="0"/>
    <xf numFmtId="4" fontId="86" fillId="51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86" borderId="69" applyNumberFormat="0" applyProtection="0">
      <alignment horizontal="left" vertical="top" indent="1"/>
    </xf>
    <xf numFmtId="4" fontId="63" fillId="51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52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48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4" fontId="82" fillId="49" borderId="69" applyNumberFormat="0" applyProtection="0">
      <alignment horizontal="right" vertical="center"/>
    </xf>
    <xf numFmtId="0" fontId="136" fillId="81" borderId="70" applyNumberFormat="0" applyAlignment="0" applyProtection="0"/>
    <xf numFmtId="0" fontId="33" fillId="51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82" fillId="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65" fillId="40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53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33" fillId="5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top" indent="1"/>
    </xf>
    <xf numFmtId="4" fontId="82" fillId="46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53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139" fillId="0" borderId="73" applyNumberFormat="0" applyFill="0" applyAlignment="0" applyProtection="0"/>
    <xf numFmtId="0" fontId="65" fillId="40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82" fillId="36" borderId="69" applyNumberFormat="0" applyProtection="0">
      <alignment horizontal="left" vertical="top"/>
    </xf>
    <xf numFmtId="0" fontId="33" fillId="87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4" fontId="82" fillId="48" borderId="69" applyNumberFormat="0" applyProtection="0">
      <alignment horizontal="right" vertical="center"/>
    </xf>
    <xf numFmtId="0" fontId="33" fillId="87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41" borderId="69" applyNumberFormat="0" applyProtection="0">
      <alignment horizontal="right" vertical="center"/>
    </xf>
    <xf numFmtId="4" fontId="65" fillId="36" borderId="76" applyNumberFormat="0" applyProtection="0">
      <alignment vertical="center"/>
    </xf>
    <xf numFmtId="4" fontId="82" fillId="3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36" fillId="81" borderId="70" applyNumberFormat="0" applyAlignment="0" applyProtection="0"/>
    <xf numFmtId="0" fontId="33" fillId="78" borderId="77" applyNumberFormat="0" applyFont="0" applyAlignment="0" applyProtection="0"/>
    <xf numFmtId="0" fontId="136" fillId="81" borderId="70" applyNumberFormat="0" applyAlignment="0" applyProtection="0"/>
    <xf numFmtId="4" fontId="65" fillId="39" borderId="69" applyNumberFormat="0" applyProtection="0">
      <alignment vertical="center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top" indent="1"/>
    </xf>
    <xf numFmtId="4" fontId="82" fillId="53" borderId="69" applyNumberFormat="0" applyProtection="0">
      <alignment horizontal="left" vertical="center" indent="1"/>
    </xf>
    <xf numFmtId="4" fontId="65" fillId="40" borderId="69" applyNumberFormat="0" applyProtection="0">
      <alignment vertical="center"/>
    </xf>
    <xf numFmtId="0" fontId="62" fillId="61" borderId="74" applyNumberFormat="0" applyFont="0" applyAlignment="0" applyProtection="0">
      <protection locked="0"/>
    </xf>
    <xf numFmtId="0" fontId="33" fillId="36" borderId="69" applyNumberFormat="0" applyProtection="0">
      <alignment horizontal="left" vertical="top" indent="1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52" borderId="69" applyNumberFormat="0" applyProtection="0">
      <alignment horizontal="left" vertical="top" indent="1"/>
    </xf>
    <xf numFmtId="4" fontId="65" fillId="36" borderId="69" applyNumberForma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2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4" fontId="86" fillId="37" borderId="69" applyNumberFormat="0" applyProtection="0">
      <alignment vertical="center"/>
    </xf>
    <xf numFmtId="0" fontId="33" fillId="52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59" fillId="37" borderId="11" applyNumberFormat="0" applyFont="0" applyAlignment="0" applyProtection="0">
      <alignment horizontal="center"/>
      <protection locked="0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39" fillId="0" borderId="73" applyNumberFormat="0" applyFill="0" applyAlignment="0" applyProtection="0"/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47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4" fontId="82" fillId="42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4" fontId="81" fillId="40" borderId="69" applyNumberFormat="0" applyProtection="0">
      <alignment vertical="center"/>
    </xf>
    <xf numFmtId="0" fontId="33" fillId="53" borderId="69" applyNumberFormat="0" applyProtection="0">
      <alignment horizontal="left" vertical="top" indent="1"/>
    </xf>
    <xf numFmtId="4" fontId="82" fillId="61" borderId="69" applyNumberFormat="0" applyProtection="0">
      <alignment horizontal="left" vertical="center" indent="1"/>
    </xf>
    <xf numFmtId="4" fontId="82" fillId="46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8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86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86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4" fontId="82" fillId="47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136" fillId="81" borderId="70" applyNumberFormat="0" applyAlignment="0" applyProtection="0"/>
    <xf numFmtId="0" fontId="98" fillId="61" borderId="74" applyNumberFormat="0" applyFont="0" applyFill="0" applyAlignment="0" applyProtection="0">
      <protection locked="0"/>
    </xf>
    <xf numFmtId="0" fontId="33" fillId="51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82" fillId="36" borderId="69" applyNumberFormat="0" applyProtection="0">
      <alignment horizontal="left" vertical="top"/>
    </xf>
    <xf numFmtId="4" fontId="65" fillId="36" borderId="69" applyNumberFormat="0" applyProtection="0"/>
    <xf numFmtId="4" fontId="65" fillId="36" borderId="69" applyNumberFormat="0" applyProtection="0"/>
    <xf numFmtId="0" fontId="148" fillId="81" borderId="72" applyNumberFormat="0" applyAlignment="0" applyProtection="0"/>
    <xf numFmtId="0" fontId="33" fillId="56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right" vertical="center"/>
    </xf>
    <xf numFmtId="0" fontId="82" fillId="36" borderId="69" applyNumberFormat="0" applyProtection="0">
      <alignment horizontal="center" vertical="top"/>
    </xf>
    <xf numFmtId="4" fontId="82" fillId="43" borderId="69" applyNumberFormat="0" applyProtection="0">
      <alignment horizontal="right" vertical="center"/>
    </xf>
    <xf numFmtId="4" fontId="82" fillId="37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4" fontId="65" fillId="36" borderId="69" applyNumberForma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6" fillId="81" borderId="70" applyNumberFormat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98" fillId="61" borderId="74" applyNumberFormat="0" applyFont="0" applyFill="0" applyAlignment="0" applyProtection="0">
      <protection locked="0"/>
    </xf>
    <xf numFmtId="0" fontId="33" fillId="52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36" fillId="81" borderId="70" applyNumberFormat="0" applyAlignment="0" applyProtection="0"/>
    <xf numFmtId="0" fontId="33" fillId="51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top" indent="1"/>
    </xf>
    <xf numFmtId="4" fontId="82" fillId="37" borderId="69" applyNumberFormat="0" applyProtection="0">
      <alignment horizontal="left" vertical="center" indent="1"/>
    </xf>
    <xf numFmtId="4" fontId="65" fillId="36" borderId="69" applyNumberForma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0" fontId="33" fillId="53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78" borderId="77" applyNumberFormat="0" applyFont="0" applyAlignment="0" applyProtection="0"/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40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65" fillId="36" borderId="69" applyNumberFormat="0" applyProtection="0"/>
    <xf numFmtId="0" fontId="64" fillId="0" borderId="75">
      <alignment horizontal="left" vertical="center"/>
    </xf>
    <xf numFmtId="0" fontId="64" fillId="0" borderId="32">
      <alignment horizontal="left" vertical="center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49" borderId="69" applyNumberFormat="0" applyProtection="0">
      <alignment horizontal="right" vertical="center"/>
    </xf>
    <xf numFmtId="0" fontId="144" fillId="79" borderId="70" applyNumberFormat="0" applyAlignment="0" applyProtection="0"/>
    <xf numFmtId="4" fontId="82" fillId="46" borderId="69" applyNumberFormat="0" applyProtection="0">
      <alignment horizontal="right" vertical="center"/>
    </xf>
    <xf numFmtId="0" fontId="33" fillId="53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4" fontId="82" fillId="41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78" borderId="77" applyNumberFormat="0" applyFont="0" applyAlignment="0" applyProtection="0"/>
    <xf numFmtId="4" fontId="82" fillId="0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4" fontId="82" fillId="41" borderId="69" applyNumberFormat="0" applyProtection="0">
      <alignment horizontal="right" vertical="center"/>
    </xf>
    <xf numFmtId="0" fontId="33" fillId="8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1" fillId="40" borderId="69" applyNumberFormat="0" applyProtection="0">
      <alignment vertical="center"/>
    </xf>
    <xf numFmtId="0" fontId="33" fillId="5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98" fillId="61" borderId="74" applyNumberFormat="0" applyFont="0" applyFill="0" applyAlignment="0" applyProtection="0">
      <protection locked="0"/>
    </xf>
    <xf numFmtId="0" fontId="139" fillId="0" borderId="73" applyNumberFormat="0" applyFill="0" applyAlignment="0" applyProtection="0"/>
    <xf numFmtId="4" fontId="65" fillId="39" borderId="69" applyNumberFormat="0" applyProtection="0">
      <alignment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top" indent="1"/>
    </xf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36" fillId="81" borderId="70" applyNumberFormat="0" applyAlignment="0" applyProtection="0"/>
    <xf numFmtId="0" fontId="33" fillId="57" borderId="69" applyNumberFormat="0" applyProtection="0">
      <alignment horizontal="left" vertical="top" indent="1"/>
    </xf>
    <xf numFmtId="0" fontId="136" fillId="81" borderId="70" applyNumberFormat="0" applyAlignment="0" applyProtection="0"/>
    <xf numFmtId="4" fontId="65" fillId="39" borderId="69" applyNumberFormat="0" applyProtection="0">
      <alignment vertical="center"/>
    </xf>
    <xf numFmtId="0" fontId="136" fillId="81" borderId="70" applyNumberFormat="0" applyAlignment="0" applyProtection="0"/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4" fontId="82" fillId="45" borderId="69" applyNumberFormat="0" applyProtection="0">
      <alignment horizontal="right" vertical="center"/>
    </xf>
    <xf numFmtId="0" fontId="33" fillId="8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4" fontId="82" fillId="49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6" borderId="69" applyNumberFormat="0" applyProtection="0">
      <alignment horizontal="left" vertical="center" indent="1"/>
    </xf>
    <xf numFmtId="4" fontId="65" fillId="36" borderId="69" applyNumberFormat="0" applyProtection="0"/>
    <xf numFmtId="0" fontId="148" fillId="81" borderId="80" applyNumberFormat="0" applyAlignment="0" applyProtection="0"/>
    <xf numFmtId="4" fontId="82" fillId="41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82" fillId="36" borderId="69" applyNumberFormat="0" applyProtection="0">
      <alignment horizontal="left" vertical="top"/>
    </xf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57" borderId="69" applyNumberFormat="0" applyProtection="0">
      <alignment horizontal="left" vertical="top" indent="1"/>
    </xf>
    <xf numFmtId="4" fontId="82" fillId="37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4" fontId="63" fillId="51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82" fillId="0" borderId="69" applyNumberFormat="0" applyProtection="0">
      <alignment horizontal="right" vertical="center"/>
    </xf>
    <xf numFmtId="0" fontId="33" fillId="3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7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top" indent="1"/>
    </xf>
    <xf numFmtId="4" fontId="63" fillId="51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51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4" fontId="82" fillId="43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48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82" fillId="36" borderId="69" applyNumberFormat="0" applyProtection="0">
      <alignment horizontal="left" vertical="top"/>
    </xf>
    <xf numFmtId="4" fontId="82" fillId="48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4" fontId="65" fillId="36" borderId="69" applyNumberFormat="0" applyProtection="0"/>
    <xf numFmtId="4" fontId="82" fillId="49" borderId="69" applyNumberFormat="0" applyProtection="0">
      <alignment horizontal="right" vertical="center"/>
    </xf>
    <xf numFmtId="0" fontId="65" fillId="40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82" fillId="36" borderId="69" applyNumberFormat="0" applyProtection="0">
      <alignment horizontal="left" vertical="top"/>
    </xf>
    <xf numFmtId="0" fontId="65" fillId="40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7" borderId="69" applyNumberFormat="0" applyProtection="0">
      <alignment horizontal="left" vertical="center" indent="1"/>
    </xf>
    <xf numFmtId="4" fontId="65" fillId="36" borderId="76" applyNumberFormat="0" applyProtection="0">
      <alignment vertical="center"/>
    </xf>
    <xf numFmtId="4" fontId="82" fillId="0" borderId="69" applyNumberFormat="0" applyProtection="0">
      <alignment horizontal="right" vertical="center"/>
    </xf>
    <xf numFmtId="0" fontId="33" fillId="78" borderId="77" applyNumberFormat="0" applyFont="0" applyAlignment="0" applyProtection="0"/>
    <xf numFmtId="4" fontId="82" fillId="44" borderId="69" applyNumberFormat="0" applyProtection="0">
      <alignment horizontal="right" vertical="center"/>
    </xf>
    <xf numFmtId="0" fontId="33" fillId="86" borderId="69" applyNumberFormat="0" applyProtection="0">
      <alignment horizontal="left" vertical="center" indent="1"/>
    </xf>
    <xf numFmtId="0" fontId="148" fillId="81" borderId="80" applyNumberFormat="0" applyAlignment="0" applyProtection="0"/>
    <xf numFmtId="4" fontId="65" fillId="36" borderId="69" applyNumberForma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4" fontId="81" fillId="40" borderId="69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86" fillId="51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top" indent="1"/>
    </xf>
    <xf numFmtId="4" fontId="82" fillId="61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36" fillId="81" borderId="70" applyNumberFormat="0" applyAlignment="0" applyProtection="0"/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4" fontId="82" fillId="44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4" fontId="82" fillId="0" borderId="69" applyNumberFormat="0" applyProtection="0">
      <alignment horizontal="right" vertical="center"/>
    </xf>
    <xf numFmtId="0" fontId="144" fillId="79" borderId="70" applyNumberFormat="0" applyAlignment="0" applyProtection="0"/>
    <xf numFmtId="0" fontId="62" fillId="61" borderId="74" applyNumberFormat="0" applyFont="0" applyAlignment="0" applyProtection="0">
      <protection locked="0"/>
    </xf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4" fontId="65" fillId="39" borderId="69" applyNumberFormat="0" applyProtection="0">
      <alignment vertical="center"/>
    </xf>
    <xf numFmtId="4" fontId="82" fillId="0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9" fillId="0" borderId="73" applyNumberFormat="0" applyFill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4" fontId="82" fillId="37" borderId="69" applyNumberFormat="0" applyProtection="0">
      <alignment vertical="center"/>
    </xf>
    <xf numFmtId="0" fontId="33" fillId="52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8" fillId="81" borderId="72" applyNumberFormat="0" applyAlignment="0" applyProtection="0"/>
    <xf numFmtId="0" fontId="148" fillId="81" borderId="72" applyNumberFormat="0" applyAlignment="0" applyProtection="0"/>
    <xf numFmtId="4" fontId="82" fillId="0" borderId="69" applyNumberFormat="0" applyProtection="0">
      <alignment horizontal="left" vertical="center" indent="1"/>
    </xf>
    <xf numFmtId="0" fontId="33" fillId="53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4" fontId="82" fillId="49" borderId="69" applyNumberFormat="0" applyProtection="0">
      <alignment horizontal="right" vertical="center"/>
    </xf>
    <xf numFmtId="4" fontId="82" fillId="47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139" fillId="0" borderId="73" applyNumberFormat="0" applyFill="0" applyAlignment="0" applyProtection="0"/>
    <xf numFmtId="0" fontId="33" fillId="78" borderId="77" applyNumberFormat="0" applyFont="0" applyAlignment="0" applyProtection="0"/>
    <xf numFmtId="4" fontId="86" fillId="37" borderId="69" applyNumberFormat="0" applyProtection="0">
      <alignment vertical="center"/>
    </xf>
    <xf numFmtId="0" fontId="82" fillId="36" borderId="69" applyNumberFormat="0" applyProtection="0">
      <alignment horizontal="left" vertical="top"/>
    </xf>
    <xf numFmtId="4" fontId="65" fillId="39" borderId="69" applyNumberFormat="0" applyProtection="0">
      <alignment vertical="center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8" fillId="81" borderId="72" applyNumberFormat="0" applyAlignment="0" applyProtection="0"/>
    <xf numFmtId="0" fontId="33" fillId="53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65" fillId="40" borderId="69" applyNumberFormat="0" applyProtection="0">
      <alignment horizontal="left" vertical="top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78" borderId="77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65" fillId="40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8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7" borderId="69" applyNumberFormat="0" applyProtection="0">
      <alignment horizontal="left" vertical="top" indent="1"/>
    </xf>
    <xf numFmtId="4" fontId="82" fillId="48" borderId="69" applyNumberFormat="0" applyProtection="0">
      <alignment horizontal="right" vertical="center"/>
    </xf>
    <xf numFmtId="4" fontId="86" fillId="37" borderId="69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4" fontId="82" fillId="37" borderId="69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4" fontId="82" fillId="44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33" fillId="52" borderId="69" applyNumberFormat="0" applyProtection="0">
      <alignment horizontal="left" vertical="center" indent="1"/>
    </xf>
    <xf numFmtId="0" fontId="62" fillId="61" borderId="74" applyNumberFormat="0" applyFont="0" applyAlignment="0" applyProtection="0">
      <protection locked="0"/>
    </xf>
    <xf numFmtId="0" fontId="33" fillId="52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144" fillId="79" borderId="79" applyNumberFormat="0" applyAlignment="0" applyProtection="0"/>
    <xf numFmtId="4" fontId="65" fillId="40" borderId="69" applyNumberFormat="0" applyProtection="0">
      <alignment vertical="center"/>
    </xf>
    <xf numFmtId="0" fontId="33" fillId="57" borderId="69" applyNumberFormat="0" applyProtection="0">
      <alignment horizontal="left" vertical="top" indent="1"/>
    </xf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65" fillId="36" borderId="78" applyNumberFormat="0" applyProtection="0"/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0" fontId="136" fillId="81" borderId="79" applyNumberFormat="0" applyAlignment="0" applyProtection="0"/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vertical="center"/>
    </xf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34" applyNumberFormat="0" applyProtection="0">
      <alignment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center" vertical="top"/>
    </xf>
    <xf numFmtId="0" fontId="144" fillId="79" borderId="79" applyNumberFormat="0" applyAlignment="0" applyProtection="0"/>
    <xf numFmtId="4" fontId="82" fillId="53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139" fillId="0" borderId="73" applyNumberFormat="0" applyFill="0" applyAlignment="0" applyProtection="0"/>
    <xf numFmtId="0" fontId="144" fillId="79" borderId="79" applyNumberFormat="0" applyAlignment="0" applyProtection="0"/>
    <xf numFmtId="4" fontId="65" fillId="40" borderId="69" applyNumberFormat="0" applyProtection="0">
      <alignment vertical="center"/>
    </xf>
    <xf numFmtId="4" fontId="65" fillId="36" borderId="34" applyNumberFormat="0" applyProtection="0">
      <alignment vertical="center"/>
    </xf>
    <xf numFmtId="0" fontId="136" fillId="81" borderId="79" applyNumberFormat="0" applyAlignment="0" applyProtection="0"/>
    <xf numFmtId="4" fontId="65" fillId="36" borderId="34" applyNumberFormat="0" applyProtection="0">
      <alignment vertical="center"/>
    </xf>
    <xf numFmtId="0" fontId="144" fillId="79" borderId="79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1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33" fillId="78" borderId="77" applyNumberFormat="0" applyFont="0" applyAlignment="0" applyProtection="0"/>
    <xf numFmtId="0" fontId="33" fillId="52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4" fontId="65" fillId="40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65" fillId="36" borderId="76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139" fillId="0" borderId="73" applyNumberFormat="0" applyFill="0" applyAlignment="0" applyProtection="0"/>
    <xf numFmtId="4" fontId="82" fillId="53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4" fontId="82" fillId="48" borderId="69" applyNumberFormat="0" applyProtection="0">
      <alignment horizontal="right" vertical="center"/>
    </xf>
    <xf numFmtId="0" fontId="136" fillId="81" borderId="70" applyNumberFormat="0" applyAlignment="0" applyProtection="0"/>
    <xf numFmtId="0" fontId="148" fillId="81" borderId="72" applyNumberFormat="0" applyAlignment="0" applyProtection="0"/>
    <xf numFmtId="4" fontId="82" fillId="43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4" fontId="65" fillId="36" borderId="69" applyNumberFormat="0" applyProtection="0"/>
    <xf numFmtId="0" fontId="33" fillId="78" borderId="77" applyNumberFormat="0" applyFont="0" applyAlignment="0" applyProtection="0"/>
    <xf numFmtId="4" fontId="82" fillId="46" borderId="69" applyNumberFormat="0" applyProtection="0">
      <alignment horizontal="right" vertical="center"/>
    </xf>
    <xf numFmtId="0" fontId="33" fillId="57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144" fillId="79" borderId="70" applyNumberFormat="0" applyAlignment="0" applyProtection="0"/>
    <xf numFmtId="4" fontId="82" fillId="0" borderId="69" applyNumberFormat="0" applyProtection="0">
      <alignment horizontal="left" vertical="center" indent="1"/>
    </xf>
    <xf numFmtId="4" fontId="82" fillId="37" borderId="69" applyNumberFormat="0" applyProtection="0">
      <alignment vertical="center"/>
    </xf>
    <xf numFmtId="0" fontId="136" fillId="81" borderId="79" applyNumberFormat="0" applyAlignment="0" applyProtection="0"/>
    <xf numFmtId="0" fontId="144" fillId="79" borderId="79" applyNumberFormat="0" applyAlignment="0" applyProtection="0"/>
    <xf numFmtId="4" fontId="65" fillId="36" borderId="69" applyNumberFormat="0" applyProtection="0"/>
    <xf numFmtId="0" fontId="148" fillId="81" borderId="80" applyNumberFormat="0" applyAlignment="0" applyProtection="0"/>
    <xf numFmtId="4" fontId="82" fillId="44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0" fontId="144" fillId="79" borderId="70" applyNumberFormat="0" applyAlignment="0" applyProtection="0"/>
    <xf numFmtId="0" fontId="33" fillId="56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64" fillId="0" borderId="75">
      <alignment horizontal="left" vertical="center"/>
    </xf>
    <xf numFmtId="4" fontId="82" fillId="0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4" fontId="82" fillId="45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53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0" fontId="136" fillId="81" borderId="70" applyNumberFormat="0" applyAlignment="0" applyProtection="0"/>
    <xf numFmtId="4" fontId="82" fillId="45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4" fontId="82" fillId="45" borderId="69" applyNumberFormat="0" applyProtection="0">
      <alignment horizontal="right" vertical="center"/>
    </xf>
    <xf numFmtId="4" fontId="82" fillId="37" borderId="69" applyNumberFormat="0" applyProtection="0">
      <alignment vertical="center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4" fontId="81" fillId="40" borderId="69" applyNumberFormat="0" applyProtection="0">
      <alignment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82" fillId="37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4" fontId="63" fillId="51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33" fillId="87" borderId="69" applyNumberFormat="0" applyProtection="0">
      <alignment horizontal="left" vertical="top" indent="1"/>
    </xf>
    <xf numFmtId="0" fontId="98" fillId="61" borderId="74" applyNumberFormat="0" applyFont="0" applyFill="0" applyAlignment="0" applyProtection="0">
      <protection locked="0"/>
    </xf>
    <xf numFmtId="0" fontId="33" fillId="36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65" fillId="40" borderId="69" applyNumberFormat="0" applyProtection="0">
      <alignment horizontal="left" vertical="center" indent="1"/>
    </xf>
    <xf numFmtId="4" fontId="82" fillId="41" borderId="69" applyNumberFormat="0" applyProtection="0">
      <alignment horizontal="right" vertical="center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top" indent="1"/>
    </xf>
    <xf numFmtId="0" fontId="33" fillId="87" borderId="69" applyNumberFormat="0" applyProtection="0">
      <alignment horizontal="left" vertical="center" indent="1"/>
    </xf>
    <xf numFmtId="0" fontId="148" fillId="81" borderId="72" applyNumberFormat="0" applyAlignment="0" applyProtection="0"/>
    <xf numFmtId="4" fontId="82" fillId="48" borderId="69" applyNumberFormat="0" applyProtection="0">
      <alignment horizontal="right" vertical="center"/>
    </xf>
    <xf numFmtId="0" fontId="33" fillId="36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33" fillId="86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33" fillId="51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65" fillId="36" borderId="69" applyNumberFormat="0" applyProtection="0"/>
    <xf numFmtId="0" fontId="33" fillId="57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4" fontId="82" fillId="42" borderId="69" applyNumberFormat="0" applyProtection="0">
      <alignment horizontal="right" vertical="center"/>
    </xf>
    <xf numFmtId="0" fontId="82" fillId="37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4" fontId="82" fillId="42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48" fillId="81" borderId="72" applyNumberFormat="0" applyAlignment="0" applyProtection="0"/>
    <xf numFmtId="4" fontId="82" fillId="53" borderId="69" applyNumberFormat="0" applyProtection="0">
      <alignment horizontal="right" vertical="center"/>
    </xf>
    <xf numFmtId="4" fontId="65" fillId="36" borderId="76" applyNumberFormat="0" applyProtection="0">
      <alignment vertical="center"/>
    </xf>
    <xf numFmtId="0" fontId="33" fillId="57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144" fillId="79" borderId="79" applyNumberFormat="0" applyAlignment="0" applyProtection="0"/>
    <xf numFmtId="0" fontId="148" fillId="81" borderId="80" applyNumberFormat="0" applyAlignment="0" applyProtection="0"/>
    <xf numFmtId="4" fontId="82" fillId="0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98" fillId="61" borderId="74" applyNumberFormat="0" applyFont="0" applyFill="0" applyAlignment="0" applyProtection="0">
      <protection locked="0"/>
    </xf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4" fontId="82" fillId="0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36" fillId="81" borderId="70" applyNumberFormat="0" applyAlignment="0" applyProtection="0"/>
    <xf numFmtId="0" fontId="33" fillId="87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4" fontId="82" fillId="0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33" fillId="8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6" borderId="69" applyNumberFormat="0" applyProtection="0">
      <alignment horizontal="left" vertical="top" indent="1"/>
    </xf>
    <xf numFmtId="4" fontId="86" fillId="51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148" fillId="81" borderId="72" applyNumberFormat="0" applyAlignment="0" applyProtection="0"/>
    <xf numFmtId="0" fontId="33" fillId="56" borderId="69" applyNumberFormat="0" applyProtection="0">
      <alignment horizontal="left" vertical="top" indent="1"/>
    </xf>
    <xf numFmtId="0" fontId="33" fillId="52" borderId="69" applyNumberFormat="0" applyProtection="0">
      <alignment horizontal="left" vertical="top" indent="1"/>
    </xf>
    <xf numFmtId="4" fontId="82" fillId="41" borderId="69" applyNumberFormat="0" applyProtection="0">
      <alignment horizontal="right" vertical="center"/>
    </xf>
    <xf numFmtId="0" fontId="136" fillId="81" borderId="7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82" fillId="48" borderId="69" applyNumberFormat="0" applyProtection="0">
      <alignment horizontal="right" vertical="center"/>
    </xf>
    <xf numFmtId="0" fontId="148" fillId="81" borderId="72" applyNumberFormat="0" applyAlignment="0" applyProtection="0"/>
    <xf numFmtId="0" fontId="65" fillId="40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44" fillId="79" borderId="70" applyNumberFormat="0" applyAlignment="0" applyProtection="0"/>
    <xf numFmtId="4" fontId="82" fillId="47" borderId="69" applyNumberFormat="0" applyProtection="0">
      <alignment horizontal="right" vertical="center"/>
    </xf>
    <xf numFmtId="4" fontId="86" fillId="37" borderId="69" applyNumberFormat="0" applyProtection="0">
      <alignment vertical="center"/>
    </xf>
    <xf numFmtId="0" fontId="33" fillId="86" borderId="69" applyNumberFormat="0" applyProtection="0">
      <alignment horizontal="left" vertical="center" indent="1"/>
    </xf>
    <xf numFmtId="4" fontId="63" fillId="51" borderId="69" applyNumberFormat="0" applyProtection="0">
      <alignment horizontal="right" vertical="center"/>
    </xf>
    <xf numFmtId="0" fontId="148" fillId="81" borderId="72" applyNumberFormat="0" applyAlignment="0" applyProtection="0"/>
    <xf numFmtId="0" fontId="82" fillId="37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33" fillId="87" borderId="69" applyNumberFormat="0" applyProtection="0">
      <alignment horizontal="left" vertical="top" indent="1"/>
    </xf>
    <xf numFmtId="0" fontId="148" fillId="81" borderId="72" applyNumberFormat="0" applyAlignment="0" applyProtection="0"/>
    <xf numFmtId="4" fontId="82" fillId="49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4" fontId="65" fillId="40" borderId="69" applyNumberFormat="0" applyProtection="0">
      <alignment horizontal="left" vertical="center" indent="1"/>
    </xf>
    <xf numFmtId="4" fontId="86" fillId="37" borderId="69" applyNumberFormat="0" applyProtection="0">
      <alignment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4" fontId="82" fillId="37" borderId="69" applyNumberFormat="0" applyProtection="0">
      <alignment vertical="center"/>
    </xf>
    <xf numFmtId="4" fontId="82" fillId="0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82" fillId="36" borderId="69" applyNumberFormat="0" applyProtection="0">
      <alignment horizontal="left" vertical="top"/>
    </xf>
    <xf numFmtId="0" fontId="136" fillId="81" borderId="79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9" fillId="0" borderId="73" applyNumberFormat="0" applyFill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center" indent="1"/>
    </xf>
    <xf numFmtId="0" fontId="136" fillId="81" borderId="70" applyNumberFormat="0" applyAlignment="0" applyProtection="0"/>
    <xf numFmtId="4" fontId="82" fillId="53" borderId="69" applyNumberFormat="0" applyProtection="0">
      <alignment horizontal="left" vertical="center" indent="1"/>
    </xf>
    <xf numFmtId="4" fontId="82" fillId="44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0" fontId="100" fillId="0" borderId="60" applyNumberFormat="0" applyFont="0" applyFill="0" applyAlignment="0" applyProtection="0"/>
    <xf numFmtId="4" fontId="82" fillId="53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4" fontId="82" fillId="53" borderId="69" applyNumberFormat="0" applyProtection="0">
      <alignment horizontal="right" vertical="center"/>
    </xf>
    <xf numFmtId="0" fontId="33" fillId="56" borderId="69" applyNumberFormat="0" applyProtection="0">
      <alignment horizontal="left" vertical="top" indent="1"/>
    </xf>
    <xf numFmtId="0" fontId="33" fillId="5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center" indent="1"/>
    </xf>
    <xf numFmtId="4" fontId="82" fillId="44" borderId="69" applyNumberFormat="0" applyProtection="0">
      <alignment horizontal="right" vertical="center"/>
    </xf>
    <xf numFmtId="0" fontId="33" fillId="57" borderId="69" applyNumberFormat="0" applyProtection="0">
      <alignment horizontal="left" vertical="top" indent="1"/>
    </xf>
    <xf numFmtId="0" fontId="33" fillId="86" borderId="69" applyNumberFormat="0" applyProtection="0">
      <alignment horizontal="left" vertical="top" indent="1"/>
    </xf>
    <xf numFmtId="4" fontId="86" fillId="37" borderId="69" applyNumberFormat="0" applyProtection="0">
      <alignment vertical="center"/>
    </xf>
    <xf numFmtId="0" fontId="33" fillId="36" borderId="69" applyNumberFormat="0" applyProtection="0">
      <alignment horizontal="left" vertical="top" indent="1"/>
    </xf>
    <xf numFmtId="4" fontId="82" fillId="47" borderId="69" applyNumberFormat="0" applyProtection="0">
      <alignment horizontal="right"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82" fillId="42" borderId="69" applyNumberFormat="0" applyProtection="0">
      <alignment horizontal="right" vertical="center"/>
    </xf>
    <xf numFmtId="0" fontId="82" fillId="36" borderId="69" applyNumberFormat="0" applyProtection="0">
      <alignment horizontal="left" vertical="top"/>
    </xf>
    <xf numFmtId="0" fontId="148" fillId="81" borderId="80" applyNumberFormat="0" applyAlignment="0" applyProtection="0"/>
    <xf numFmtId="0" fontId="33" fillId="53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144" fillId="79" borderId="70" applyNumberFormat="0" applyAlignment="0" applyProtection="0"/>
    <xf numFmtId="4" fontId="81" fillId="40" borderId="69" applyNumberFormat="0" applyProtection="0">
      <alignment vertical="center"/>
    </xf>
    <xf numFmtId="0" fontId="33" fillId="36" borderId="69" applyNumberFormat="0" applyProtection="0">
      <alignment horizontal="left" vertical="center" indent="1"/>
    </xf>
    <xf numFmtId="4" fontId="82" fillId="41" borderId="69" applyNumberFormat="0" applyProtection="0">
      <alignment horizontal="right" vertical="center"/>
    </xf>
    <xf numFmtId="0" fontId="33" fillId="52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4" fontId="82" fillId="53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139" fillId="0" borderId="73" applyNumberFormat="0" applyFill="0" applyAlignment="0" applyProtection="0"/>
    <xf numFmtId="4" fontId="82" fillId="49" borderId="69" applyNumberFormat="0" applyProtection="0">
      <alignment horizontal="right" vertical="center"/>
    </xf>
    <xf numFmtId="0" fontId="33" fillId="52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82" fillId="36" borderId="69" applyNumberFormat="0" applyProtection="0">
      <alignment horizontal="left" vertical="top"/>
    </xf>
    <xf numFmtId="0" fontId="33" fillId="51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top" indent="1"/>
    </xf>
    <xf numFmtId="0" fontId="33" fillId="56" borderId="69" applyNumberFormat="0" applyProtection="0">
      <alignment horizontal="left" vertical="center" indent="1"/>
    </xf>
    <xf numFmtId="4" fontId="82" fillId="43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39" fillId="0" borderId="73" applyNumberFormat="0" applyFill="0" applyAlignment="0" applyProtection="0"/>
    <xf numFmtId="4" fontId="65" fillId="4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82" fillId="36" borderId="69" applyNumberFormat="0" applyProtection="0">
      <alignment horizontal="left" vertical="top"/>
    </xf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4" fontId="86" fillId="37" borderId="69" applyNumberFormat="0" applyProtection="0">
      <alignment vertical="center"/>
    </xf>
    <xf numFmtId="4" fontId="82" fillId="0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82" fillId="36" borderId="69" applyNumberFormat="0" applyProtection="0">
      <alignment horizontal="left" vertical="top"/>
    </xf>
    <xf numFmtId="0" fontId="139" fillId="0" borderId="73" applyNumberFormat="0" applyFill="0" applyAlignment="0" applyProtection="0"/>
    <xf numFmtId="0" fontId="33" fillId="51" borderId="69" applyNumberFormat="0" applyProtection="0">
      <alignment horizontal="left" vertical="center" indent="1"/>
    </xf>
    <xf numFmtId="4" fontId="81" fillId="40" borderId="69" applyNumberFormat="0" applyProtection="0">
      <alignment vertical="center"/>
    </xf>
    <xf numFmtId="0" fontId="144" fillId="79" borderId="70" applyNumberFormat="0" applyAlignment="0" applyProtection="0"/>
    <xf numFmtId="0" fontId="136" fillId="81" borderId="70" applyNumberFormat="0" applyAlignment="0" applyProtection="0"/>
    <xf numFmtId="0" fontId="139" fillId="0" borderId="73" applyNumberFormat="0" applyFill="0" applyAlignment="0" applyProtection="0"/>
    <xf numFmtId="0" fontId="64" fillId="0" borderId="32">
      <alignment horizontal="left" vertical="center"/>
    </xf>
    <xf numFmtId="0" fontId="64" fillId="0" borderId="75">
      <alignment horizontal="left" vertical="center"/>
    </xf>
    <xf numFmtId="0" fontId="144" fillId="79" borderId="70" applyNumberFormat="0" applyAlignment="0" applyProtection="0"/>
    <xf numFmtId="0" fontId="33" fillId="87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148" fillId="81" borderId="72" applyNumberFormat="0" applyAlignment="0" applyProtection="0"/>
    <xf numFmtId="0" fontId="33" fillId="51" borderId="69" applyNumberFormat="0" applyProtection="0">
      <alignment horizontal="left" vertical="center" indent="1"/>
    </xf>
    <xf numFmtId="0" fontId="136" fillId="81" borderId="7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36" borderId="69" applyNumberFormat="0" applyProtection="0"/>
    <xf numFmtId="0" fontId="139" fillId="0" borderId="73" applyNumberFormat="0" applyFill="0" applyAlignment="0" applyProtection="0"/>
    <xf numFmtId="0" fontId="82" fillId="37" borderId="69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33" fillId="78" borderId="77" applyNumberFormat="0" applyFont="0" applyAlignment="0" applyProtection="0"/>
    <xf numFmtId="0" fontId="33" fillId="36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144" fillId="79" borderId="70" applyNumberFormat="0" applyAlignment="0" applyProtection="0"/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36" borderId="69" applyNumberFormat="0" applyProtection="0">
      <alignment horizontal="left" vertical="top" indent="1"/>
    </xf>
    <xf numFmtId="4" fontId="82" fillId="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4" fontId="65" fillId="40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82" fillId="36" borderId="69" applyNumberFormat="0" applyProtection="0">
      <alignment horizontal="center" vertical="top"/>
    </xf>
    <xf numFmtId="0" fontId="144" fillId="79" borderId="70" applyNumberFormat="0" applyAlignment="0" applyProtection="0"/>
    <xf numFmtId="4" fontId="86" fillId="51" borderId="69" applyNumberFormat="0" applyProtection="0">
      <alignment horizontal="right" vertical="center"/>
    </xf>
    <xf numFmtId="0" fontId="148" fillId="81" borderId="72" applyNumberFormat="0" applyAlignment="0" applyProtection="0"/>
    <xf numFmtId="0" fontId="33" fillId="8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0" fontId="33" fillId="51" borderId="69" applyNumberFormat="0" applyProtection="0">
      <alignment horizontal="left" vertical="center" indent="1"/>
    </xf>
    <xf numFmtId="4" fontId="82" fillId="0" borderId="69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39" fillId="0" borderId="73" applyNumberFormat="0" applyFill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57" borderId="69" applyNumberFormat="0" applyProtection="0">
      <alignment horizontal="left" vertical="top" indent="1"/>
    </xf>
    <xf numFmtId="0" fontId="33" fillId="52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53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4" fontId="65" fillId="39" borderId="69" applyNumberFormat="0" applyProtection="0">
      <alignment vertical="center"/>
    </xf>
    <xf numFmtId="0" fontId="33" fillId="56" borderId="69" applyNumberFormat="0" applyProtection="0">
      <alignment horizontal="left" vertical="center" indent="1"/>
    </xf>
    <xf numFmtId="0" fontId="144" fillId="79" borderId="70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33" fillId="56" borderId="69" applyNumberFormat="0" applyProtection="0">
      <alignment horizontal="left" vertical="top" indent="1"/>
    </xf>
    <xf numFmtId="0" fontId="33" fillId="86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center" indent="1"/>
    </xf>
    <xf numFmtId="0" fontId="33" fillId="52" borderId="69" applyNumberFormat="0" applyProtection="0">
      <alignment horizontal="left" vertical="center" indent="1"/>
    </xf>
    <xf numFmtId="4" fontId="86" fillId="51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61" borderId="69" applyNumberFormat="0" applyProtection="0">
      <alignment horizontal="left" vertical="center" indent="1"/>
    </xf>
    <xf numFmtId="0" fontId="33" fillId="8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top" indent="1"/>
    </xf>
    <xf numFmtId="0" fontId="98" fillId="61" borderId="74" applyNumberFormat="0" applyFont="0" applyFill="0" applyAlignment="0" applyProtection="0">
      <protection locked="0"/>
    </xf>
    <xf numFmtId="0" fontId="82" fillId="36" borderId="69" applyNumberFormat="0" applyProtection="0">
      <alignment horizontal="center" vertical="top"/>
    </xf>
    <xf numFmtId="0" fontId="148" fillId="81" borderId="72" applyNumberFormat="0" applyAlignment="0" applyProtection="0"/>
    <xf numFmtId="0" fontId="33" fillId="86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36" fillId="81" borderId="70" applyNumberFormat="0" applyAlignment="0" applyProtection="0"/>
    <xf numFmtId="4" fontId="82" fillId="47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62" fillId="61" borderId="74" applyNumberFormat="0" applyFont="0" applyAlignment="0" applyProtection="0">
      <protection locked="0"/>
    </xf>
    <xf numFmtId="0" fontId="144" fillId="79" borderId="70" applyNumberFormat="0" applyAlignment="0" applyProtection="0"/>
    <xf numFmtId="0" fontId="33" fillId="53" borderId="69" applyNumberFormat="0" applyProtection="0">
      <alignment horizontal="left" vertical="top" indent="1"/>
    </xf>
    <xf numFmtId="0" fontId="98" fillId="61" borderId="82" applyNumberFormat="0" applyFont="0" applyFill="0" applyAlignment="0" applyProtection="0">
      <protection locked="0"/>
    </xf>
    <xf numFmtId="0" fontId="33" fillId="57" borderId="69" applyNumberFormat="0" applyProtection="0">
      <alignment horizontal="left" vertical="center" indent="1"/>
    </xf>
    <xf numFmtId="4" fontId="82" fillId="37" borderId="69" applyNumberFormat="0" applyProtection="0">
      <alignment horizontal="left" vertical="center" indent="1"/>
    </xf>
    <xf numFmtId="0" fontId="139" fillId="0" borderId="73" applyNumberFormat="0" applyFill="0" applyAlignment="0" applyProtection="0"/>
    <xf numFmtId="0" fontId="33" fillId="0" borderId="49" applyNumberFormat="0" applyFill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4" fontId="82" fillId="49" borderId="69" applyNumberFormat="0" applyProtection="0">
      <alignment horizontal="right" vertical="center"/>
    </xf>
    <xf numFmtId="0" fontId="33" fillId="51" borderId="69" applyNumberFormat="0" applyProtection="0">
      <alignment horizontal="left" vertical="top" indent="1"/>
    </xf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4" fontId="82" fillId="46" borderId="69" applyNumberFormat="0" applyProtection="0">
      <alignment horizontal="right" vertical="center"/>
    </xf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53" borderId="69" applyNumberFormat="0" applyProtection="0">
      <alignment horizontal="left" vertical="top" indent="1"/>
    </xf>
    <xf numFmtId="0" fontId="148" fillId="81" borderId="72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2" borderId="69" applyNumberFormat="0" applyProtection="0">
      <alignment horizontal="left" vertical="top" indent="1"/>
    </xf>
    <xf numFmtId="0" fontId="136" fillId="81" borderId="79" applyNumberFormat="0" applyAlignment="0" applyProtection="0"/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44" fillId="79" borderId="79" applyNumberFormat="0" applyAlignment="0" applyProtection="0"/>
    <xf numFmtId="0" fontId="33" fillId="52" borderId="69" applyNumberFormat="0" applyProtection="0">
      <alignment horizontal="left" vertical="center" indent="1"/>
    </xf>
    <xf numFmtId="0" fontId="33" fillId="87" borderId="69" applyNumberFormat="0" applyProtection="0">
      <alignment horizontal="left" vertical="center" indent="1"/>
    </xf>
    <xf numFmtId="4" fontId="82" fillId="42" borderId="69" applyNumberFormat="0" applyProtection="0">
      <alignment horizontal="right" vertical="center"/>
    </xf>
    <xf numFmtId="0" fontId="136" fillId="81" borderId="70" applyNumberFormat="0" applyAlignment="0" applyProtection="0"/>
    <xf numFmtId="0" fontId="144" fillId="79" borderId="70" applyNumberFormat="0" applyAlignment="0" applyProtection="0"/>
    <xf numFmtId="4" fontId="65" fillId="40" borderId="69" applyNumberFormat="0" applyProtection="0">
      <alignment horizontal="left" vertical="center" indent="1"/>
    </xf>
    <xf numFmtId="0" fontId="33" fillId="51" borderId="69" applyNumberFormat="0" applyProtection="0">
      <alignment horizontal="left" vertical="top" indent="1"/>
    </xf>
    <xf numFmtId="4" fontId="65" fillId="36" borderId="69" applyNumberFormat="0" applyProtection="0"/>
    <xf numFmtId="0" fontId="62" fillId="61" borderId="82" applyNumberFormat="0" applyFont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4" fontId="65" fillId="36" borderId="69" applyNumberFormat="0" applyProtection="0"/>
    <xf numFmtId="4" fontId="82" fillId="45" borderId="69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4" fontId="63" fillId="51" borderId="78" applyNumberFormat="0" applyProtection="0">
      <alignment horizontal="right" vertical="center"/>
    </xf>
    <xf numFmtId="0" fontId="82" fillId="36" borderId="78" applyNumberFormat="0" applyProtection="0">
      <alignment horizontal="left" vertical="top"/>
    </xf>
    <xf numFmtId="4" fontId="82" fillId="0" borderId="78" applyNumberFormat="0" applyProtection="0">
      <alignment horizontal="left" vertical="center" indent="1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0" fontId="82" fillId="37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0" fontId="65" fillId="40" borderId="78" applyNumberFormat="0" applyProtection="0">
      <alignment horizontal="left" vertical="top" indent="1"/>
    </xf>
    <xf numFmtId="4" fontId="65" fillId="40" borderId="78" applyNumberFormat="0" applyProtection="0">
      <alignment horizontal="left" vertical="center" indent="1"/>
    </xf>
    <xf numFmtId="4" fontId="81" fillId="40" borderId="78" applyNumberFormat="0" applyProtection="0">
      <alignment vertical="center"/>
    </xf>
    <xf numFmtId="4" fontId="65" fillId="39" borderId="78" applyNumberFormat="0" applyProtection="0">
      <alignment vertical="center"/>
    </xf>
    <xf numFmtId="0" fontId="98" fillId="61" borderId="82" applyNumberFormat="0" applyFont="0" applyFill="0" applyAlignment="0" applyProtection="0">
      <protection locked="0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4" fontId="82" fillId="48" borderId="69" applyNumberFormat="0" applyProtection="0">
      <alignment horizontal="right" vertical="center"/>
    </xf>
    <xf numFmtId="4" fontId="86" fillId="51" borderId="69" applyNumberFormat="0" applyProtection="0">
      <alignment horizontal="right" vertical="center"/>
    </xf>
    <xf numFmtId="0" fontId="139" fillId="0" borderId="73" applyNumberFormat="0" applyFill="0" applyAlignment="0" applyProtection="0"/>
    <xf numFmtId="0" fontId="148" fillId="81" borderId="72" applyNumberFormat="0" applyAlignment="0" applyProtection="0"/>
    <xf numFmtId="4" fontId="82" fillId="0" borderId="69" applyNumberFormat="0" applyProtection="0">
      <alignment horizontal="right" vertical="center"/>
    </xf>
    <xf numFmtId="4" fontId="63" fillId="51" borderId="69" applyNumberFormat="0" applyProtection="0">
      <alignment horizontal="right" vertical="center"/>
    </xf>
    <xf numFmtId="0" fontId="136" fillId="81" borderId="70" applyNumberFormat="0" applyAlignment="0" applyProtection="0"/>
    <xf numFmtId="0" fontId="62" fillId="61" borderId="82" applyNumberFormat="0" applyFont="0" applyAlignment="0" applyProtection="0">
      <protection locked="0"/>
    </xf>
    <xf numFmtId="0" fontId="62" fillId="61" borderId="82" applyNumberFormat="0" applyFont="0" applyAlignment="0" applyProtection="0">
      <protection locked="0"/>
    </xf>
    <xf numFmtId="4" fontId="82" fillId="43" borderId="69" applyNumberFormat="0" applyProtection="0">
      <alignment horizontal="right" vertical="center"/>
    </xf>
    <xf numFmtId="0" fontId="64" fillId="0" borderId="32">
      <alignment horizontal="left" vertical="center"/>
    </xf>
    <xf numFmtId="0" fontId="136" fillId="81" borderId="70" applyNumberFormat="0" applyAlignment="0" applyProtection="0"/>
    <xf numFmtId="0" fontId="136" fillId="81" borderId="70" applyNumberFormat="0" applyAlignment="0" applyProtection="0"/>
    <xf numFmtId="0" fontId="33" fillId="56" borderId="69" applyNumberFormat="0" applyProtection="0">
      <alignment horizontal="left" vertical="top" indent="1"/>
    </xf>
    <xf numFmtId="0" fontId="62" fillId="61" borderId="74" applyNumberFormat="0" applyFont="0" applyAlignment="0" applyProtection="0">
      <protection locked="0"/>
    </xf>
    <xf numFmtId="0" fontId="136" fillId="81" borderId="70" applyNumberFormat="0" applyAlignment="0" applyProtection="0"/>
    <xf numFmtId="0" fontId="144" fillId="79" borderId="70" applyNumberFormat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33" fillId="56" borderId="69" applyNumberFormat="0" applyProtection="0">
      <alignment horizontal="left" vertical="top" indent="1"/>
    </xf>
    <xf numFmtId="0" fontId="33" fillId="51" borderId="69" applyNumberFormat="0" applyProtection="0">
      <alignment horizontal="left" vertical="top" indent="1"/>
    </xf>
    <xf numFmtId="0" fontId="33" fillId="56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8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0" fontId="33" fillId="53" borderId="69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44" fillId="79" borderId="70" applyNumberFormat="0" applyAlignment="0" applyProtection="0"/>
    <xf numFmtId="0" fontId="148" fillId="81" borderId="72" applyNumberFormat="0" applyAlignment="0" applyProtection="0"/>
    <xf numFmtId="4" fontId="82" fillId="53" borderId="69" applyNumberFormat="0" applyProtection="0">
      <alignment horizontal="right" vertical="center"/>
    </xf>
    <xf numFmtId="4" fontId="82" fillId="44" borderId="69" applyNumberFormat="0" applyProtection="0">
      <alignment horizontal="right" vertical="center"/>
    </xf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82" fillId="0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65" fillId="39" borderId="78" applyNumberFormat="0" applyProtection="0">
      <alignment vertical="center"/>
    </xf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6" fillId="81" borderId="79" applyNumberFormat="0" applyAlignment="0" applyProtection="0"/>
    <xf numFmtId="4" fontId="82" fillId="44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4" fontId="63" fillId="51" borderId="78" applyNumberFormat="0" applyProtection="0">
      <alignment horizontal="right" vertical="center"/>
    </xf>
    <xf numFmtId="0" fontId="148" fillId="81" borderId="80" applyNumberFormat="0" applyAlignment="0" applyProtection="0"/>
    <xf numFmtId="0" fontId="82" fillId="37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136" fillId="81" borderId="79" applyNumberFormat="0" applyAlignment="0" applyProtection="0"/>
    <xf numFmtId="4" fontId="82" fillId="45" borderId="78" applyNumberFormat="0" applyProtection="0">
      <alignment horizontal="right" vertical="center"/>
    </xf>
    <xf numFmtId="0" fontId="33" fillId="56" borderId="78" applyNumberFormat="0" applyProtection="0">
      <alignment horizontal="left" vertical="center" indent="1"/>
    </xf>
    <xf numFmtId="0" fontId="148" fillId="81" borderId="80" applyNumberFormat="0" applyAlignment="0" applyProtection="0"/>
    <xf numFmtId="4" fontId="63" fillId="51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0" fontId="65" fillId="40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1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center" indent="1"/>
    </xf>
    <xf numFmtId="4" fontId="82" fillId="43" borderId="78" applyNumberFormat="0" applyProtection="0">
      <alignment horizontal="right" vertical="center"/>
    </xf>
    <xf numFmtId="0" fontId="33" fillId="78" borderId="77" applyNumberFormat="0" applyFont="0" applyAlignment="0" applyProtection="0"/>
    <xf numFmtId="4" fontId="81" fillId="40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53" borderId="78" applyNumberFormat="0" applyProtection="0">
      <alignment horizontal="right" vertical="center"/>
    </xf>
    <xf numFmtId="0" fontId="33" fillId="8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4" fontId="82" fillId="45" borderId="78" applyNumberFormat="0" applyProtection="0">
      <alignment horizontal="right" vertical="center"/>
    </xf>
    <xf numFmtId="0" fontId="33" fillId="56" borderId="78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0" fontId="33" fillId="52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4" fontId="82" fillId="37" borderId="78" applyNumberFormat="0" applyProtection="0">
      <alignment vertical="center"/>
    </xf>
    <xf numFmtId="0" fontId="33" fillId="52" borderId="78" applyNumberFormat="0" applyProtection="0">
      <alignment horizontal="left" vertical="top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8" borderId="78" applyNumberFormat="0" applyProtection="0">
      <alignment horizontal="right" vertical="center"/>
    </xf>
    <xf numFmtId="0" fontId="33" fillId="56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98" fillId="61" borderId="82" applyNumberFormat="0" applyFont="0" applyFill="0" applyAlignment="0" applyProtection="0">
      <protection locked="0"/>
    </xf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top" indent="1"/>
    </xf>
    <xf numFmtId="4" fontId="82" fillId="47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86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136" fillId="81" borderId="79" applyNumberFormat="0" applyAlignment="0" applyProtection="0"/>
    <xf numFmtId="4" fontId="82" fillId="46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148" fillId="81" borderId="80" applyNumberFormat="0" applyAlignment="0" applyProtection="0"/>
    <xf numFmtId="4" fontId="86" fillId="51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81" fillId="40" borderId="78" applyNumberFormat="0" applyProtection="0">
      <alignment vertical="center"/>
    </xf>
    <xf numFmtId="0" fontId="144" fillId="79" borderId="79" applyNumberFormat="0" applyAlignment="0" applyProtection="0"/>
    <xf numFmtId="0" fontId="136" fillId="81" borderId="79" applyNumberFormat="0" applyAlignment="0" applyProtection="0"/>
    <xf numFmtId="4" fontId="82" fillId="43" borderId="78" applyNumberFormat="0" applyProtection="0">
      <alignment horizontal="right" vertical="center"/>
    </xf>
    <xf numFmtId="0" fontId="33" fillId="53" borderId="78" applyNumberFormat="0" applyProtection="0">
      <alignment horizontal="left" vertical="top" indent="1"/>
    </xf>
    <xf numFmtId="0" fontId="82" fillId="36" borderId="78" applyNumberFormat="0" applyProtection="0">
      <alignment horizontal="left" vertical="top"/>
    </xf>
    <xf numFmtId="0" fontId="148" fillId="81" borderId="80" applyNumberFormat="0" applyAlignment="0" applyProtection="0"/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0" fontId="64" fillId="0" borderId="32">
      <alignment horizontal="left"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82" fillId="0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4" fontId="65" fillId="40" borderId="78" applyNumberFormat="0" applyProtection="0">
      <alignment horizontal="left" vertical="center" indent="1"/>
    </xf>
    <xf numFmtId="0" fontId="144" fillId="79" borderId="79" applyNumberFormat="0" applyAlignment="0" applyProtection="0"/>
    <xf numFmtId="4" fontId="82" fillId="42" borderId="78" applyNumberFormat="0" applyProtection="0">
      <alignment horizontal="right" vertical="center"/>
    </xf>
    <xf numFmtId="0" fontId="33" fillId="36" borderId="78" applyNumberFormat="0" applyProtection="0">
      <alignment horizontal="left" vertical="top" indent="1"/>
    </xf>
    <xf numFmtId="4" fontId="82" fillId="0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9" fillId="0" borderId="81" applyNumberFormat="0" applyFill="0" applyAlignment="0" applyProtection="0"/>
    <xf numFmtId="0" fontId="33" fillId="57" borderId="78" applyNumberFormat="0" applyProtection="0">
      <alignment horizontal="left" vertical="center" indent="1"/>
    </xf>
    <xf numFmtId="4" fontId="82" fillId="48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52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82" fillId="36" borderId="78" applyNumberFormat="0" applyProtection="0">
      <alignment horizontal="left" vertical="top"/>
    </xf>
    <xf numFmtId="0" fontId="33" fillId="53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33" fillId="78" borderId="77" applyNumberFormat="0" applyFont="0" applyAlignment="0" applyProtection="0"/>
    <xf numFmtId="0" fontId="144" fillId="79" borderId="79" applyNumberFormat="0" applyAlignment="0" applyProtection="0"/>
    <xf numFmtId="0" fontId="139" fillId="0" borderId="81" applyNumberFormat="0" applyFill="0" applyAlignment="0" applyProtection="0"/>
    <xf numFmtId="4" fontId="82" fillId="41" borderId="78" applyNumberFormat="0" applyProtection="0">
      <alignment horizontal="right" vertical="center"/>
    </xf>
    <xf numFmtId="0" fontId="33" fillId="53" borderId="78" applyNumberFormat="0" applyProtection="0">
      <alignment horizontal="left" vertical="center" indent="1"/>
    </xf>
    <xf numFmtId="4" fontId="86" fillId="51" borderId="78" applyNumberFormat="0" applyProtection="0">
      <alignment horizontal="right" vertical="center"/>
    </xf>
    <xf numFmtId="0" fontId="33" fillId="51" borderId="78" applyNumberFormat="0" applyProtection="0">
      <alignment horizontal="left" vertical="center" indent="1"/>
    </xf>
    <xf numFmtId="4" fontId="82" fillId="49" borderId="78" applyNumberFormat="0" applyProtection="0">
      <alignment horizontal="right" vertical="center"/>
    </xf>
    <xf numFmtId="0" fontId="144" fillId="79" borderId="79" applyNumberFormat="0" applyAlignment="0" applyProtection="0"/>
    <xf numFmtId="0" fontId="33" fillId="51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4" fontId="82" fillId="42" borderId="78" applyNumberFormat="0" applyProtection="0">
      <alignment horizontal="right" vertical="center"/>
    </xf>
    <xf numFmtId="0" fontId="33" fillId="78" borderId="77" applyNumberFormat="0" applyFont="0" applyAlignment="0" applyProtection="0"/>
    <xf numFmtId="4" fontId="65" fillId="40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7" borderId="78" applyNumberFormat="0" applyProtection="0">
      <alignment horizontal="left" vertical="top" indent="1"/>
    </xf>
    <xf numFmtId="0" fontId="33" fillId="52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57" borderId="78" applyNumberFormat="0" applyProtection="0">
      <alignment horizontal="left" vertical="center" indent="1"/>
    </xf>
    <xf numFmtId="4" fontId="82" fillId="44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33" fillId="78" borderId="77" applyNumberFormat="0" applyFont="0" applyAlignment="0" applyProtection="0"/>
    <xf numFmtId="0" fontId="139" fillId="0" borderId="81" applyNumberFormat="0" applyFill="0" applyAlignment="0" applyProtection="0"/>
    <xf numFmtId="4" fontId="65" fillId="39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4" fontId="86" fillId="37" borderId="78" applyNumberFormat="0" applyProtection="0">
      <alignment vertical="center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0" fontId="33" fillId="51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9" borderId="78" applyNumberFormat="0" applyProtection="0">
      <alignment horizontal="right" vertical="center"/>
    </xf>
    <xf numFmtId="0" fontId="33" fillId="87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33" fillId="87" borderId="78" applyNumberFormat="0" applyProtection="0">
      <alignment horizontal="left" vertical="top" indent="1"/>
    </xf>
    <xf numFmtId="4" fontId="82" fillId="46" borderId="78" applyNumberFormat="0" applyProtection="0">
      <alignment horizontal="right" vertical="center"/>
    </xf>
    <xf numFmtId="0" fontId="144" fillId="79" borderId="79" applyNumberFormat="0" applyAlignment="0" applyProtection="0"/>
    <xf numFmtId="0" fontId="98" fillId="61" borderId="82" applyNumberFormat="0" applyFont="0" applyFill="0" applyAlignment="0" applyProtection="0">
      <protection locked="0"/>
    </xf>
    <xf numFmtId="0" fontId="33" fillId="86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33" fillId="78" borderId="77" applyNumberFormat="0" applyFont="0" applyAlignment="0" applyProtection="0"/>
    <xf numFmtId="4" fontId="86" fillId="37" borderId="78" applyNumberFormat="0" applyProtection="0">
      <alignment vertical="center"/>
    </xf>
    <xf numFmtId="0" fontId="33" fillId="86" borderId="78" applyNumberFormat="0" applyProtection="0">
      <alignment horizontal="left" vertical="top" indent="1"/>
    </xf>
    <xf numFmtId="0" fontId="148" fillId="81" borderId="80" applyNumberFormat="0" applyAlignment="0" applyProtection="0"/>
    <xf numFmtId="0" fontId="136" fillId="81" borderId="79" applyNumberFormat="0" applyAlignment="0" applyProtection="0"/>
    <xf numFmtId="0" fontId="148" fillId="81" borderId="80" applyNumberFormat="0" applyAlignment="0" applyProtection="0"/>
    <xf numFmtId="4" fontId="82" fillId="47" borderId="78" applyNumberFormat="0" applyProtection="0">
      <alignment horizontal="right" vertical="center"/>
    </xf>
    <xf numFmtId="0" fontId="33" fillId="87" borderId="78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148" fillId="81" borderId="80" applyNumberFormat="0" applyAlignment="0" applyProtection="0"/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65" fillId="36" borderId="78" applyNumberFormat="0" applyProtection="0"/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vertical="center"/>
    </xf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center" vertical="top"/>
    </xf>
    <xf numFmtId="4" fontId="82" fillId="53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62" fillId="61" borderId="82" applyNumberFormat="0" applyFont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4" fontId="63" fillId="51" borderId="78" applyNumberFormat="0" applyProtection="0">
      <alignment horizontal="right" vertical="center"/>
    </xf>
    <xf numFmtId="0" fontId="82" fillId="36" borderId="78" applyNumberFormat="0" applyProtection="0">
      <alignment horizontal="left" vertical="top"/>
    </xf>
    <xf numFmtId="4" fontId="82" fillId="0" borderId="78" applyNumberFormat="0" applyProtection="0">
      <alignment horizontal="left" vertical="center" indent="1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0" fontId="82" fillId="37" borderId="78" applyNumberFormat="0" applyProtection="0">
      <alignment horizontal="left" vertical="top" indent="1"/>
    </xf>
    <xf numFmtId="4" fontId="82" fillId="37" borderId="78" applyNumberFormat="0" applyProtection="0">
      <alignment horizontal="left" vertical="center" indent="1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4" fontId="82" fillId="53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0" fontId="65" fillId="40" borderId="78" applyNumberFormat="0" applyProtection="0">
      <alignment horizontal="left" vertical="top" indent="1"/>
    </xf>
    <xf numFmtId="4" fontId="65" fillId="40" borderId="78" applyNumberFormat="0" applyProtection="0">
      <alignment horizontal="left" vertical="center" indent="1"/>
    </xf>
    <xf numFmtId="4" fontId="81" fillId="40" borderId="78" applyNumberFormat="0" applyProtection="0">
      <alignment vertical="center"/>
    </xf>
    <xf numFmtId="4" fontId="65" fillId="39" borderId="78" applyNumberFormat="0" applyProtection="0">
      <alignment vertical="center"/>
    </xf>
    <xf numFmtId="0" fontId="98" fillId="61" borderId="82" applyNumberFormat="0" applyFont="0" applyFill="0" applyAlignment="0" applyProtection="0">
      <protection locked="0"/>
    </xf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0" fontId="148" fillId="81" borderId="80" applyNumberFormat="0" applyAlignment="0" applyProtection="0"/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12" fontId="64" fillId="38" borderId="60">
      <alignment horizontal="left"/>
    </xf>
    <xf numFmtId="0" fontId="33" fillId="56" borderId="69" applyNumberFormat="0" applyProtection="0">
      <alignment horizontal="left" vertical="top" indent="1"/>
    </xf>
    <xf numFmtId="0" fontId="33" fillId="57" borderId="69" applyNumberFormat="0" applyProtection="0">
      <alignment horizontal="left" vertical="center" indent="1"/>
    </xf>
    <xf numFmtId="0" fontId="33" fillId="57" borderId="69" applyNumberFormat="0" applyProtection="0">
      <alignment horizontal="left" vertical="top" indent="1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65" fillId="39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81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vertical="center"/>
    </xf>
    <xf numFmtId="4" fontId="65" fillId="40" borderId="78" applyNumberFormat="0" applyProtection="0">
      <alignment vertical="center"/>
    </xf>
    <xf numFmtId="4" fontId="65" fillId="40" borderId="78" applyNumberFormat="0" applyProtection="0">
      <alignment vertical="center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4" fontId="65" fillId="40" borderId="78" applyNumberFormat="0" applyProtection="0">
      <alignment horizontal="left" vertical="center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0" fontId="65" fillId="40" borderId="78" applyNumberFormat="0" applyProtection="0">
      <alignment horizontal="left" vertical="top" indent="1"/>
    </xf>
    <xf numFmtId="4" fontId="65" fillId="36" borderId="78" applyNumberFormat="0" applyProtection="0"/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78" applyNumberFormat="0" applyProtection="0"/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65" fillId="36" borderId="34" applyNumberFormat="0" applyProtection="0">
      <alignment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1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2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3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4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5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6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7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8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49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4" fontId="82" fillId="53" borderId="78" applyNumberFormat="0" applyProtection="0">
      <alignment horizontal="right" vertical="center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86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center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86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52" borderId="78" applyNumberFormat="0" applyProtection="0">
      <alignment horizontal="left" vertical="top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53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center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53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3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87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center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87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6" borderId="78" applyNumberFormat="0" applyProtection="0">
      <alignment horizontal="left" vertical="top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1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center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1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0" fontId="33" fillId="57" borderId="78" applyNumberFormat="0" applyProtection="0">
      <alignment horizontal="left" vertical="top" indent="1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2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6" fillId="37" borderId="78" applyNumberFormat="0" applyProtection="0">
      <alignment vertical="center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4" fontId="82" fillId="37" borderId="78" applyNumberFormat="0" applyProtection="0">
      <alignment horizontal="left" vertical="center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0" fontId="82" fillId="37" borderId="78" applyNumberFormat="0" applyProtection="0">
      <alignment horizontal="left" vertical="top" indent="1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2" fillId="0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6" fillId="51" borderId="78" applyNumberFormat="0" applyProtection="0">
      <alignment horizontal="right" vertical="center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4" fontId="82" fillId="61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0" borderId="78" applyNumberFormat="0" applyProtection="0">
      <alignment horizontal="left" vertical="center" indent="1"/>
    </xf>
    <xf numFmtId="4" fontId="82" fillId="53" borderId="78" applyNumberFormat="0" applyProtection="0">
      <alignment horizontal="left" vertical="center" indent="1"/>
    </xf>
    <xf numFmtId="4" fontId="82" fillId="53" borderId="78" applyNumberFormat="0" applyProtection="0">
      <alignment horizontal="left" vertical="center" indent="1"/>
    </xf>
    <xf numFmtId="4" fontId="82" fillId="53" borderId="78" applyNumberFormat="0" applyProtection="0">
      <alignment horizontal="left" vertical="center" indent="1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center" vertical="top"/>
    </xf>
    <xf numFmtId="0" fontId="82" fillId="36" borderId="78" applyNumberFormat="0" applyProtection="0">
      <alignment horizontal="center" vertical="top"/>
    </xf>
    <xf numFmtId="0" fontId="82" fillId="36" borderId="78" applyNumberFormat="0" applyProtection="0">
      <alignment horizontal="center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0" fontId="82" fillId="36" borderId="78" applyNumberFormat="0" applyProtection="0">
      <alignment horizontal="left" vertical="top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4" fontId="63" fillId="51" borderId="78" applyNumberFormat="0" applyProtection="0">
      <alignment horizontal="right" vertical="center"/>
    </xf>
    <xf numFmtId="201" fontId="33" fillId="0" borderId="17">
      <alignment horizontal="justify" vertical="top" wrapText="1"/>
    </xf>
    <xf numFmtId="4" fontId="82" fillId="44" borderId="69" applyNumberFormat="0" applyProtection="0">
      <alignment horizontal="right" vertical="center"/>
    </xf>
    <xf numFmtId="4" fontId="82" fillId="45" borderId="69" applyNumberFormat="0" applyProtection="0">
      <alignment horizontal="right" vertical="center"/>
    </xf>
    <xf numFmtId="4" fontId="82" fillId="46" borderId="69" applyNumberFormat="0" applyProtection="0">
      <alignment horizontal="right" vertical="center"/>
    </xf>
    <xf numFmtId="4" fontId="82" fillId="49" borderId="69" applyNumberFormat="0" applyProtection="0">
      <alignment horizontal="right" vertical="center"/>
    </xf>
    <xf numFmtId="4" fontId="65" fillId="40" borderId="69" applyNumberFormat="0" applyProtection="0">
      <alignment horizontal="left" vertical="center" indent="1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33" fillId="56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right" vertical="center"/>
    </xf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0" fontId="139" fillId="0" borderId="81" applyNumberFormat="0" applyFill="0" applyAlignment="0" applyProtection="0"/>
    <xf numFmtId="4" fontId="65" fillId="40" borderId="69" applyNumberFormat="0" applyProtection="0">
      <alignment horizontal="left" vertical="center" indent="1"/>
    </xf>
    <xf numFmtId="4" fontId="82" fillId="0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82" fillId="37" borderId="69" applyNumberFormat="0" applyProtection="0">
      <alignment horizontal="left" vertical="top" indent="1"/>
    </xf>
    <xf numFmtId="4" fontId="82" fillId="53" borderId="69" applyNumberFormat="0" applyProtection="0">
      <alignment horizontal="right" vertical="center"/>
    </xf>
    <xf numFmtId="0" fontId="64" fillId="0" borderId="32">
      <alignment horizontal="left" vertical="center"/>
    </xf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136" fillId="81" borderId="79" applyNumberFormat="0" applyAlignment="0" applyProtection="0"/>
    <xf numFmtId="0" fontId="33" fillId="52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33" fillId="56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62" fillId="61" borderId="82" applyNumberFormat="0" applyFont="0" applyAlignment="0" applyProtection="0">
      <protection locked="0"/>
    </xf>
    <xf numFmtId="0" fontId="82" fillId="36" borderId="69" applyNumberFormat="0" applyProtection="0">
      <alignment horizontal="left" vertical="top"/>
    </xf>
    <xf numFmtId="0" fontId="136" fillId="81" borderId="79" applyNumberFormat="0" applyAlignment="0" applyProtection="0"/>
    <xf numFmtId="0" fontId="98" fillId="61" borderId="82" applyNumberFormat="0" applyFont="0" applyFill="0" applyAlignment="0" applyProtection="0">
      <protection locked="0"/>
    </xf>
    <xf numFmtId="4" fontId="82" fillId="0" borderId="69" applyNumberFormat="0" applyProtection="0">
      <alignment horizontal="right" vertical="center"/>
    </xf>
    <xf numFmtId="0" fontId="144" fillId="79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36" fillId="81" borderId="79" applyNumberFormat="0" applyAlignment="0" applyProtection="0"/>
    <xf numFmtId="0" fontId="64" fillId="0" borderId="32">
      <alignment horizontal="left" vertical="center"/>
    </xf>
    <xf numFmtId="0" fontId="64" fillId="0" borderId="32">
      <alignment horizontal="left" vertical="center"/>
    </xf>
    <xf numFmtId="0" fontId="144" fillId="79" borderId="79" applyNumberFormat="0" applyAlignment="0" applyProtection="0"/>
    <xf numFmtId="0" fontId="33" fillId="56" borderId="69" applyNumberFormat="0" applyProtection="0">
      <alignment horizontal="left" vertical="center" indent="1"/>
    </xf>
    <xf numFmtId="0" fontId="144" fillId="79" borderId="79" applyNumberFormat="0" applyAlignment="0" applyProtection="0"/>
    <xf numFmtId="0" fontId="144" fillId="79" borderId="79" applyNumberFormat="0" applyAlignment="0" applyProtection="0"/>
    <xf numFmtId="4" fontId="82" fillId="0" borderId="69" applyNumberFormat="0" applyProtection="0">
      <alignment horizontal="left" vertical="center" indent="1"/>
    </xf>
    <xf numFmtId="0" fontId="144" fillId="79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98" fillId="61" borderId="82" applyNumberFormat="0" applyFont="0" applyFill="0" applyAlignment="0" applyProtection="0">
      <protection locked="0"/>
    </xf>
    <xf numFmtId="0" fontId="33" fillId="56" borderId="69" applyNumberFormat="0" applyProtection="0">
      <alignment horizontal="left" vertical="top" indent="1"/>
    </xf>
    <xf numFmtId="0" fontId="136" fillId="81" borderId="79" applyNumberFormat="0" applyAlignment="0" applyProtection="0"/>
    <xf numFmtId="4" fontId="82" fillId="0" borderId="69" applyNumberFormat="0" applyProtection="0">
      <alignment horizontal="right" vertical="center"/>
    </xf>
    <xf numFmtId="4" fontId="82" fillId="0" borderId="69" applyNumberFormat="0" applyProtection="0">
      <alignment horizontal="left" vertical="center" indent="1"/>
    </xf>
    <xf numFmtId="0" fontId="33" fillId="36" borderId="69" applyNumberFormat="0" applyProtection="0">
      <alignment horizontal="left" vertical="center" indent="1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0" fontId="82" fillId="36" borderId="69" applyNumberFormat="0" applyProtection="0">
      <alignment horizontal="left" vertical="top"/>
    </xf>
    <xf numFmtId="4" fontId="82" fillId="0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82" fillId="36" borderId="69" applyNumberFormat="0" applyProtection="0">
      <alignment horizontal="left" vertical="top"/>
    </xf>
    <xf numFmtId="0" fontId="33" fillId="56" borderId="69" applyNumberFormat="0" applyProtection="0">
      <alignment horizontal="left" vertical="top" indent="1"/>
    </xf>
    <xf numFmtId="0" fontId="62" fillId="61" borderId="82" applyNumberFormat="0" applyFont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0" fontId="98" fillId="61" borderId="82" applyNumberFormat="0" applyFont="0" applyFill="0" applyAlignment="0" applyProtection="0">
      <protection locked="0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62" fillId="61" borderId="82" applyNumberFormat="0" applyFont="0" applyAlignment="0" applyProtection="0">
      <protection locked="0"/>
    </xf>
    <xf numFmtId="4" fontId="86" fillId="51" borderId="69" applyNumberFormat="0" applyProtection="0">
      <alignment horizontal="right" vertical="center"/>
    </xf>
    <xf numFmtId="0" fontId="33" fillId="56" borderId="69" applyNumberFormat="0" applyProtection="0">
      <alignment horizontal="left" vertical="center" indent="1"/>
    </xf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82" fillId="37" borderId="69" applyNumberFormat="0" applyProtection="0">
      <alignment horizontal="left" vertical="top" indent="1"/>
    </xf>
    <xf numFmtId="0" fontId="33" fillId="36" borderId="69" applyNumberFormat="0" applyProtection="0">
      <alignment horizontal="left" vertical="top" indent="1"/>
    </xf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139" fillId="0" borderId="73" applyNumberFormat="0" applyFill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33" fillId="78" borderId="77" applyNumberFormat="0" applyFon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44" fillId="79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136" fillId="81" borderId="79" applyNumberFormat="0" applyAlignment="0" applyProtection="0"/>
    <xf numFmtId="0" fontId="33" fillId="0" borderId="49" applyNumberFormat="0" applyFill="0" applyAlignment="0" applyProtection="0"/>
    <xf numFmtId="0" fontId="33" fillId="0" borderId="49" applyNumberFormat="0" applyFill="0" applyAlignment="0" applyProtection="0"/>
    <xf numFmtId="0" fontId="64" fillId="0" borderId="75">
      <alignment horizontal="left" vertical="center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0" fontId="59" fillId="37" borderId="11" applyNumberFormat="0" applyFont="0" applyAlignment="0" applyProtection="0">
      <alignment horizontal="center"/>
      <protection locked="0"/>
    </xf>
    <xf numFmtId="201" fontId="33" fillId="0" borderId="17">
      <alignment horizontal="justify" vertical="top" wrapText="1"/>
    </xf>
    <xf numFmtId="0" fontId="71" fillId="0" borderId="45"/>
    <xf numFmtId="0" fontId="152" fillId="0" borderId="0" applyNumberFormat="0" applyFill="0" applyBorder="0" applyAlignment="0" applyProtection="0"/>
    <xf numFmtId="0" fontId="17" fillId="0" borderId="0"/>
    <xf numFmtId="0" fontId="153" fillId="0" borderId="0" applyNumberFormat="0" applyFill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Protection="0">
      <alignment vertical="top"/>
    </xf>
    <xf numFmtId="0" fontId="1" fillId="0" borderId="0" applyNumberFormat="0" applyFill="0" applyProtection="0">
      <alignment horizontal="right" indent="1"/>
    </xf>
    <xf numFmtId="207" fontId="1" fillId="0" borderId="83">
      <alignment horizontal="center" vertical="center"/>
    </xf>
    <xf numFmtId="0" fontId="1" fillId="0" borderId="84" applyFill="0">
      <alignment horizontal="center" vertical="center"/>
    </xf>
    <xf numFmtId="0" fontId="1" fillId="0" borderId="84" applyFill="0">
      <alignment horizontal="left" vertical="center" indent="2"/>
    </xf>
    <xf numFmtId="208" fontId="1" fillId="0" borderId="84" applyFill="0">
      <alignment horizontal="center" vertical="center"/>
    </xf>
    <xf numFmtId="0" fontId="92" fillId="0" borderId="0"/>
    <xf numFmtId="0" fontId="15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26" fillId="0" borderId="0"/>
    <xf numFmtId="0" fontId="156" fillId="0" borderId="0"/>
    <xf numFmtId="169" fontId="157" fillId="61" borderId="0">
      <alignment horizontal="left" vertical="center"/>
    </xf>
    <xf numFmtId="0" fontId="58" fillId="61" borderId="0">
      <alignment horizontal="left" wrapText="1"/>
    </xf>
    <xf numFmtId="0" fontId="58" fillId="61" borderId="11" applyNumberFormat="0">
      <alignment horizontal="center" vertical="center" wrapText="1"/>
    </xf>
    <xf numFmtId="42" fontId="33" fillId="61" borderId="0"/>
    <xf numFmtId="42" fontId="33" fillId="61" borderId="21">
      <alignment vertical="center"/>
    </xf>
    <xf numFmtId="42" fontId="33" fillId="61" borderId="82">
      <alignment horizontal="left"/>
    </xf>
    <xf numFmtId="0" fontId="158" fillId="0" borderId="0">
      <alignment horizontal="left" vertical="center"/>
    </xf>
    <xf numFmtId="41" fontId="33" fillId="61" borderId="0"/>
    <xf numFmtId="209" fontId="33" fillId="61" borderId="0"/>
    <xf numFmtId="0" fontId="33" fillId="0" borderId="0"/>
    <xf numFmtId="0" fontId="33" fillId="0" borderId="0"/>
    <xf numFmtId="0" fontId="159" fillId="0" borderId="0"/>
    <xf numFmtId="43" fontId="159" fillId="0" borderId="0" applyFont="0" applyFill="0" applyBorder="0" applyAlignment="0" applyProtection="0"/>
    <xf numFmtId="44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33" fillId="0" borderId="0"/>
    <xf numFmtId="44" fontId="87" fillId="0" borderId="0" applyFont="0" applyFill="0" applyBorder="0" applyAlignment="0" applyProtection="0"/>
    <xf numFmtId="44" fontId="92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187" fontId="53" fillId="0" borderId="0"/>
    <xf numFmtId="43" fontId="5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69" fillId="0" borderId="0"/>
    <xf numFmtId="43" fontId="1" fillId="0" borderId="0" applyFont="0" applyFill="0" applyBorder="0" applyAlignment="0" applyProtection="0"/>
    <xf numFmtId="0" fontId="92" fillId="0" borderId="0"/>
  </cellStyleXfs>
  <cellXfs count="520">
    <xf numFmtId="0" fontId="0" fillId="0" borderId="0" xfId="0"/>
    <xf numFmtId="164" fontId="18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right" wrapText="1"/>
    </xf>
    <xf numFmtId="49" fontId="18" fillId="0" borderId="0" xfId="0" applyNumberFormat="1" applyFont="1" applyAlignment="1">
      <alignment horizontal="left" wrapText="1"/>
    </xf>
    <xf numFmtId="0" fontId="16" fillId="0" borderId="0" xfId="0" applyFont="1"/>
    <xf numFmtId="0" fontId="16" fillId="0" borderId="0" xfId="0" applyFont="1" applyAlignment="1">
      <alignment horizontal="left"/>
    </xf>
    <xf numFmtId="167" fontId="0" fillId="0" borderId="0" xfId="43" applyNumberFormat="1" applyFont="1"/>
    <xf numFmtId="167" fontId="0" fillId="0" borderId="0" xfId="0" applyNumberFormat="1"/>
    <xf numFmtId="43" fontId="0" fillId="0" borderId="0" xfId="43" applyFont="1"/>
    <xf numFmtId="43" fontId="0" fillId="0" borderId="0" xfId="0" applyNumberFormat="1"/>
    <xf numFmtId="0" fontId="0" fillId="0" borderId="0" xfId="0" applyAlignment="1">
      <alignment horizontal="center"/>
    </xf>
    <xf numFmtId="167" fontId="0" fillId="0" borderId="0" xfId="43" applyNumberFormat="1" applyFont="1" applyFill="1"/>
    <xf numFmtId="10" fontId="0" fillId="0" borderId="0" xfId="44" applyNumberFormat="1" applyFont="1" applyFill="1"/>
    <xf numFmtId="39" fontId="24" fillId="0" borderId="0" xfId="45" applyFont="1"/>
    <xf numFmtId="39" fontId="25" fillId="0" borderId="11" xfId="45" applyFont="1" applyBorder="1" applyAlignment="1">
      <alignment horizontal="center" wrapText="1"/>
    </xf>
    <xf numFmtId="39" fontId="24" fillId="0" borderId="0" xfId="45" applyFont="1" applyAlignment="1">
      <alignment horizontal="left"/>
    </xf>
    <xf numFmtId="9" fontId="0" fillId="0" borderId="0" xfId="44" applyFont="1"/>
    <xf numFmtId="0" fontId="16" fillId="0" borderId="0" xfId="0" applyFont="1" applyAlignment="1">
      <alignment horizontal="center"/>
    </xf>
    <xf numFmtId="0" fontId="0" fillId="0" borderId="28" xfId="0" applyBorder="1"/>
    <xf numFmtId="166" fontId="0" fillId="0" borderId="0" xfId="42" applyNumberFormat="1" applyFont="1" applyFill="1"/>
    <xf numFmtId="43" fontId="0" fillId="0" borderId="0" xfId="43" applyFont="1" applyFill="1"/>
    <xf numFmtId="39" fontId="29" fillId="0" borderId="0" xfId="45" applyFont="1" applyAlignment="1">
      <alignment horizontal="left"/>
    </xf>
    <xf numFmtId="39" fontId="30" fillId="0" borderId="0" xfId="45" applyFont="1"/>
    <xf numFmtId="39" fontId="31" fillId="0" borderId="0" xfId="47" applyNumberFormat="1" applyAlignment="1" applyProtection="1">
      <alignment horizontal="left"/>
    </xf>
    <xf numFmtId="39" fontId="32" fillId="0" borderId="0" xfId="47" applyNumberFormat="1" applyFont="1" applyAlignment="1" applyProtection="1">
      <alignment horizontal="left"/>
    </xf>
    <xf numFmtId="171" fontId="24" fillId="0" borderId="15" xfId="48" applyNumberFormat="1" applyFont="1" applyBorder="1" applyAlignment="1">
      <alignment horizontal="center" vertical="top"/>
    </xf>
    <xf numFmtId="10" fontId="24" fillId="0" borderId="0" xfId="49" applyNumberFormat="1" applyFont="1" applyAlignment="1">
      <alignment horizontal="center"/>
    </xf>
    <xf numFmtId="37" fontId="24" fillId="0" borderId="18" xfId="45" applyNumberFormat="1" applyFont="1" applyBorder="1" applyAlignment="1">
      <alignment horizontal="center"/>
    </xf>
    <xf numFmtId="171" fontId="24" fillId="0" borderId="0" xfId="48" applyNumberFormat="1" applyFont="1" applyAlignment="1">
      <alignment horizontal="center" vertical="top"/>
    </xf>
    <xf numFmtId="10" fontId="24" fillId="0" borderId="0" xfId="49" applyNumberFormat="1" applyFont="1" applyFill="1" applyAlignment="1">
      <alignment horizontal="center"/>
    </xf>
    <xf numFmtId="171" fontId="24" fillId="0" borderId="31" xfId="48" applyNumberFormat="1" applyFont="1" applyBorder="1" applyAlignment="1">
      <alignment horizontal="center" vertical="top"/>
    </xf>
    <xf numFmtId="10" fontId="24" fillId="0" borderId="11" xfId="49" applyNumberFormat="1" applyFont="1" applyBorder="1" applyAlignment="1">
      <alignment horizontal="center"/>
    </xf>
    <xf numFmtId="37" fontId="24" fillId="0" borderId="16" xfId="45" applyNumberFormat="1" applyFont="1" applyBorder="1" applyAlignment="1">
      <alignment horizontal="center"/>
    </xf>
    <xf numFmtId="10" fontId="24" fillId="0" borderId="0" xfId="49" applyNumberFormat="1" applyFont="1" applyBorder="1" applyAlignment="1">
      <alignment horizontal="center"/>
    </xf>
    <xf numFmtId="171" fontId="24" fillId="0" borderId="11" xfId="48" applyNumberFormat="1" applyFont="1" applyBorder="1" applyAlignment="1">
      <alignment horizontal="center" vertical="top"/>
    </xf>
    <xf numFmtId="9" fontId="0" fillId="0" borderId="0" xfId="44" applyFont="1" applyFill="1"/>
    <xf numFmtId="167" fontId="0" fillId="0" borderId="0" xfId="43" applyNumberFormat="1" applyFont="1" applyFill="1" applyBorder="1"/>
    <xf numFmtId="167" fontId="0" fillId="0" borderId="0" xfId="43" applyNumberFormat="1" applyFont="1" applyFill="1" applyBorder="1" applyAlignment="1">
      <alignment horizontal="center" vertical="center"/>
    </xf>
    <xf numFmtId="167" fontId="0" fillId="0" borderId="27" xfId="0" applyNumberFormat="1" applyBorder="1"/>
    <xf numFmtId="166" fontId="0" fillId="0" borderId="0" xfId="42" applyNumberFormat="1" applyFont="1" applyFill="1" applyBorder="1"/>
    <xf numFmtId="167" fontId="16" fillId="0" borderId="0" xfId="43" applyNumberFormat="1" applyFont="1"/>
    <xf numFmtId="0" fontId="22" fillId="0" borderId="0" xfId="55" applyFont="1"/>
    <xf numFmtId="0" fontId="21" fillId="0" borderId="0" xfId="55" applyFont="1"/>
    <xf numFmtId="0" fontId="41" fillId="0" borderId="0" xfId="55" applyFont="1" applyAlignment="1">
      <alignment horizontal="center"/>
    </xf>
    <xf numFmtId="0" fontId="22" fillId="0" borderId="0" xfId="55" applyFont="1" applyAlignment="1">
      <alignment wrapText="1"/>
    </xf>
    <xf numFmtId="0" fontId="21" fillId="0" borderId="0" xfId="55" applyFont="1" applyAlignment="1">
      <alignment wrapText="1"/>
    </xf>
    <xf numFmtId="164" fontId="1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7" fontId="0" fillId="0" borderId="33" xfId="0" applyNumberFormat="1" applyBorder="1"/>
    <xf numFmtId="167" fontId="0" fillId="0" borderId="11" xfId="0" applyNumberFormat="1" applyBorder="1"/>
    <xf numFmtId="14" fontId="16" fillId="0" borderId="0" xfId="0" applyNumberFormat="1" applyFont="1"/>
    <xf numFmtId="167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 indent="2"/>
    </xf>
    <xf numFmtId="0" fontId="16" fillId="0" borderId="0" xfId="0" applyFont="1" applyAlignment="1">
      <alignment vertical="center"/>
    </xf>
    <xf numFmtId="164" fontId="16" fillId="0" borderId="0" xfId="0" applyNumberFormat="1" applyFont="1" applyAlignment="1">
      <alignment horizontal="right"/>
    </xf>
    <xf numFmtId="0" fontId="0" fillId="33" borderId="0" xfId="0" applyFill="1"/>
    <xf numFmtId="10" fontId="0" fillId="0" borderId="0" xfId="44" applyNumberFormat="1" applyFont="1" applyFill="1" applyBorder="1"/>
    <xf numFmtId="10" fontId="1" fillId="0" borderId="0" xfId="44" applyNumberFormat="1" applyFont="1" applyFill="1" applyBorder="1"/>
    <xf numFmtId="167" fontId="0" fillId="0" borderId="0" xfId="44" applyNumberFormat="1" applyFont="1" applyFill="1" applyAlignment="1">
      <alignment horizontal="center"/>
    </xf>
    <xf numFmtId="44" fontId="0" fillId="0" borderId="0" xfId="42" applyFont="1" applyAlignment="1">
      <alignment horizontal="right"/>
    </xf>
    <xf numFmtId="0" fontId="0" fillId="34" borderId="0" xfId="0" applyFill="1"/>
    <xf numFmtId="0" fontId="16" fillId="34" borderId="0" xfId="0" applyFont="1" applyFill="1"/>
    <xf numFmtId="44" fontId="0" fillId="34" borderId="0" xfId="42" applyFont="1" applyFill="1"/>
    <xf numFmtId="44" fontId="0" fillId="34" borderId="0" xfId="0" applyNumberFormat="1" applyFill="1"/>
    <xf numFmtId="0" fontId="0" fillId="34" borderId="0" xfId="0" applyFill="1" applyAlignment="1">
      <alignment horizontal="center"/>
    </xf>
    <xf numFmtId="0" fontId="0" fillId="34" borderId="0" xfId="0" applyFill="1" applyAlignment="1">
      <alignment horizontal="center" wrapText="1"/>
    </xf>
    <xf numFmtId="0" fontId="16" fillId="34" borderId="11" xfId="0" applyFont="1" applyFill="1" applyBorder="1"/>
    <xf numFmtId="0" fontId="0" fillId="34" borderId="11" xfId="0" applyFill="1" applyBorder="1"/>
    <xf numFmtId="0" fontId="0" fillId="34" borderId="11" xfId="0" applyFill="1" applyBorder="1" applyAlignment="1">
      <alignment horizontal="center"/>
    </xf>
    <xf numFmtId="167" fontId="0" fillId="34" borderId="0" xfId="43" applyNumberFormat="1" applyFont="1" applyFill="1" applyBorder="1"/>
    <xf numFmtId="167" fontId="0" fillId="34" borderId="0" xfId="0" applyNumberFormat="1" applyFill="1"/>
    <xf numFmtId="9" fontId="0" fillId="34" borderId="0" xfId="44" applyFont="1" applyFill="1" applyBorder="1"/>
    <xf numFmtId="10" fontId="0" fillId="34" borderId="0" xfId="44" applyNumberFormat="1" applyFont="1" applyFill="1" applyBorder="1"/>
    <xf numFmtId="10" fontId="0" fillId="34" borderId="0" xfId="0" applyNumberFormat="1" applyFill="1"/>
    <xf numFmtId="44" fontId="0" fillId="34" borderId="0" xfId="42" applyFont="1" applyFill="1" applyBorder="1"/>
    <xf numFmtId="173" fontId="0" fillId="34" borderId="0" xfId="0" applyNumberFormat="1" applyFill="1"/>
    <xf numFmtId="43" fontId="0" fillId="34" borderId="0" xfId="0" applyNumberFormat="1" applyFill="1"/>
    <xf numFmtId="43" fontId="0" fillId="34" borderId="0" xfId="43" applyFont="1" applyFill="1" applyBorder="1"/>
    <xf numFmtId="0" fontId="0" fillId="34" borderId="0" xfId="0" applyFill="1" applyAlignment="1">
      <alignment horizontal="right"/>
    </xf>
    <xf numFmtId="0" fontId="0" fillId="34" borderId="0" xfId="0" applyFill="1" applyAlignment="1">
      <alignment horizontal="left"/>
    </xf>
    <xf numFmtId="0" fontId="22" fillId="34" borderId="0" xfId="55" applyFont="1" applyFill="1"/>
    <xf numFmtId="0" fontId="21" fillId="34" borderId="0" xfId="55" applyFont="1" applyFill="1"/>
    <xf numFmtId="9" fontId="21" fillId="34" borderId="0" xfId="44" applyFont="1" applyFill="1"/>
    <xf numFmtId="0" fontId="22" fillId="34" borderId="0" xfId="55" applyFont="1" applyFill="1" applyAlignment="1">
      <alignment wrapText="1"/>
    </xf>
    <xf numFmtId="0" fontId="22" fillId="34" borderId="0" xfId="55" applyFont="1" applyFill="1" applyAlignment="1">
      <alignment horizontal="center" wrapText="1"/>
    </xf>
    <xf numFmtId="0" fontId="21" fillId="34" borderId="0" xfId="55" applyFont="1" applyFill="1" applyAlignment="1">
      <alignment wrapText="1"/>
    </xf>
    <xf numFmtId="168" fontId="21" fillId="34" borderId="0" xfId="55" applyNumberFormat="1" applyFont="1" applyFill="1"/>
    <xf numFmtId="167" fontId="21" fillId="34" borderId="0" xfId="43" applyNumberFormat="1" applyFont="1" applyFill="1"/>
    <xf numFmtId="44" fontId="21" fillId="34" borderId="0" xfId="42" applyFont="1" applyFill="1"/>
    <xf numFmtId="44" fontId="21" fillId="34" borderId="0" xfId="55" applyNumberFormat="1" applyFont="1" applyFill="1"/>
    <xf numFmtId="10" fontId="21" fillId="34" borderId="0" xfId="44" applyNumberFormat="1" applyFont="1" applyFill="1"/>
    <xf numFmtId="174" fontId="21" fillId="34" borderId="0" xfId="55" applyNumberFormat="1" applyFont="1" applyFill="1"/>
    <xf numFmtId="44" fontId="21" fillId="34" borderId="0" xfId="55" applyNumberFormat="1" applyFont="1" applyFill="1" applyAlignment="1">
      <alignment horizontal="center"/>
    </xf>
    <xf numFmtId="10" fontId="21" fillId="34" borderId="0" xfId="55" applyNumberFormat="1" applyFont="1" applyFill="1"/>
    <xf numFmtId="179" fontId="21" fillId="34" borderId="0" xfId="55" applyNumberFormat="1" applyFont="1" applyFill="1"/>
    <xf numFmtId="0" fontId="21" fillId="34" borderId="0" xfId="55" applyFont="1" applyFill="1" applyAlignment="1">
      <alignment horizontal="left" indent="2"/>
    </xf>
    <xf numFmtId="178" fontId="21" fillId="34" borderId="0" xfId="55" applyNumberFormat="1" applyFont="1" applyFill="1"/>
    <xf numFmtId="181" fontId="21" fillId="34" borderId="0" xfId="42" applyNumberFormat="1" applyFont="1" applyFill="1"/>
    <xf numFmtId="44" fontId="0" fillId="34" borderId="0" xfId="44" applyNumberFormat="1" applyFont="1" applyFill="1"/>
    <xf numFmtId="9" fontId="0" fillId="34" borderId="0" xfId="44" applyFont="1" applyFill="1"/>
    <xf numFmtId="0" fontId="1" fillId="34" borderId="0" xfId="0" applyFont="1" applyFill="1"/>
    <xf numFmtId="0" fontId="21" fillId="34" borderId="11" xfId="53" applyFont="1" applyFill="1" applyBorder="1" applyAlignment="1">
      <alignment horizontal="center" wrapText="1"/>
    </xf>
    <xf numFmtId="0" fontId="21" fillId="34" borderId="11" xfId="53" applyFont="1" applyFill="1" applyBorder="1" applyAlignment="1">
      <alignment horizontal="center"/>
    </xf>
    <xf numFmtId="173" fontId="21" fillId="34" borderId="11" xfId="53" applyNumberFormat="1" applyFont="1" applyFill="1" applyBorder="1" applyAlignment="1">
      <alignment horizontal="center"/>
    </xf>
    <xf numFmtId="0" fontId="35" fillId="34" borderId="0" xfId="0" applyFont="1" applyFill="1"/>
    <xf numFmtId="0" fontId="21" fillId="34" borderId="0" xfId="53" applyFont="1" applyFill="1" applyAlignment="1">
      <alignment horizontal="center"/>
    </xf>
    <xf numFmtId="0" fontId="21" fillId="34" borderId="0" xfId="53" applyFont="1" applyFill="1"/>
    <xf numFmtId="173" fontId="21" fillId="34" borderId="0" xfId="53" applyNumberFormat="1" applyFont="1" applyFill="1"/>
    <xf numFmtId="0" fontId="21" fillId="34" borderId="0" xfId="53" quotePrefix="1" applyFont="1" applyFill="1" applyAlignment="1">
      <alignment horizontal="center"/>
    </xf>
    <xf numFmtId="0" fontId="21" fillId="34" borderId="0" xfId="53" quotePrefix="1" applyFont="1" applyFill="1" applyAlignment="1">
      <alignment horizontal="left"/>
    </xf>
    <xf numFmtId="0" fontId="21" fillId="34" borderId="0" xfId="53" quotePrefix="1" applyFont="1" applyFill="1" applyAlignment="1">
      <alignment horizontal="left" indent="1"/>
    </xf>
    <xf numFmtId="173" fontId="21" fillId="34" borderId="0" xfId="54" applyNumberFormat="1" applyFont="1" applyFill="1"/>
    <xf numFmtId="0" fontId="1" fillId="34" borderId="0" xfId="53" applyFont="1" applyFill="1" applyAlignment="1">
      <alignment horizontal="center"/>
    </xf>
    <xf numFmtId="173" fontId="36" fillId="34" borderId="0" xfId="54" applyNumberFormat="1" applyFont="1" applyFill="1"/>
    <xf numFmtId="173" fontId="1" fillId="34" borderId="0" xfId="0" applyNumberFormat="1" applyFont="1" applyFill="1"/>
    <xf numFmtId="173" fontId="21" fillId="34" borderId="11" xfId="53" applyNumberFormat="1" applyFont="1" applyFill="1" applyBorder="1"/>
    <xf numFmtId="0" fontId="22" fillId="34" borderId="0" xfId="53" quotePrefix="1" applyFont="1" applyFill="1" applyAlignment="1">
      <alignment horizontal="left" indent="2"/>
    </xf>
    <xf numFmtId="0" fontId="21" fillId="34" borderId="0" xfId="53" applyFont="1" applyFill="1" applyAlignment="1">
      <alignment horizontal="left" indent="1"/>
    </xf>
    <xf numFmtId="0" fontId="21" fillId="34" borderId="0" xfId="53" applyFont="1" applyFill="1" applyAlignment="1">
      <alignment horizontal="left"/>
    </xf>
    <xf numFmtId="0" fontId="37" fillId="34" borderId="0" xfId="0" applyFont="1" applyFill="1"/>
    <xf numFmtId="173" fontId="22" fillId="34" borderId="0" xfId="53" applyNumberFormat="1" applyFont="1" applyFill="1"/>
    <xf numFmtId="0" fontId="38" fillId="34" borderId="0" xfId="0" applyFont="1" applyFill="1"/>
    <xf numFmtId="0" fontId="39" fillId="34" borderId="0" xfId="0" applyFont="1" applyFill="1" applyAlignment="1">
      <alignment horizontal="left"/>
    </xf>
    <xf numFmtId="175" fontId="21" fillId="34" borderId="0" xfId="0" applyNumberFormat="1" applyFont="1" applyFill="1"/>
    <xf numFmtId="0" fontId="21" fillId="34" borderId="0" xfId="0" applyFont="1" applyFill="1" applyAlignment="1">
      <alignment horizontal="left"/>
    </xf>
    <xf numFmtId="175" fontId="36" fillId="34" borderId="0" xfId="0" applyNumberFormat="1" applyFont="1" applyFill="1"/>
    <xf numFmtId="0" fontId="21" fillId="34" borderId="0" xfId="0" applyFont="1" applyFill="1"/>
    <xf numFmtId="0" fontId="16" fillId="34" borderId="0" xfId="0" applyFont="1" applyFill="1" applyAlignment="1">
      <alignment vertical="top"/>
    </xf>
    <xf numFmtId="0" fontId="16" fillId="34" borderId="0" xfId="0" applyFont="1" applyFill="1" applyAlignment="1">
      <alignment horizontal="center" wrapText="1"/>
    </xf>
    <xf numFmtId="0" fontId="0" fillId="34" borderId="12" xfId="0" applyFill="1" applyBorder="1"/>
    <xf numFmtId="44" fontId="0" fillId="34" borderId="12" xfId="42" applyFont="1" applyFill="1" applyBorder="1"/>
    <xf numFmtId="167" fontId="0" fillId="34" borderId="11" xfId="0" applyNumberFormat="1" applyFill="1" applyBorder="1"/>
    <xf numFmtId="0" fontId="16" fillId="34" borderId="0" xfId="0" applyFont="1" applyFill="1" applyAlignment="1">
      <alignment horizontal="left" vertical="top" wrapText="1"/>
    </xf>
    <xf numFmtId="0" fontId="13" fillId="34" borderId="0" xfId="0" applyFont="1" applyFill="1" applyAlignment="1">
      <alignment horizontal="center"/>
    </xf>
    <xf numFmtId="0" fontId="13" fillId="34" borderId="0" xfId="0" applyFont="1" applyFill="1"/>
    <xf numFmtId="0" fontId="16" fillId="34" borderId="27" xfId="0" applyFont="1" applyFill="1" applyBorder="1" applyAlignment="1">
      <alignment horizontal="left" vertical="center"/>
    </xf>
    <xf numFmtId="167" fontId="1" fillId="34" borderId="0" xfId="43" applyNumberFormat="1" applyFont="1" applyFill="1" applyBorder="1"/>
    <xf numFmtId="17" fontId="0" fillId="34" borderId="0" xfId="0" applyNumberFormat="1" applyFill="1"/>
    <xf numFmtId="43" fontId="1" fillId="34" borderId="0" xfId="43" applyFont="1" applyFill="1" applyBorder="1"/>
    <xf numFmtId="0" fontId="16" fillId="34" borderId="27" xfId="0" applyFont="1" applyFill="1" applyBorder="1" applyAlignment="1">
      <alignment vertical="center"/>
    </xf>
    <xf numFmtId="167" fontId="0" fillId="34" borderId="0" xfId="43" applyNumberFormat="1" applyFont="1" applyFill="1"/>
    <xf numFmtId="0" fontId="0" fillId="34" borderId="0" xfId="0" applyFill="1" applyAlignment="1">
      <alignment horizontal="left" indent="2"/>
    </xf>
    <xf numFmtId="0" fontId="16" fillId="34" borderId="0" xfId="0" applyFont="1" applyFill="1" applyAlignment="1">
      <alignment horizontal="left"/>
    </xf>
    <xf numFmtId="44" fontId="21" fillId="34" borderId="11" xfId="55" applyNumberFormat="1" applyFont="1" applyFill="1" applyBorder="1"/>
    <xf numFmtId="44" fontId="21" fillId="34" borderId="11" xfId="42" applyFont="1" applyFill="1" applyBorder="1"/>
    <xf numFmtId="44" fontId="0" fillId="34" borderId="11" xfId="55" applyNumberFormat="1" applyFont="1" applyFill="1" applyBorder="1"/>
    <xf numFmtId="0" fontId="16" fillId="34" borderId="0" xfId="0" applyFont="1" applyFill="1" applyAlignment="1">
      <alignment horizontal="center"/>
    </xf>
    <xf numFmtId="10" fontId="0" fillId="0" borderId="0" xfId="0" applyNumberFormat="1"/>
    <xf numFmtId="166" fontId="0" fillId="0" borderId="0" xfId="0" applyNumberFormat="1"/>
    <xf numFmtId="17" fontId="16" fillId="0" borderId="0" xfId="0" applyNumberFormat="1" applyFont="1"/>
    <xf numFmtId="1" fontId="0" fillId="0" borderId="0" xfId="0" applyNumberFormat="1"/>
    <xf numFmtId="43" fontId="0" fillId="34" borderId="0" xfId="43" applyFont="1" applyFill="1"/>
    <xf numFmtId="0" fontId="0" fillId="34" borderId="15" xfId="0" applyFill="1" applyBorder="1"/>
    <xf numFmtId="9" fontId="0" fillId="34" borderId="18" xfId="44" applyFont="1" applyFill="1" applyBorder="1"/>
    <xf numFmtId="44" fontId="0" fillId="34" borderId="16" xfId="0" applyNumberFormat="1" applyFill="1" applyBorder="1"/>
    <xf numFmtId="0" fontId="0" fillId="34" borderId="31" xfId="0" applyFill="1" applyBorder="1"/>
    <xf numFmtId="167" fontId="0" fillId="34" borderId="24" xfId="43" applyNumberFormat="1" applyFont="1" applyFill="1" applyBorder="1"/>
    <xf numFmtId="9" fontId="0" fillId="34" borderId="22" xfId="0" applyNumberFormat="1" applyFill="1" applyBorder="1"/>
    <xf numFmtId="44" fontId="0" fillId="34" borderId="11" xfId="0" applyNumberFormat="1" applyFill="1" applyBorder="1"/>
    <xf numFmtId="44" fontId="0" fillId="34" borderId="30" xfId="0" applyNumberFormat="1" applyFill="1" applyBorder="1"/>
    <xf numFmtId="9" fontId="0" fillId="34" borderId="30" xfId="43" applyNumberFormat="1" applyFont="1" applyFill="1" applyBorder="1"/>
    <xf numFmtId="44" fontId="0" fillId="34" borderId="11" xfId="42" applyFont="1" applyFill="1" applyBorder="1"/>
    <xf numFmtId="44" fontId="0" fillId="34" borderId="16" xfId="42" applyFont="1" applyFill="1" applyBorder="1"/>
    <xf numFmtId="43" fontId="0" fillId="34" borderId="29" xfId="43" applyFont="1" applyFill="1" applyBorder="1"/>
    <xf numFmtId="9" fontId="0" fillId="34" borderId="0" xfId="0" applyNumberFormat="1" applyFill="1"/>
    <xf numFmtId="182" fontId="0" fillId="34" borderId="0" xfId="0" applyNumberFormat="1" applyFill="1"/>
    <xf numFmtId="167" fontId="0" fillId="34" borderId="24" xfId="43" applyNumberFormat="1" applyFont="1" applyFill="1" applyBorder="1" applyAlignment="1">
      <alignment horizontal="center"/>
    </xf>
    <xf numFmtId="43" fontId="0" fillId="33" borderId="0" xfId="43" applyFont="1" applyFill="1"/>
    <xf numFmtId="0" fontId="0" fillId="33" borderId="35" xfId="0" applyFill="1" applyBorder="1"/>
    <xf numFmtId="168" fontId="21" fillId="0" borderId="0" xfId="55" applyNumberFormat="1" applyFont="1"/>
    <xf numFmtId="169" fontId="0" fillId="34" borderId="0" xfId="0" applyNumberFormat="1" applyFill="1"/>
    <xf numFmtId="0" fontId="16" fillId="34" borderId="0" xfId="0" applyFont="1" applyFill="1" applyAlignment="1">
      <alignment horizontal="left" vertical="top"/>
    </xf>
    <xf numFmtId="43" fontId="0" fillId="34" borderId="11" xfId="43" applyFont="1" applyFill="1" applyBorder="1"/>
    <xf numFmtId="168" fontId="0" fillId="34" borderId="0" xfId="42" applyNumberFormat="1" applyFont="1" applyFill="1" applyBorder="1"/>
    <xf numFmtId="168" fontId="0" fillId="34" borderId="12" xfId="42" applyNumberFormat="1" applyFont="1" applyFill="1" applyBorder="1"/>
    <xf numFmtId="180" fontId="0" fillId="34" borderId="0" xfId="0" applyNumberFormat="1" applyFill="1"/>
    <xf numFmtId="170" fontId="0" fillId="34" borderId="0" xfId="0" applyNumberFormat="1" applyFill="1"/>
    <xf numFmtId="0" fontId="0" fillId="0" borderId="0" xfId="0" applyAlignment="1">
      <alignment horizontal="left"/>
    </xf>
    <xf numFmtId="0" fontId="0" fillId="0" borderId="0" xfId="43" applyNumberFormat="1" applyFont="1" applyFill="1"/>
    <xf numFmtId="43" fontId="0" fillId="0" borderId="0" xfId="0" applyNumberFormat="1" applyAlignment="1">
      <alignment horizontal="center"/>
    </xf>
    <xf numFmtId="172" fontId="18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left"/>
    </xf>
    <xf numFmtId="164" fontId="43" fillId="0" borderId="0" xfId="0" applyNumberFormat="1" applyFont="1" applyAlignment="1">
      <alignment horizontal="right"/>
    </xf>
    <xf numFmtId="184" fontId="0" fillId="34" borderId="0" xfId="43" applyNumberFormat="1" applyFont="1" applyFill="1"/>
    <xf numFmtId="185" fontId="0" fillId="34" borderId="0" xfId="0" applyNumberFormat="1" applyFill="1"/>
    <xf numFmtId="0" fontId="0" fillId="34" borderId="11" xfId="0" applyFill="1" applyBorder="1" applyAlignment="1">
      <alignment horizontal="center" wrapText="1"/>
    </xf>
    <xf numFmtId="2" fontId="21" fillId="0" borderId="0" xfId="56" applyNumberFormat="1" applyFont="1" applyFill="1"/>
    <xf numFmtId="0" fontId="21" fillId="0" borderId="25" xfId="55" applyFont="1" applyBorder="1"/>
    <xf numFmtId="2" fontId="21" fillId="0" borderId="0" xfId="55" applyNumberFormat="1" applyFont="1"/>
    <xf numFmtId="0" fontId="42" fillId="0" borderId="0" xfId="55" applyFont="1" applyAlignment="1">
      <alignment horizontal="center"/>
    </xf>
    <xf numFmtId="0" fontId="21" fillId="0" borderId="24" xfId="55" applyFont="1" applyBorder="1"/>
    <xf numFmtId="0" fontId="21" fillId="0" borderId="22" xfId="55" applyFont="1" applyBorder="1"/>
    <xf numFmtId="168" fontId="21" fillId="0" borderId="22" xfId="55" applyNumberFormat="1" applyFont="1" applyBorder="1"/>
    <xf numFmtId="10" fontId="24" fillId="0" borderId="0" xfId="49" applyNumberFormat="1" applyFont="1" applyFill="1" applyBorder="1" applyAlignment="1">
      <alignment horizontal="center"/>
    </xf>
    <xf numFmtId="183" fontId="24" fillId="0" borderId="0" xfId="49" applyNumberFormat="1" applyFont="1" applyFill="1" applyBorder="1" applyAlignment="1">
      <alignment horizontal="center"/>
    </xf>
    <xf numFmtId="183" fontId="24" fillId="0" borderId="11" xfId="49" applyNumberFormat="1" applyFont="1" applyFill="1" applyBorder="1" applyAlignment="1">
      <alignment horizontal="center"/>
    </xf>
    <xf numFmtId="37" fontId="24" fillId="0" borderId="0" xfId="45" applyNumberFormat="1" applyFont="1" applyAlignment="1">
      <alignment horizontal="center"/>
    </xf>
    <xf numFmtId="183" fontId="0" fillId="34" borderId="0" xfId="44" applyNumberFormat="1" applyFont="1" applyFill="1" applyBorder="1" applyAlignment="1">
      <alignment horizontal="center"/>
    </xf>
    <xf numFmtId="183" fontId="21" fillId="34" borderId="0" xfId="49" applyNumberFormat="1" applyFont="1" applyFill="1" applyBorder="1" applyAlignment="1">
      <alignment horizontal="center"/>
    </xf>
    <xf numFmtId="183" fontId="0" fillId="34" borderId="0" xfId="44" applyNumberFormat="1" applyFont="1" applyFill="1" applyBorder="1" applyAlignment="1">
      <alignment horizontal="center" wrapText="1"/>
    </xf>
    <xf numFmtId="183" fontId="1" fillId="34" borderId="0" xfId="44" applyNumberFormat="1" applyFont="1" applyFill="1" applyBorder="1" applyAlignment="1">
      <alignment horizontal="center" wrapText="1"/>
    </xf>
    <xf numFmtId="0" fontId="42" fillId="34" borderId="0" xfId="55" applyFont="1" applyFill="1" applyAlignment="1">
      <alignment horizontal="center"/>
    </xf>
    <xf numFmtId="43" fontId="21" fillId="34" borderId="0" xfId="43" applyFont="1" applyFill="1"/>
    <xf numFmtId="178" fontId="42" fillId="34" borderId="0" xfId="55" applyNumberFormat="1" applyFont="1" applyFill="1" applyAlignment="1">
      <alignment horizontal="center"/>
    </xf>
    <xf numFmtId="9" fontId="42" fillId="34" borderId="0" xfId="44" applyFont="1" applyFill="1" applyAlignment="1">
      <alignment horizontal="center"/>
    </xf>
    <xf numFmtId="168" fontId="21" fillId="0" borderId="30" xfId="55" applyNumberFormat="1" applyFont="1" applyBorder="1"/>
    <xf numFmtId="168" fontId="0" fillId="34" borderId="0" xfId="42" applyNumberFormat="1" applyFont="1" applyFill="1" applyBorder="1" applyAlignment="1">
      <alignment horizontal="center"/>
    </xf>
    <xf numFmtId="168" fontId="0" fillId="34" borderId="0" xfId="0" applyNumberFormat="1" applyFill="1"/>
    <xf numFmtId="166" fontId="0" fillId="34" borderId="0" xfId="42" applyNumberFormat="1" applyFont="1" applyFill="1" applyBorder="1"/>
    <xf numFmtId="166" fontId="0" fillId="34" borderId="11" xfId="0" applyNumberFormat="1" applyFill="1" applyBorder="1"/>
    <xf numFmtId="166" fontId="0" fillId="34" borderId="0" xfId="0" applyNumberFormat="1" applyFill="1"/>
    <xf numFmtId="166" fontId="0" fillId="34" borderId="12" xfId="0" applyNumberFormat="1" applyFill="1" applyBorder="1"/>
    <xf numFmtId="166" fontId="0" fillId="34" borderId="12" xfId="42" applyNumberFormat="1" applyFont="1" applyFill="1" applyBorder="1"/>
    <xf numFmtId="166" fontId="1" fillId="34" borderId="0" xfId="42" applyNumberFormat="1" applyFont="1" applyFill="1" applyBorder="1" applyAlignment="1">
      <alignment horizontal="center" wrapText="1"/>
    </xf>
    <xf numFmtId="166" fontId="0" fillId="34" borderId="0" xfId="0" applyNumberFormat="1" applyFill="1" applyAlignment="1">
      <alignment horizontal="center" wrapText="1"/>
    </xf>
    <xf numFmtId="166" fontId="0" fillId="34" borderId="0" xfId="42" applyNumberFormat="1" applyFont="1" applyFill="1" applyBorder="1" applyAlignment="1">
      <alignment horizontal="center" wrapText="1"/>
    </xf>
    <xf numFmtId="166" fontId="1" fillId="34" borderId="0" xfId="43" applyNumberFormat="1" applyFont="1" applyFill="1" applyBorder="1"/>
    <xf numFmtId="167" fontId="0" fillId="34" borderId="0" xfId="42" applyNumberFormat="1" applyFont="1" applyFill="1" applyBorder="1"/>
    <xf numFmtId="192" fontId="28" fillId="0" borderId="29" xfId="44" applyNumberFormat="1" applyFont="1" applyBorder="1"/>
    <xf numFmtId="168" fontId="21" fillId="34" borderId="0" xfId="42" applyNumberFormat="1" applyFont="1" applyFill="1"/>
    <xf numFmtId="167" fontId="0" fillId="0" borderId="18" xfId="43" applyNumberFormat="1" applyFont="1" applyFill="1" applyBorder="1"/>
    <xf numFmtId="167" fontId="0" fillId="0" borderId="11" xfId="43" applyNumberFormat="1" applyFont="1" applyFill="1" applyBorder="1"/>
    <xf numFmtId="167" fontId="0" fillId="0" borderId="16" xfId="43" applyNumberFormat="1" applyFont="1" applyFill="1" applyBorder="1"/>
    <xf numFmtId="167" fontId="1" fillId="0" borderId="0" xfId="43" applyNumberFormat="1" applyFont="1" applyFill="1" applyBorder="1"/>
    <xf numFmtId="167" fontId="0" fillId="0" borderId="16" xfId="0" applyNumberFormat="1" applyBorder="1"/>
    <xf numFmtId="167" fontId="0" fillId="0" borderId="18" xfId="0" applyNumberFormat="1" applyBorder="1"/>
    <xf numFmtId="167" fontId="34" fillId="0" borderId="0" xfId="43" applyNumberFormat="1" applyFont="1" applyFill="1" applyBorder="1" applyAlignment="1">
      <alignment horizontal="center" vertical="center"/>
    </xf>
    <xf numFmtId="167" fontId="0" fillId="0" borderId="0" xfId="43" applyNumberFormat="1" applyFont="1" applyFill="1" applyAlignment="1">
      <alignment horizontal="center" vertical="center"/>
    </xf>
    <xf numFmtId="167" fontId="0" fillId="0" borderId="38" xfId="0" applyNumberFormat="1" applyBorder="1"/>
    <xf numFmtId="0" fontId="0" fillId="0" borderId="18" xfId="0" applyBorder="1"/>
    <xf numFmtId="167" fontId="0" fillId="0" borderId="14" xfId="0" applyNumberFormat="1" applyBorder="1"/>
    <xf numFmtId="167" fontId="0" fillId="0" borderId="17" xfId="0" applyNumberFormat="1" applyBorder="1"/>
    <xf numFmtId="0" fontId="22" fillId="0" borderId="11" xfId="55" applyFont="1" applyBorder="1" applyAlignment="1">
      <alignment horizontal="center" wrapText="1"/>
    </xf>
    <xf numFmtId="0" fontId="22" fillId="0" borderId="28" xfId="55" applyFont="1" applyBorder="1" applyAlignment="1">
      <alignment horizontal="center" wrapText="1"/>
    </xf>
    <xf numFmtId="0" fontId="22" fillId="0" borderId="35" xfId="55" applyFont="1" applyBorder="1" applyAlignment="1">
      <alignment horizontal="center" wrapText="1"/>
    </xf>
    <xf numFmtId="176" fontId="21" fillId="0" borderId="0" xfId="55" applyNumberFormat="1" applyFont="1" applyAlignment="1">
      <alignment horizontal="center"/>
    </xf>
    <xf numFmtId="0" fontId="21" fillId="0" borderId="26" xfId="55" applyFont="1" applyBorder="1"/>
    <xf numFmtId="169" fontId="21" fillId="0" borderId="0" xfId="55" applyNumberFormat="1" applyFont="1" applyAlignment="1">
      <alignment horizontal="center"/>
    </xf>
    <xf numFmtId="168" fontId="21" fillId="0" borderId="23" xfId="55" applyNumberFormat="1" applyFont="1" applyBorder="1"/>
    <xf numFmtId="168" fontId="21" fillId="0" borderId="23" xfId="56" applyNumberFormat="1" applyFont="1" applyFill="1" applyBorder="1"/>
    <xf numFmtId="168" fontId="21" fillId="0" borderId="0" xfId="57" applyNumberFormat="1" applyFont="1"/>
    <xf numFmtId="177" fontId="21" fillId="0" borderId="0" xfId="55" applyNumberFormat="1" applyFont="1"/>
    <xf numFmtId="168" fontId="21" fillId="0" borderId="0" xfId="56" applyNumberFormat="1" applyFont="1" applyFill="1" applyBorder="1"/>
    <xf numFmtId="168" fontId="21" fillId="0" borderId="19" xfId="56" applyNumberFormat="1" applyFont="1" applyFill="1" applyBorder="1"/>
    <xf numFmtId="0" fontId="21" fillId="0" borderId="0" xfId="55" applyFont="1" applyAlignment="1">
      <alignment horizontal="center"/>
    </xf>
    <xf numFmtId="0" fontId="22" fillId="0" borderId="29" xfId="55" applyFont="1" applyBorder="1" applyAlignment="1">
      <alignment horizontal="center" wrapText="1"/>
    </xf>
    <xf numFmtId="167" fontId="0" fillId="0" borderId="15" xfId="43" applyNumberFormat="1" applyFont="1" applyFill="1" applyBorder="1" applyAlignment="1">
      <alignment horizontal="right"/>
    </xf>
    <xf numFmtId="167" fontId="0" fillId="0" borderId="0" xfId="43" applyNumberFormat="1" applyFont="1" applyFill="1" applyBorder="1" applyAlignment="1">
      <alignment horizontal="right"/>
    </xf>
    <xf numFmtId="167" fontId="0" fillId="0" borderId="18" xfId="43" applyNumberFormat="1" applyFont="1" applyFill="1" applyBorder="1" applyAlignment="1">
      <alignment horizontal="right"/>
    </xf>
    <xf numFmtId="164" fontId="16" fillId="0" borderId="18" xfId="0" applyNumberFormat="1" applyFont="1" applyBorder="1" applyAlignment="1">
      <alignment horizontal="right"/>
    </xf>
    <xf numFmtId="167" fontId="0" fillId="0" borderId="31" xfId="43" applyNumberFormat="1" applyFont="1" applyFill="1" applyBorder="1" applyAlignment="1">
      <alignment horizontal="right"/>
    </xf>
    <xf numFmtId="167" fontId="0" fillId="0" borderId="11" xfId="43" applyNumberFormat="1" applyFont="1" applyFill="1" applyBorder="1" applyAlignment="1">
      <alignment horizontal="right"/>
    </xf>
    <xf numFmtId="167" fontId="0" fillId="0" borderId="16" xfId="43" applyNumberFormat="1" applyFont="1" applyFill="1" applyBorder="1" applyAlignment="1">
      <alignment horizontal="right"/>
    </xf>
    <xf numFmtId="164" fontId="16" fillId="0" borderId="16" xfId="0" applyNumberFormat="1" applyFont="1" applyBorder="1" applyAlignment="1">
      <alignment horizontal="right"/>
    </xf>
    <xf numFmtId="167" fontId="1" fillId="0" borderId="15" xfId="43" applyNumberFormat="1" applyFont="1" applyFill="1" applyBorder="1"/>
    <xf numFmtId="167" fontId="1" fillId="0" borderId="31" xfId="43" applyNumberFormat="1" applyFont="1" applyFill="1" applyBorder="1"/>
    <xf numFmtId="167" fontId="1" fillId="0" borderId="11" xfId="43" applyNumberFormat="1" applyFont="1" applyFill="1" applyBorder="1"/>
    <xf numFmtId="167" fontId="0" fillId="0" borderId="39" xfId="0" applyNumberFormat="1" applyBorder="1"/>
    <xf numFmtId="187" fontId="21" fillId="34" borderId="0" xfId="61" applyFont="1" applyFill="1" applyAlignment="1" applyProtection="1">
      <alignment horizontal="left"/>
    </xf>
    <xf numFmtId="187" fontId="21" fillId="34" borderId="0" xfId="61" applyFont="1" applyFill="1"/>
    <xf numFmtId="187" fontId="22" fillId="34" borderId="0" xfId="61" applyFont="1" applyFill="1" applyAlignment="1" applyProtection="1">
      <alignment horizontal="left"/>
    </xf>
    <xf numFmtId="187" fontId="54" fillId="34" borderId="0" xfId="61" applyFont="1" applyFill="1" applyAlignment="1">
      <alignment horizontal="center"/>
    </xf>
    <xf numFmtId="187" fontId="22" fillId="34" borderId="11" xfId="61" applyFont="1" applyFill="1" applyBorder="1" applyAlignment="1">
      <alignment horizontal="center" wrapText="1"/>
    </xf>
    <xf numFmtId="14" fontId="22" fillId="34" borderId="11" xfId="61" applyNumberFormat="1" applyFont="1" applyFill="1" applyBorder="1" applyAlignment="1">
      <alignment horizontal="center" wrapText="1"/>
    </xf>
    <xf numFmtId="44" fontId="21" fillId="34" borderId="0" xfId="64" applyFont="1" applyFill="1"/>
    <xf numFmtId="187" fontId="21" fillId="34" borderId="0" xfId="61" applyFont="1" applyFill="1" applyAlignment="1">
      <alignment horizontal="center"/>
    </xf>
    <xf numFmtId="166" fontId="21" fillId="34" borderId="0" xfId="64" applyNumberFormat="1" applyFont="1" applyFill="1"/>
    <xf numFmtId="167" fontId="21" fillId="34" borderId="0" xfId="63" applyNumberFormat="1" applyFont="1" applyFill="1"/>
    <xf numFmtId="187" fontId="21" fillId="34" borderId="0" xfId="62" applyFont="1" applyFill="1"/>
    <xf numFmtId="44" fontId="21" fillId="34" borderId="0" xfId="64" applyFont="1" applyFill="1" applyBorder="1"/>
    <xf numFmtId="43" fontId="21" fillId="34" borderId="0" xfId="63" applyFont="1" applyFill="1"/>
    <xf numFmtId="187" fontId="22" fillId="34" borderId="0" xfId="67" applyFont="1" applyFill="1"/>
    <xf numFmtId="187" fontId="22" fillId="34" borderId="0" xfId="61" applyFont="1" applyFill="1"/>
    <xf numFmtId="17" fontId="22" fillId="34" borderId="0" xfId="61" applyNumberFormat="1" applyFont="1" applyFill="1" applyAlignment="1" applyProtection="1">
      <alignment horizontal="right"/>
    </xf>
    <xf numFmtId="187" fontId="22" fillId="34" borderId="0" xfId="61" applyFont="1" applyFill="1" applyAlignment="1">
      <alignment horizontal="center"/>
    </xf>
    <xf numFmtId="187" fontId="54" fillId="34" borderId="0" xfId="61" applyFont="1" applyFill="1" applyAlignment="1" applyProtection="1">
      <alignment horizontal="left"/>
    </xf>
    <xf numFmtId="183" fontId="54" fillId="34" borderId="0" xfId="61" applyNumberFormat="1" applyFont="1" applyFill="1" applyProtection="1"/>
    <xf numFmtId="10" fontId="54" fillId="34" borderId="0" xfId="61" applyNumberFormat="1" applyFont="1" applyFill="1" applyProtection="1"/>
    <xf numFmtId="188" fontId="54" fillId="34" borderId="0" xfId="61" applyNumberFormat="1" applyFont="1" applyFill="1" applyProtection="1"/>
    <xf numFmtId="14" fontId="54" fillId="34" borderId="0" xfId="61" applyNumberFormat="1" applyFont="1" applyFill="1" applyAlignment="1">
      <alignment horizontal="centerContinuous"/>
    </xf>
    <xf numFmtId="187" fontId="55" fillId="34" borderId="0" xfId="61" applyFont="1" applyFill="1" applyAlignment="1" applyProtection="1">
      <alignment horizontal="center"/>
    </xf>
    <xf numFmtId="166" fontId="21" fillId="34" borderId="0" xfId="64" applyNumberFormat="1" applyFont="1" applyFill="1" applyProtection="1"/>
    <xf numFmtId="43" fontId="22" fillId="34" borderId="0" xfId="43" applyFont="1" applyFill="1"/>
    <xf numFmtId="171" fontId="22" fillId="34" borderId="0" xfId="61" applyNumberFormat="1" applyFont="1" applyFill="1"/>
    <xf numFmtId="43" fontId="54" fillId="34" borderId="0" xfId="43" applyFont="1" applyFill="1"/>
    <xf numFmtId="10" fontId="54" fillId="34" borderId="0" xfId="65" applyNumberFormat="1" applyFont="1" applyFill="1"/>
    <xf numFmtId="44" fontId="0" fillId="0" borderId="0" xfId="42" applyFont="1" applyFill="1" applyBorder="1" applyAlignment="1">
      <alignment horizontal="right"/>
    </xf>
    <xf numFmtId="176" fontId="21" fillId="0" borderId="0" xfId="55" applyNumberFormat="1" applyFont="1" applyAlignment="1">
      <alignment wrapText="1"/>
    </xf>
    <xf numFmtId="0" fontId="46" fillId="0" borderId="0" xfId="0" applyFont="1"/>
    <xf numFmtId="192" fontId="28" fillId="0" borderId="0" xfId="44" applyNumberFormat="1" applyFont="1" applyFill="1" applyBorder="1"/>
    <xf numFmtId="39" fontId="24" fillId="0" borderId="0" xfId="45" applyFont="1" applyAlignment="1">
      <alignment horizontal="right"/>
    </xf>
    <xf numFmtId="173" fontId="21" fillId="34" borderId="0" xfId="54" applyNumberFormat="1" applyFont="1" applyFill="1" applyAlignment="1">
      <alignment horizontal="right"/>
    </xf>
    <xf numFmtId="177" fontId="0" fillId="34" borderId="0" xfId="0" applyNumberFormat="1" applyFill="1"/>
    <xf numFmtId="187" fontId="21" fillId="34" borderId="0" xfId="61" quotePrefix="1" applyFont="1" applyFill="1" applyAlignment="1">
      <alignment horizontal="left"/>
    </xf>
    <xf numFmtId="166" fontId="21" fillId="34" borderId="12" xfId="64" applyNumberFormat="1" applyFont="1" applyFill="1" applyBorder="1"/>
    <xf numFmtId="166" fontId="21" fillId="34" borderId="0" xfId="42" applyNumberFormat="1" applyFont="1" applyFill="1"/>
    <xf numFmtId="166" fontId="21" fillId="34" borderId="0" xfId="64" applyNumberFormat="1" applyFont="1" applyFill="1" applyBorder="1"/>
    <xf numFmtId="44" fontId="22" fillId="34" borderId="0" xfId="64" applyFont="1" applyFill="1" applyBorder="1"/>
    <xf numFmtId="166" fontId="21" fillId="34" borderId="12" xfId="64" applyNumberFormat="1" applyFont="1" applyFill="1" applyBorder="1" applyProtection="1"/>
    <xf numFmtId="187" fontId="26" fillId="34" borderId="0" xfId="61" applyFont="1" applyFill="1" applyAlignment="1">
      <alignment horizontal="centerContinuous"/>
    </xf>
    <xf numFmtId="187" fontId="26" fillId="34" borderId="0" xfId="61" applyFont="1" applyFill="1" applyAlignment="1">
      <alignment horizontal="right" readingOrder="1"/>
    </xf>
    <xf numFmtId="187" fontId="26" fillId="34" borderId="0" xfId="61" applyFont="1" applyFill="1" applyAlignment="1">
      <alignment horizontal="center"/>
    </xf>
    <xf numFmtId="187" fontId="26" fillId="34" borderId="0" xfId="61" applyFont="1" applyFill="1" applyAlignment="1" applyProtection="1">
      <alignment horizontal="center"/>
    </xf>
    <xf numFmtId="187" fontId="21" fillId="34" borderId="0" xfId="61" applyFont="1" applyFill="1" applyAlignment="1" applyProtection="1">
      <alignment horizontal="center" wrapText="1"/>
    </xf>
    <xf numFmtId="187" fontId="21" fillId="34" borderId="11" xfId="61" applyFont="1" applyFill="1" applyBorder="1" applyAlignment="1">
      <alignment horizontal="center"/>
    </xf>
    <xf numFmtId="187" fontId="21" fillId="34" borderId="11" xfId="61" applyFont="1" applyFill="1" applyBorder="1" applyAlignment="1" applyProtection="1">
      <alignment horizontal="center"/>
    </xf>
    <xf numFmtId="187" fontId="21" fillId="34" borderId="0" xfId="61" applyFont="1" applyFill="1" applyAlignment="1" applyProtection="1">
      <alignment horizontal="centerContinuous"/>
    </xf>
    <xf numFmtId="187" fontId="21" fillId="34" borderId="0" xfId="61" applyFont="1" applyFill="1" applyAlignment="1" applyProtection="1">
      <alignment horizontal="center"/>
    </xf>
    <xf numFmtId="49" fontId="21" fillId="34" borderId="0" xfId="61" applyNumberFormat="1" applyFont="1" applyFill="1" applyAlignment="1" applyProtection="1">
      <alignment horizontal="left"/>
    </xf>
    <xf numFmtId="14" fontId="22" fillId="34" borderId="0" xfId="61" applyNumberFormat="1" applyFont="1" applyFill="1" applyAlignment="1" applyProtection="1">
      <alignment horizontal="center"/>
    </xf>
    <xf numFmtId="17" fontId="22" fillId="34" borderId="0" xfId="61" quotePrefix="1" applyNumberFormat="1" applyFont="1" applyFill="1" applyAlignment="1" applyProtection="1">
      <alignment horizontal="center"/>
    </xf>
    <xf numFmtId="187" fontId="22" fillId="34" borderId="0" xfId="61" applyFont="1" applyFill="1" applyAlignment="1">
      <alignment horizontal="centerContinuous"/>
    </xf>
    <xf numFmtId="187" fontId="22" fillId="34" borderId="0" xfId="61" applyFont="1" applyFill="1" applyAlignment="1" applyProtection="1">
      <alignment horizontal="center"/>
    </xf>
    <xf numFmtId="187" fontId="21" fillId="34" borderId="0" xfId="61" applyFont="1" applyFill="1" applyAlignment="1" applyProtection="1">
      <alignment horizontal="fill"/>
    </xf>
    <xf numFmtId="166" fontId="21" fillId="34" borderId="0" xfId="42" applyNumberFormat="1" applyFont="1" applyFill="1" applyProtection="1"/>
    <xf numFmtId="38" fontId="21" fillId="34" borderId="0" xfId="68" applyNumberFormat="1" applyFont="1" applyFill="1" applyAlignment="1" applyProtection="1">
      <alignment horizontal="left"/>
      <protection locked="0"/>
    </xf>
    <xf numFmtId="166" fontId="21" fillId="34" borderId="11" xfId="64" applyNumberFormat="1" applyFont="1" applyFill="1" applyBorder="1" applyProtection="1"/>
    <xf numFmtId="166" fontId="21" fillId="34" borderId="11" xfId="42" applyNumberFormat="1" applyFont="1" applyFill="1" applyBorder="1" applyProtection="1"/>
    <xf numFmtId="166" fontId="21" fillId="34" borderId="0" xfId="64" applyNumberFormat="1" applyFont="1" applyFill="1" applyAlignment="1" applyProtection="1">
      <alignment horizontal="left"/>
      <protection locked="0"/>
    </xf>
    <xf numFmtId="166" fontId="22" fillId="34" borderId="0" xfId="64" applyNumberFormat="1" applyFont="1" applyFill="1" applyBorder="1" applyProtection="1"/>
    <xf numFmtId="17" fontId="21" fillId="34" borderId="0" xfId="61" quotePrefix="1" applyNumberFormat="1" applyFont="1" applyFill="1" applyAlignment="1" applyProtection="1">
      <alignment horizontal="left"/>
    </xf>
    <xf numFmtId="37" fontId="21" fillId="34" borderId="0" xfId="61" applyNumberFormat="1" applyFont="1" applyFill="1" applyProtection="1"/>
    <xf numFmtId="187" fontId="21" fillId="34" borderId="0" xfId="61" applyFont="1" applyFill="1" applyAlignment="1">
      <alignment horizontal="right"/>
    </xf>
    <xf numFmtId="189" fontId="22" fillId="34" borderId="0" xfId="61" applyNumberFormat="1" applyFont="1" applyFill="1" applyAlignment="1" applyProtection="1">
      <alignment horizontal="center"/>
    </xf>
    <xf numFmtId="37" fontId="22" fillId="34" borderId="0" xfId="61" applyNumberFormat="1" applyFont="1" applyFill="1" applyAlignment="1" applyProtection="1">
      <alignment horizontal="center"/>
    </xf>
    <xf numFmtId="187" fontId="22" fillId="34" borderId="11" xfId="61" applyFont="1" applyFill="1" applyBorder="1" applyAlignment="1" applyProtection="1">
      <alignment horizontal="center"/>
    </xf>
    <xf numFmtId="187" fontId="22" fillId="34" borderId="11" xfId="61" applyFont="1" applyFill="1" applyBorder="1" applyAlignment="1">
      <alignment horizontal="center"/>
    </xf>
    <xf numFmtId="14" fontId="22" fillId="34" borderId="11" xfId="61" applyNumberFormat="1" applyFont="1" applyFill="1" applyBorder="1" applyAlignment="1">
      <alignment horizontal="center"/>
    </xf>
    <xf numFmtId="10" fontId="21" fillId="34" borderId="4" xfId="44" applyNumberFormat="1" applyFont="1" applyFill="1" applyBorder="1"/>
    <xf numFmtId="190" fontId="21" fillId="34" borderId="0" xfId="61" applyNumberFormat="1" applyFont="1" applyFill="1"/>
    <xf numFmtId="175" fontId="21" fillId="34" borderId="0" xfId="66" applyNumberFormat="1" applyFont="1" applyFill="1" applyBorder="1"/>
    <xf numFmtId="187" fontId="22" fillId="34" borderId="11" xfId="61" applyFont="1" applyFill="1" applyBorder="1" applyAlignment="1" applyProtection="1">
      <alignment horizontal="left"/>
    </xf>
    <xf numFmtId="187" fontId="22" fillId="34" borderId="0" xfId="61" quotePrefix="1" applyFont="1" applyFill="1"/>
    <xf numFmtId="187" fontId="21" fillId="34" borderId="11" xfId="61" applyFont="1" applyFill="1" applyBorder="1" applyAlignment="1">
      <alignment horizontal="center" vertical="center" wrapText="1"/>
    </xf>
    <xf numFmtId="187" fontId="21" fillId="34" borderId="11" xfId="61" quotePrefix="1" applyFont="1" applyFill="1" applyBorder="1" applyAlignment="1">
      <alignment horizontal="center" wrapText="1"/>
    </xf>
    <xf numFmtId="17" fontId="21" fillId="34" borderId="11" xfId="61" applyNumberFormat="1" applyFont="1" applyFill="1" applyBorder="1" applyAlignment="1">
      <alignment horizontal="center"/>
    </xf>
    <xf numFmtId="187" fontId="21" fillId="34" borderId="11" xfId="61" applyFont="1" applyFill="1" applyBorder="1" applyAlignment="1">
      <alignment horizontal="center" wrapText="1"/>
    </xf>
    <xf numFmtId="168" fontId="21" fillId="34" borderId="0" xfId="64" applyNumberFormat="1" applyFont="1" applyFill="1"/>
    <xf numFmtId="37" fontId="21" fillId="34" borderId="0" xfId="61" applyNumberFormat="1" applyFont="1" applyFill="1"/>
    <xf numFmtId="187" fontId="21" fillId="34" borderId="0" xfId="61" applyFont="1" applyFill="1" applyAlignment="1" applyProtection="1">
      <alignment horizontal="left" wrapText="1"/>
    </xf>
    <xf numFmtId="167" fontId="21" fillId="34" borderId="0" xfId="63" applyNumberFormat="1" applyFont="1" applyFill="1" applyBorder="1"/>
    <xf numFmtId="187" fontId="22" fillId="34" borderId="0" xfId="61" applyFont="1" applyFill="1" applyAlignment="1">
      <alignment horizontal="right"/>
    </xf>
    <xf numFmtId="183" fontId="22" fillId="34" borderId="0" xfId="65" applyNumberFormat="1" applyFont="1" applyFill="1"/>
    <xf numFmtId="191" fontId="22" fillId="34" borderId="0" xfId="65" applyNumberFormat="1" applyFont="1" applyFill="1"/>
    <xf numFmtId="191" fontId="22" fillId="34" borderId="0" xfId="65" applyNumberFormat="1" applyFont="1" applyFill="1" applyBorder="1"/>
    <xf numFmtId="167" fontId="22" fillId="34" borderId="0" xfId="63" applyNumberFormat="1" applyFont="1" applyFill="1" applyAlignment="1">
      <alignment horizontal="center"/>
    </xf>
    <xf numFmtId="166" fontId="22" fillId="34" borderId="0" xfId="63" applyNumberFormat="1" applyFont="1" applyFill="1"/>
    <xf numFmtId="166" fontId="21" fillId="34" borderId="0" xfId="63" applyNumberFormat="1" applyFont="1" applyFill="1" applyBorder="1"/>
    <xf numFmtId="166" fontId="21" fillId="34" borderId="0" xfId="63" applyNumberFormat="1" applyFont="1" applyFill="1"/>
    <xf numFmtId="0" fontId="47" fillId="34" borderId="0" xfId="0" applyFont="1" applyFill="1"/>
    <xf numFmtId="0" fontId="48" fillId="34" borderId="11" xfId="0" applyFont="1" applyFill="1" applyBorder="1"/>
    <xf numFmtId="0" fontId="48" fillId="34" borderId="0" xfId="0" applyFont="1" applyFill="1"/>
    <xf numFmtId="0" fontId="48" fillId="34" borderId="28" xfId="0" applyFont="1" applyFill="1" applyBorder="1"/>
    <xf numFmtId="0" fontId="48" fillId="34" borderId="35" xfId="0" applyFont="1" applyFill="1" applyBorder="1"/>
    <xf numFmtId="0" fontId="48" fillId="34" borderId="29" xfId="0" applyFont="1" applyFill="1" applyBorder="1"/>
    <xf numFmtId="10" fontId="0" fillId="34" borderId="0" xfId="44" applyNumberFormat="1" applyFont="1" applyFill="1"/>
    <xf numFmtId="10" fontId="0" fillId="34" borderId="23" xfId="44" applyNumberFormat="1" applyFont="1" applyFill="1" applyBorder="1"/>
    <xf numFmtId="10" fontId="0" fillId="34" borderId="22" xfId="44" applyNumberFormat="1" applyFont="1" applyFill="1" applyBorder="1"/>
    <xf numFmtId="43" fontId="49" fillId="34" borderId="0" xfId="60" applyNumberFormat="1" applyFont="1" applyFill="1"/>
    <xf numFmtId="0" fontId="47" fillId="34" borderId="0" xfId="0" applyFont="1" applyFill="1" applyAlignment="1">
      <alignment horizontal="center" vertical="center"/>
    </xf>
    <xf numFmtId="193" fontId="0" fillId="34" borderId="23" xfId="43" applyNumberFormat="1" applyFont="1" applyFill="1" applyBorder="1"/>
    <xf numFmtId="0" fontId="47" fillId="34" borderId="11" xfId="0" applyFont="1" applyFill="1" applyBorder="1"/>
    <xf numFmtId="0" fontId="47" fillId="34" borderId="11" xfId="0" applyFont="1" applyFill="1" applyBorder="1" applyAlignment="1">
      <alignment horizontal="center" vertical="center"/>
    </xf>
    <xf numFmtId="10" fontId="0" fillId="34" borderId="36" xfId="44" applyNumberFormat="1" applyFont="1" applyFill="1" applyBorder="1"/>
    <xf numFmtId="10" fontId="0" fillId="34" borderId="37" xfId="44" applyNumberFormat="1" applyFont="1" applyFill="1" applyBorder="1"/>
    <xf numFmtId="10" fontId="0" fillId="34" borderId="19" xfId="44" applyNumberFormat="1" applyFont="1" applyFill="1" applyBorder="1"/>
    <xf numFmtId="10" fontId="0" fillId="34" borderId="30" xfId="44" applyNumberFormat="1" applyFont="1" applyFill="1" applyBorder="1"/>
    <xf numFmtId="10" fontId="47" fillId="34" borderId="0" xfId="44" applyNumberFormat="1" applyFont="1" applyFill="1" applyBorder="1"/>
    <xf numFmtId="49" fontId="46" fillId="34" borderId="0" xfId="43" applyNumberFormat="1" applyFont="1" applyFill="1" applyAlignment="1">
      <alignment horizontal="right"/>
    </xf>
    <xf numFmtId="41" fontId="46" fillId="34" borderId="0" xfId="43" applyNumberFormat="1" applyFont="1" applyFill="1" applyAlignment="1"/>
    <xf numFmtId="186" fontId="0" fillId="34" borderId="0" xfId="0" applyNumberFormat="1" applyFill="1"/>
    <xf numFmtId="2" fontId="0" fillId="34" borderId="0" xfId="0" applyNumberFormat="1" applyFill="1"/>
    <xf numFmtId="3" fontId="0" fillId="34" borderId="0" xfId="0" applyNumberFormat="1" applyFill="1"/>
    <xf numFmtId="194" fontId="0" fillId="34" borderId="0" xfId="44" applyNumberFormat="1" applyFont="1" applyFill="1"/>
    <xf numFmtId="183" fontId="0" fillId="34" borderId="0" xfId="0" applyNumberFormat="1" applyFill="1"/>
    <xf numFmtId="170" fontId="16" fillId="34" borderId="0" xfId="0" applyNumberFormat="1" applyFont="1" applyFill="1"/>
    <xf numFmtId="169" fontId="16" fillId="34" borderId="0" xfId="0" applyNumberFormat="1" applyFont="1" applyFill="1"/>
    <xf numFmtId="169" fontId="21" fillId="34" borderId="0" xfId="42" applyNumberFormat="1" applyFont="1" applyFill="1"/>
    <xf numFmtId="3" fontId="21" fillId="34" borderId="0" xfId="0" applyNumberFormat="1" applyFont="1" applyFill="1"/>
    <xf numFmtId="176" fontId="0" fillId="34" borderId="0" xfId="0" applyNumberFormat="1" applyFill="1"/>
    <xf numFmtId="1" fontId="0" fillId="34" borderId="0" xfId="0" applyNumberFormat="1" applyFill="1"/>
    <xf numFmtId="166" fontId="0" fillId="34" borderId="0" xfId="42" applyNumberFormat="1" applyFont="1" applyFill="1"/>
    <xf numFmtId="168" fontId="21" fillId="34" borderId="0" xfId="42" applyNumberFormat="1" applyFont="1" applyFill="1" applyBorder="1"/>
    <xf numFmtId="7" fontId="22" fillId="34" borderId="0" xfId="61" applyNumberFormat="1" applyFont="1" applyFill="1" applyAlignment="1" applyProtection="1">
      <alignment horizontal="left"/>
    </xf>
    <xf numFmtId="187" fontId="22" fillId="34" borderId="0" xfId="61" applyFont="1" applyFill="1" applyAlignment="1">
      <alignment horizontal="center" wrapText="1"/>
    </xf>
    <xf numFmtId="14" fontId="22" fillId="34" borderId="0" xfId="61" applyNumberFormat="1" applyFont="1" applyFill="1" applyAlignment="1">
      <alignment horizontal="center" wrapText="1"/>
    </xf>
    <xf numFmtId="14" fontId="22" fillId="34" borderId="0" xfId="61" applyNumberFormat="1" applyFont="1" applyFill="1" applyAlignment="1">
      <alignment horizontal="center"/>
    </xf>
    <xf numFmtId="166" fontId="21" fillId="34" borderId="11" xfId="64" applyNumberFormat="1" applyFont="1" applyFill="1" applyBorder="1"/>
    <xf numFmtId="167" fontId="21" fillId="34" borderId="0" xfId="64" applyNumberFormat="1" applyFont="1" applyFill="1" applyProtection="1"/>
    <xf numFmtId="167" fontId="21" fillId="34" borderId="86" xfId="64" applyNumberFormat="1" applyFont="1" applyFill="1" applyBorder="1" applyProtection="1"/>
    <xf numFmtId="167" fontId="21" fillId="34" borderId="11" xfId="64" applyNumberFormat="1" applyFont="1" applyFill="1" applyBorder="1" applyProtection="1"/>
    <xf numFmtId="167" fontId="21" fillId="34" borderId="12" xfId="64" applyNumberFormat="1" applyFont="1" applyFill="1" applyBorder="1" applyProtection="1"/>
    <xf numFmtId="167" fontId="21" fillId="34" borderId="11" xfId="43" applyNumberFormat="1" applyFont="1" applyFill="1" applyBorder="1"/>
    <xf numFmtId="166" fontId="16" fillId="34" borderId="0" xfId="0" applyNumberFormat="1" applyFont="1" applyFill="1"/>
    <xf numFmtId="0" fontId="0" fillId="34" borderId="0" xfId="0" applyFill="1" applyAlignment="1">
      <alignment horizontal="left" indent="1"/>
    </xf>
    <xf numFmtId="210" fontId="22" fillId="34" borderId="0" xfId="55" applyNumberFormat="1" applyFont="1" applyFill="1"/>
    <xf numFmtId="44" fontId="42" fillId="34" borderId="0" xfId="55" applyNumberFormat="1" applyFont="1" applyFill="1" applyAlignment="1">
      <alignment horizontal="center"/>
    </xf>
    <xf numFmtId="10" fontId="0" fillId="34" borderId="0" xfId="44" applyNumberFormat="1" applyFont="1" applyFill="1" applyAlignment="1">
      <alignment wrapText="1"/>
    </xf>
    <xf numFmtId="44" fontId="0" fillId="34" borderId="0" xfId="0" applyNumberFormat="1" applyFill="1" applyAlignment="1">
      <alignment wrapText="1"/>
    </xf>
    <xf numFmtId="9" fontId="42" fillId="34" borderId="87" xfId="55" applyNumberFormat="1" applyFont="1" applyFill="1" applyBorder="1" applyAlignment="1">
      <alignment horizontal="center"/>
    </xf>
    <xf numFmtId="9" fontId="42" fillId="34" borderId="87" xfId="55" applyNumberFormat="1" applyFont="1" applyFill="1" applyBorder="1"/>
    <xf numFmtId="211" fontId="0" fillId="34" borderId="0" xfId="0" applyNumberFormat="1" applyFill="1"/>
    <xf numFmtId="9" fontId="0" fillId="34" borderId="12" xfId="44" applyFont="1" applyFill="1" applyBorder="1"/>
    <xf numFmtId="187" fontId="22" fillId="34" borderId="0" xfId="67" applyFont="1" applyFill="1" applyAlignment="1">
      <alignment horizontal="center"/>
    </xf>
    <xf numFmtId="187" fontId="21" fillId="34" borderId="0" xfId="61" applyFont="1" applyFill="1" applyAlignment="1">
      <alignment horizontal="center" wrapText="1"/>
    </xf>
    <xf numFmtId="167" fontId="0" fillId="34" borderId="0" xfId="0" applyNumberFormat="1" applyFill="1" applyAlignment="1">
      <alignment horizontal="center"/>
    </xf>
    <xf numFmtId="0" fontId="16" fillId="33" borderId="0" xfId="0" applyFont="1" applyFill="1"/>
    <xf numFmtId="0" fontId="16" fillId="33" borderId="0" xfId="0" applyFont="1" applyFill="1" applyAlignment="1">
      <alignment horizontal="left"/>
    </xf>
    <xf numFmtId="49" fontId="19" fillId="0" borderId="0" xfId="0" applyNumberFormat="1" applyFont="1" applyAlignment="1">
      <alignment horizontal="right" wrapText="1"/>
    </xf>
    <xf numFmtId="49" fontId="19" fillId="0" borderId="0" xfId="0" applyNumberFormat="1" applyFont="1" applyAlignment="1">
      <alignment horizontal="left" wrapText="1"/>
    </xf>
    <xf numFmtId="44" fontId="22" fillId="34" borderId="0" xfId="42" applyFont="1" applyFill="1" applyAlignment="1">
      <alignment horizontal="center" wrapText="1"/>
    </xf>
    <xf numFmtId="44" fontId="22" fillId="34" borderId="0" xfId="42" applyFont="1" applyFill="1"/>
    <xf numFmtId="44" fontId="21" fillId="34" borderId="0" xfId="42" applyFont="1" applyFill="1" applyAlignment="1">
      <alignment horizontal="center"/>
    </xf>
    <xf numFmtId="187" fontId="22" fillId="34" borderId="0" xfId="61" quotePrefix="1" applyFont="1" applyFill="1" applyProtection="1"/>
    <xf numFmtId="187" fontId="21" fillId="34" borderId="0" xfId="61" applyFont="1" applyFill="1" applyAlignment="1">
      <alignment horizontal="centerContinuous"/>
    </xf>
    <xf numFmtId="43" fontId="21" fillId="34" borderId="0" xfId="63" applyFont="1" applyFill="1" applyAlignment="1">
      <alignment horizontal="center"/>
    </xf>
    <xf numFmtId="187" fontId="21" fillId="34" borderId="0" xfId="61" quotePrefix="1" applyFont="1" applyFill="1" applyAlignment="1">
      <alignment horizontal="center" wrapText="1"/>
    </xf>
    <xf numFmtId="166" fontId="21" fillId="34" borderId="0" xfId="64" applyNumberFormat="1" applyFont="1" applyFill="1" applyBorder="1" applyAlignment="1" applyProtection="1">
      <alignment horizontal="center"/>
    </xf>
    <xf numFmtId="42" fontId="21" fillId="34" borderId="0" xfId="64" applyNumberFormat="1" applyFont="1" applyFill="1" applyProtection="1"/>
    <xf numFmtId="187" fontId="21" fillId="34" borderId="0" xfId="61" applyFont="1" applyFill="1" applyAlignment="1" applyProtection="1">
      <alignment horizontal="right"/>
    </xf>
    <xf numFmtId="37" fontId="21" fillId="34" borderId="0" xfId="64" applyNumberFormat="1" applyFont="1" applyFill="1" applyProtection="1"/>
    <xf numFmtId="167" fontId="21" fillId="34" borderId="0" xfId="63" applyNumberFormat="1" applyFont="1" applyFill="1" applyProtection="1"/>
    <xf numFmtId="168" fontId="21" fillId="34" borderId="0" xfId="64" applyNumberFormat="1" applyFont="1" applyFill="1" applyBorder="1" applyProtection="1"/>
    <xf numFmtId="168" fontId="21" fillId="34" borderId="0" xfId="64" applyNumberFormat="1" applyFont="1" applyFill="1" applyBorder="1"/>
    <xf numFmtId="167" fontId="21" fillId="34" borderId="0" xfId="63" applyNumberFormat="1" applyFont="1" applyFill="1" applyBorder="1" applyProtection="1"/>
    <xf numFmtId="166" fontId="22" fillId="34" borderId="0" xfId="64" applyNumberFormat="1" applyFont="1" applyFill="1" applyProtection="1"/>
    <xf numFmtId="17" fontId="22" fillId="34" borderId="0" xfId="61" applyNumberFormat="1" applyFont="1" applyFill="1" applyProtection="1"/>
    <xf numFmtId="166" fontId="16" fillId="34" borderId="0" xfId="42" applyNumberFormat="1" applyFont="1" applyFill="1"/>
    <xf numFmtId="166" fontId="47" fillId="34" borderId="0" xfId="42" applyNumberFormat="1" applyFont="1" applyFill="1" applyBorder="1"/>
    <xf numFmtId="166" fontId="47" fillId="34" borderId="11" xfId="42" applyNumberFormat="1" applyFont="1" applyFill="1" applyBorder="1"/>
    <xf numFmtId="166" fontId="47" fillId="34" borderId="12" xfId="42" applyNumberFormat="1" applyFont="1" applyFill="1" applyBorder="1"/>
    <xf numFmtId="10" fontId="0" fillId="34" borderId="22" xfId="44" applyNumberFormat="1" applyFont="1" applyFill="1" applyBorder="1" applyAlignment="1">
      <alignment horizontal="center"/>
    </xf>
    <xf numFmtId="0" fontId="21" fillId="34" borderId="88" xfId="55" applyFont="1" applyFill="1" applyBorder="1"/>
    <xf numFmtId="0" fontId="0" fillId="34" borderId="88" xfId="0" applyFill="1" applyBorder="1"/>
    <xf numFmtId="168" fontId="0" fillId="34" borderId="87" xfId="42" applyNumberFormat="1" applyFont="1" applyFill="1" applyBorder="1" applyAlignment="1">
      <alignment horizontal="center"/>
    </xf>
    <xf numFmtId="44" fontId="0" fillId="34" borderId="87" xfId="0" applyNumberFormat="1" applyFill="1" applyBorder="1"/>
    <xf numFmtId="166" fontId="16" fillId="34" borderId="89" xfId="42" applyNumberFormat="1" applyFont="1" applyFill="1" applyBorder="1"/>
    <xf numFmtId="0" fontId="0" fillId="34" borderId="76" xfId="0" applyFill="1" applyBorder="1"/>
    <xf numFmtId="167" fontId="0" fillId="34" borderId="82" xfId="43" applyNumberFormat="1" applyFont="1" applyFill="1" applyBorder="1"/>
    <xf numFmtId="167" fontId="0" fillId="34" borderId="85" xfId="43" applyNumberFormat="1" applyFont="1" applyFill="1" applyBorder="1"/>
    <xf numFmtId="0" fontId="0" fillId="34" borderId="76" xfId="0" applyFill="1" applyBorder="1" applyAlignment="1">
      <alignment horizontal="left"/>
    </xf>
    <xf numFmtId="167" fontId="0" fillId="34" borderId="82" xfId="43" applyNumberFormat="1" applyFont="1" applyFill="1" applyBorder="1" applyAlignment="1">
      <alignment horizontal="center"/>
    </xf>
    <xf numFmtId="167" fontId="0" fillId="34" borderId="85" xfId="43" applyNumberFormat="1" applyFont="1" applyFill="1" applyBorder="1" applyAlignment="1">
      <alignment horizontal="center"/>
    </xf>
    <xf numFmtId="0" fontId="47" fillId="34" borderId="82" xfId="0" applyFont="1" applyFill="1" applyBorder="1"/>
    <xf numFmtId="0" fontId="47" fillId="34" borderId="82" xfId="0" applyFont="1" applyFill="1" applyBorder="1" applyAlignment="1">
      <alignment horizontal="center" vertical="center"/>
    </xf>
    <xf numFmtId="166" fontId="47" fillId="34" borderId="82" xfId="42" applyNumberFormat="1" applyFont="1" applyFill="1" applyBorder="1"/>
    <xf numFmtId="43" fontId="0" fillId="34" borderId="60" xfId="43" applyFont="1" applyFill="1" applyBorder="1"/>
    <xf numFmtId="0" fontId="21" fillId="34" borderId="90" xfId="53" applyFont="1" applyFill="1" applyBorder="1" applyAlignment="1">
      <alignment horizontal="center"/>
    </xf>
    <xf numFmtId="173" fontId="21" fillId="34" borderId="90" xfId="53" applyNumberFormat="1" applyFont="1" applyFill="1" applyBorder="1" applyAlignment="1">
      <alignment horizontal="center"/>
    </xf>
    <xf numFmtId="173" fontId="16" fillId="34" borderId="91" xfId="0" applyNumberFormat="1" applyFont="1" applyFill="1" applyBorder="1"/>
    <xf numFmtId="187" fontId="21" fillId="34" borderId="92" xfId="61" applyFont="1" applyFill="1" applyBorder="1"/>
    <xf numFmtId="187" fontId="21" fillId="34" borderId="92" xfId="61" applyFont="1" applyFill="1" applyBorder="1" applyAlignment="1">
      <alignment horizontal="center"/>
    </xf>
    <xf numFmtId="167" fontId="1" fillId="34" borderId="82" xfId="43" applyNumberFormat="1" applyFont="1" applyFill="1" applyBorder="1"/>
    <xf numFmtId="166" fontId="0" fillId="34" borderId="82" xfId="0" applyNumberFormat="1" applyFill="1" applyBorder="1"/>
    <xf numFmtId="0" fontId="16" fillId="0" borderId="76" xfId="0" applyFont="1" applyBorder="1" applyAlignment="1">
      <alignment horizontal="center"/>
    </xf>
    <xf numFmtId="17" fontId="16" fillId="0" borderId="87" xfId="0" applyNumberFormat="1" applyFont="1" applyBorder="1" applyAlignment="1">
      <alignment horizontal="center"/>
    </xf>
    <xf numFmtId="0" fontId="16" fillId="0" borderId="91" xfId="0" applyFont="1" applyBorder="1" applyAlignment="1">
      <alignment horizontal="center"/>
    </xf>
    <xf numFmtId="0" fontId="16" fillId="0" borderId="91" xfId="0" applyFont="1" applyBorder="1"/>
    <xf numFmtId="0" fontId="0" fillId="0" borderId="91" xfId="0" applyBorder="1" applyAlignment="1">
      <alignment horizontal="left"/>
    </xf>
    <xf numFmtId="0" fontId="16" fillId="0" borderId="93" xfId="0" applyFont="1" applyBorder="1" applyAlignment="1">
      <alignment horizontal="center"/>
    </xf>
    <xf numFmtId="167" fontId="0" fillId="0" borderId="82" xfId="0" applyNumberFormat="1" applyBorder="1"/>
    <xf numFmtId="167" fontId="0" fillId="0" borderId="85" xfId="0" applyNumberFormat="1" applyBorder="1"/>
    <xf numFmtId="17" fontId="16" fillId="0" borderId="82" xfId="0" applyNumberFormat="1" applyFont="1" applyBorder="1" applyAlignment="1">
      <alignment horizontal="center"/>
    </xf>
    <xf numFmtId="0" fontId="16" fillId="0" borderId="87" xfId="0" applyFont="1" applyBorder="1" applyAlignment="1">
      <alignment horizontal="center"/>
    </xf>
    <xf numFmtId="167" fontId="0" fillId="0" borderId="87" xfId="43" applyNumberFormat="1" applyFont="1" applyFill="1" applyBorder="1"/>
    <xf numFmtId="167" fontId="0" fillId="0" borderId="94" xfId="43" applyNumberFormat="1" applyFont="1" applyFill="1" applyBorder="1"/>
    <xf numFmtId="0" fontId="0" fillId="0" borderId="88" xfId="0" applyBorder="1" applyAlignment="1">
      <alignment horizontal="left"/>
    </xf>
    <xf numFmtId="167" fontId="1" fillId="0" borderId="76" xfId="43" applyNumberFormat="1" applyFont="1" applyFill="1" applyBorder="1"/>
    <xf numFmtId="167" fontId="1" fillId="0" borderId="82" xfId="43" applyNumberFormat="1" applyFont="1" applyFill="1" applyBorder="1"/>
    <xf numFmtId="164" fontId="16" fillId="0" borderId="88" xfId="0" applyNumberFormat="1" applyFont="1" applyBorder="1" applyAlignment="1">
      <alignment horizontal="center"/>
    </xf>
    <xf numFmtId="164" fontId="16" fillId="0" borderId="82" xfId="0" applyNumberFormat="1" applyFont="1" applyBorder="1" applyAlignment="1">
      <alignment horizontal="center"/>
    </xf>
    <xf numFmtId="164" fontId="16" fillId="0" borderId="91" xfId="0" applyNumberFormat="1" applyFont="1" applyBorder="1" applyAlignment="1">
      <alignment horizontal="center"/>
    </xf>
    <xf numFmtId="167" fontId="0" fillId="0" borderId="76" xfId="43" applyNumberFormat="1" applyFont="1" applyFill="1" applyBorder="1" applyAlignment="1">
      <alignment horizontal="right"/>
    </xf>
    <xf numFmtId="167" fontId="0" fillId="0" borderId="82" xfId="43" applyNumberFormat="1" applyFont="1" applyFill="1" applyBorder="1" applyAlignment="1">
      <alignment horizontal="right"/>
    </xf>
    <xf numFmtId="167" fontId="0" fillId="0" borderId="85" xfId="43" applyNumberFormat="1" applyFont="1" applyFill="1" applyBorder="1" applyAlignment="1">
      <alignment horizontal="right"/>
    </xf>
    <xf numFmtId="164" fontId="16" fillId="0" borderId="85" xfId="0" applyNumberFormat="1" applyFont="1" applyBorder="1" applyAlignment="1">
      <alignment horizontal="right"/>
    </xf>
    <xf numFmtId="1" fontId="0" fillId="0" borderId="87" xfId="43" applyNumberFormat="1" applyFont="1" applyBorder="1"/>
    <xf numFmtId="168" fontId="21" fillId="0" borderId="60" xfId="56" applyNumberFormat="1" applyFont="1" applyFill="1" applyBorder="1"/>
    <xf numFmtId="168" fontId="21" fillId="0" borderId="60" xfId="55" applyNumberFormat="1" applyFont="1" applyBorder="1"/>
    <xf numFmtId="171" fontId="24" fillId="0" borderId="76" xfId="48" applyNumberFormat="1" applyFont="1" applyBorder="1" applyAlignment="1">
      <alignment horizontal="center" vertical="top"/>
    </xf>
    <xf numFmtId="37" fontId="24" fillId="0" borderId="85" xfId="45" applyNumberFormat="1" applyFont="1" applyBorder="1" applyAlignment="1">
      <alignment horizontal="center"/>
    </xf>
    <xf numFmtId="43" fontId="0" fillId="34" borderId="0" xfId="44" applyNumberFormat="1" applyFont="1" applyFill="1" applyBorder="1"/>
    <xf numFmtId="0" fontId="0" fillId="34" borderId="90" xfId="0" applyFill="1" applyBorder="1"/>
    <xf numFmtId="168" fontId="0" fillId="34" borderId="90" xfId="42" applyNumberFormat="1" applyFont="1" applyFill="1" applyBorder="1" applyAlignment="1">
      <alignment horizontal="center"/>
    </xf>
    <xf numFmtId="168" fontId="0" fillId="34" borderId="90" xfId="0" applyNumberFormat="1" applyFill="1" applyBorder="1"/>
    <xf numFmtId="44" fontId="0" fillId="34" borderId="90" xfId="0" applyNumberFormat="1" applyFill="1" applyBorder="1"/>
    <xf numFmtId="0" fontId="44" fillId="34" borderId="90" xfId="0" applyFont="1" applyFill="1" applyBorder="1" applyAlignment="1">
      <alignment horizontal="left"/>
    </xf>
    <xf numFmtId="44" fontId="0" fillId="34" borderId="90" xfId="42" applyFont="1" applyFill="1" applyBorder="1"/>
    <xf numFmtId="17" fontId="16" fillId="0" borderId="90" xfId="0" applyNumberFormat="1" applyFont="1" applyBorder="1" applyAlignment="1">
      <alignment horizontal="center"/>
    </xf>
    <xf numFmtId="167" fontId="0" fillId="0" borderId="90" xfId="43" applyNumberFormat="1" applyFont="1" applyFill="1" applyBorder="1"/>
    <xf numFmtId="1" fontId="0" fillId="0" borderId="90" xfId="43" applyNumberFormat="1" applyFont="1" applyBorder="1"/>
    <xf numFmtId="0" fontId="0" fillId="34" borderId="0" xfId="0" applyFill="1" applyAlignment="1">
      <alignment wrapText="1"/>
    </xf>
    <xf numFmtId="0" fontId="21" fillId="34" borderId="0" xfId="55" applyFont="1" applyFill="1" applyAlignment="1">
      <alignment horizontal="left" wrapText="1"/>
    </xf>
    <xf numFmtId="183" fontId="54" fillId="0" borderId="0" xfId="61" applyNumberFormat="1" applyFont="1" applyProtection="1"/>
    <xf numFmtId="166" fontId="22" fillId="34" borderId="0" xfId="64" applyNumberFormat="1" applyFont="1" applyFill="1"/>
    <xf numFmtId="0" fontId="0" fillId="34" borderId="0" xfId="0" applyFill="1" applyAlignment="1">
      <alignment horizontal="left" vertical="top" wrapText="1"/>
    </xf>
    <xf numFmtId="0" fontId="0" fillId="34" borderId="0" xfId="0" applyFill="1" applyAlignment="1">
      <alignment horizontal="left" wrapText="1"/>
    </xf>
    <xf numFmtId="187" fontId="22" fillId="34" borderId="0" xfId="67" applyFont="1" applyFill="1" applyAlignment="1">
      <alignment horizontal="center"/>
    </xf>
    <xf numFmtId="187" fontId="22" fillId="34" borderId="0" xfId="61" quotePrefix="1" applyFont="1" applyFill="1" applyAlignment="1">
      <alignment horizontal="center"/>
    </xf>
    <xf numFmtId="187" fontId="22" fillId="34" borderId="0" xfId="67" applyFont="1" applyFill="1" applyAlignment="1">
      <alignment horizontal="right"/>
    </xf>
    <xf numFmtId="187" fontId="21" fillId="34" borderId="0" xfId="61" applyFont="1" applyFill="1" applyAlignment="1">
      <alignment horizontal="center" wrapText="1"/>
    </xf>
    <xf numFmtId="0" fontId="22" fillId="34" borderId="0" xfId="52" applyFont="1" applyFill="1" applyAlignment="1">
      <alignment horizontal="center"/>
    </xf>
    <xf numFmtId="0" fontId="22" fillId="34" borderId="0" xfId="52" quotePrefix="1" applyFont="1" applyFill="1" applyAlignment="1">
      <alignment horizontal="center"/>
    </xf>
    <xf numFmtId="0" fontId="22" fillId="34" borderId="0" xfId="53" applyFont="1" applyFill="1" applyAlignment="1">
      <alignment horizontal="center"/>
    </xf>
    <xf numFmtId="187" fontId="21" fillId="34" borderId="0" xfId="61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33" borderId="11" xfId="0" applyFont="1" applyFill="1" applyBorder="1" applyAlignment="1">
      <alignment horizontal="center"/>
    </xf>
    <xf numFmtId="39" fontId="24" fillId="0" borderId="93" xfId="45" applyFont="1" applyBorder="1" applyAlignment="1">
      <alignment horizontal="center" vertical="center" textRotation="90"/>
    </xf>
    <xf numFmtId="39" fontId="24" fillId="0" borderId="14" xfId="45" applyFont="1" applyBorder="1" applyAlignment="1">
      <alignment horizontal="center" vertical="center" textRotation="90"/>
    </xf>
    <xf numFmtId="39" fontId="24" fillId="0" borderId="17" xfId="45" applyFont="1" applyBorder="1" applyAlignment="1">
      <alignment horizontal="center" vertical="center" textRotation="90"/>
    </xf>
    <xf numFmtId="173" fontId="0" fillId="34" borderId="11" xfId="0" applyNumberFormat="1" applyFill="1" applyBorder="1"/>
    <xf numFmtId="166" fontId="21" fillId="34" borderId="0" xfId="42" applyNumberFormat="1" applyFont="1" applyFill="1" applyBorder="1"/>
  </cellXfs>
  <cellStyles count="33454">
    <cellStyle name="20% - Accent1" xfId="19" builtinId="30" customBuiltin="1"/>
    <cellStyle name="20% - Accent1 10" xfId="732" xr:uid="{812D64B4-D1A7-4C8B-8E7C-14DA6F52E8B2}"/>
    <cellStyle name="20% - Accent1 10 2" xfId="3688" xr:uid="{2122C2AB-7F30-465B-83F9-70DE3EA4D2B3}"/>
    <cellStyle name="20% - Accent1 10 2 2" xfId="11667" xr:uid="{3BBC36AB-AD96-4AF5-9809-21AA6596331A}"/>
    <cellStyle name="20% - Accent1 10 2 2 2" xfId="22955" xr:uid="{E0C370FC-5DDE-4C88-91A0-133E64E89DF4}"/>
    <cellStyle name="20% - Accent1 10 2 3" xfId="9673" xr:uid="{E5845535-4752-4213-B3EF-1FD597612F57}"/>
    <cellStyle name="20% - Accent1 10 2 3 2" xfId="20961" xr:uid="{D7561602-F143-46B0-9AA3-F9C2ABBEA78C}"/>
    <cellStyle name="20% - Accent1 10 2 4" xfId="7679" xr:uid="{FF99CDB9-187D-465C-805E-B3CADB17EEEC}"/>
    <cellStyle name="20% - Accent1 10 2 4 2" xfId="18967" xr:uid="{541C2794-3468-4025-9693-3724CC66DAC6}"/>
    <cellStyle name="20% - Accent1 10 2 5" xfId="5685" xr:uid="{CD2E3D18-7CF9-4BCB-ADAF-8EE6D1B320A2}"/>
    <cellStyle name="20% - Accent1 10 2 5 2" xfId="16973" xr:uid="{CB651FCB-A060-4A70-A3E5-B1FED737B8A3}"/>
    <cellStyle name="20% - Accent1 10 2 6" xfId="14979" xr:uid="{72D86A5B-61AC-4014-B2B1-E26CEBE36369}"/>
    <cellStyle name="20% - Accent1 10 3" xfId="10670" xr:uid="{109FA8CA-FAD1-4C16-81BC-D725DD466A31}"/>
    <cellStyle name="20% - Accent1 10 3 2" xfId="21958" xr:uid="{9AF1FDFF-10BD-4379-ADE8-F32C63DB80BD}"/>
    <cellStyle name="20% - Accent1 10 4" xfId="8685" xr:uid="{71997854-BA08-4ECB-A838-CF4144D94B20}"/>
    <cellStyle name="20% - Accent1 10 4 2" xfId="19973" xr:uid="{7D81CC7C-586B-4F8F-B988-35AF523FD445}"/>
    <cellStyle name="20% - Accent1 10 5" xfId="6682" xr:uid="{B81E4C75-C3AF-417F-826B-DD377A55F6BC}"/>
    <cellStyle name="20% - Accent1 10 5 2" xfId="17970" xr:uid="{02DC509D-172F-4751-A9E9-EDB289A0FA56}"/>
    <cellStyle name="20% - Accent1 10 6" xfId="4688" xr:uid="{6C0129FB-EB17-4EB8-A3C3-939652717655}"/>
    <cellStyle name="20% - Accent1 10 6 2" xfId="15976" xr:uid="{01A31475-0290-43C8-864E-85820BAE7E25}"/>
    <cellStyle name="20% - Accent1 10 7" xfId="13982" xr:uid="{85DFDC07-320D-4F63-BAD5-C957CDFFF468}"/>
    <cellStyle name="20% - Accent1 10 8" xfId="12668" xr:uid="{FC19D946-19A1-42B8-892F-3FD1D2CEB6BA}"/>
    <cellStyle name="20% - Accent1 11" xfId="733" xr:uid="{CC4F76C0-C3A9-41ED-BF5E-A35D565A032E}"/>
    <cellStyle name="20% - Accent1 11 2" xfId="3689" xr:uid="{C17D8CE9-B502-4D4C-8E21-764A573BDA40}"/>
    <cellStyle name="20% - Accent1 11 2 2" xfId="11668" xr:uid="{3E3AF05F-B901-4AA2-A137-5519AF29FE3D}"/>
    <cellStyle name="20% - Accent1 11 2 2 2" xfId="22956" xr:uid="{04BCA117-8F48-4F4D-A134-286FC0092B62}"/>
    <cellStyle name="20% - Accent1 11 2 3" xfId="9674" xr:uid="{751BA147-F4CE-40F3-8081-C48BDBDAF154}"/>
    <cellStyle name="20% - Accent1 11 2 3 2" xfId="20962" xr:uid="{B7982D57-EA82-4CAB-9272-A2F52692CDB9}"/>
    <cellStyle name="20% - Accent1 11 2 4" xfId="7680" xr:uid="{3E372B40-4B90-4955-A43B-0ACFAF73DD66}"/>
    <cellStyle name="20% - Accent1 11 2 4 2" xfId="18968" xr:uid="{3A4A2D24-AC98-4EC7-9FC8-AE0486FBECB4}"/>
    <cellStyle name="20% - Accent1 11 2 5" xfId="5686" xr:uid="{6E6C76FB-8C56-4445-927D-5F800372A3BF}"/>
    <cellStyle name="20% - Accent1 11 2 5 2" xfId="16974" xr:uid="{5ABF4445-A2B1-4FD4-AC96-A22B05CD89A9}"/>
    <cellStyle name="20% - Accent1 11 2 6" xfId="14980" xr:uid="{E9CBE1D0-162E-408E-BE0D-60A5E2D91C72}"/>
    <cellStyle name="20% - Accent1 11 3" xfId="10671" xr:uid="{F4E6664E-9A34-486F-AB5D-0C9BB283B804}"/>
    <cellStyle name="20% - Accent1 11 3 2" xfId="21959" xr:uid="{4526050E-5C63-4BD9-AFFB-09B53C1C9B1F}"/>
    <cellStyle name="20% - Accent1 11 4" xfId="8677" xr:uid="{5A7C0455-63A9-4738-BA6D-0227196958E6}"/>
    <cellStyle name="20% - Accent1 11 4 2" xfId="19965" xr:uid="{A2B08426-DEB1-45D2-8217-D2129AAFB9B9}"/>
    <cellStyle name="20% - Accent1 11 5" xfId="6683" xr:uid="{FE7D30DC-0327-4227-AEC0-04799F2717E0}"/>
    <cellStyle name="20% - Accent1 11 5 2" xfId="17971" xr:uid="{36D8377D-4056-42EF-86FE-9AEE7626D6E9}"/>
    <cellStyle name="20% - Accent1 11 6" xfId="4689" xr:uid="{D1E2F9FA-7B73-4B38-8EDA-059D27B1F97B}"/>
    <cellStyle name="20% - Accent1 11 6 2" xfId="15977" xr:uid="{ADCB25C9-A0C4-47AE-BEBA-E603CF11E60A}"/>
    <cellStyle name="20% - Accent1 11 7" xfId="13983" xr:uid="{552C8555-6A70-446A-9C6C-2D2FB2BC2668}"/>
    <cellStyle name="20% - Accent1 11 8" xfId="12669" xr:uid="{8C9F340F-465B-432B-8E57-3E4458C13D72}"/>
    <cellStyle name="20% - Accent1 12" xfId="734" xr:uid="{DE4F796B-CBBA-45FD-873E-5D09C41A7B4A}"/>
    <cellStyle name="20% - Accent1 12 2" xfId="3690" xr:uid="{EAC6761F-3BC5-4CC8-8BDF-64CB5A5202DE}"/>
    <cellStyle name="20% - Accent1 12 2 2" xfId="11669" xr:uid="{ACA2CD14-9BE2-4245-A18D-7558A5F9C124}"/>
    <cellStyle name="20% - Accent1 12 2 2 2" xfId="22957" xr:uid="{B88C5A36-E095-4F94-9A77-AC672F90BC12}"/>
    <cellStyle name="20% - Accent1 12 2 3" xfId="9675" xr:uid="{3A0E23A6-166C-41BF-B148-0466EA9DC99A}"/>
    <cellStyle name="20% - Accent1 12 2 3 2" xfId="20963" xr:uid="{513B8243-92C0-4E39-94E2-798A80B1ADA5}"/>
    <cellStyle name="20% - Accent1 12 2 4" xfId="7681" xr:uid="{E633BC23-EB5A-49EB-B121-9D823387E765}"/>
    <cellStyle name="20% - Accent1 12 2 4 2" xfId="18969" xr:uid="{74EB3178-D682-4759-8A11-FD725DC817D3}"/>
    <cellStyle name="20% - Accent1 12 2 5" xfId="5687" xr:uid="{15DEC1F9-553C-4D02-AC9E-37A60D3FC664}"/>
    <cellStyle name="20% - Accent1 12 2 5 2" xfId="16975" xr:uid="{3C405F22-1222-4E68-847A-197F82F3512A}"/>
    <cellStyle name="20% - Accent1 12 2 6" xfId="14981" xr:uid="{5C57E296-BD1E-4501-A39F-7DC0D6A8E3F7}"/>
    <cellStyle name="20% - Accent1 12 3" xfId="10672" xr:uid="{E79D5B28-A683-4587-A1F5-31BADAB3A5F4}"/>
    <cellStyle name="20% - Accent1 12 3 2" xfId="21960" xr:uid="{F3A770B3-A4A6-408D-AF4D-8EE8643B74B4}"/>
    <cellStyle name="20% - Accent1 12 4" xfId="8686" xr:uid="{E2DD0EB9-72D7-43EC-8DC1-33C77C2796DF}"/>
    <cellStyle name="20% - Accent1 12 4 2" xfId="19974" xr:uid="{C0AB1323-9A55-43C8-9173-A6945227B489}"/>
    <cellStyle name="20% - Accent1 12 5" xfId="6684" xr:uid="{74E67C91-6C01-4288-8A63-E43FAB397D04}"/>
    <cellStyle name="20% - Accent1 12 5 2" xfId="17972" xr:uid="{81DCA657-3761-4848-8514-C8B684CCD465}"/>
    <cellStyle name="20% - Accent1 12 6" xfId="4690" xr:uid="{40C8D54C-EDFB-45ED-AE33-86833C01715E}"/>
    <cellStyle name="20% - Accent1 12 6 2" xfId="15978" xr:uid="{3210F068-296F-4ABA-BD93-0BE3CD4E0B99}"/>
    <cellStyle name="20% - Accent1 12 7" xfId="13984" xr:uid="{306322B9-9FD6-42CE-9DD1-2C4619654BB0}"/>
    <cellStyle name="20% - Accent1 12 8" xfId="12670" xr:uid="{0C0D64BE-2D35-4577-AA0C-D31BDF59EDAE}"/>
    <cellStyle name="20% - Accent1 13" xfId="735" xr:uid="{756D6B7B-5926-44EE-86C5-8D384EF6A355}"/>
    <cellStyle name="20% - Accent1 13 2" xfId="3691" xr:uid="{827BF725-0914-4E75-8617-62B2B60B54A0}"/>
    <cellStyle name="20% - Accent1 13 2 2" xfId="11670" xr:uid="{2DFF3AB5-D65C-4986-A070-09A9483EB4FC}"/>
    <cellStyle name="20% - Accent1 13 2 2 2" xfId="22958" xr:uid="{9A02767B-C648-4346-9AEA-FDAFA18E91F5}"/>
    <cellStyle name="20% - Accent1 13 2 3" xfId="9676" xr:uid="{29392E02-F1F5-4A43-ABD2-238C35D95AC2}"/>
    <cellStyle name="20% - Accent1 13 2 3 2" xfId="20964" xr:uid="{537DBE2F-26C9-44EB-941B-83BFF5E0C616}"/>
    <cellStyle name="20% - Accent1 13 2 4" xfId="7682" xr:uid="{BDF09A6C-F8DC-4EFD-A206-1C48EDB4FBA8}"/>
    <cellStyle name="20% - Accent1 13 2 4 2" xfId="18970" xr:uid="{2131E742-4FBD-45FF-8B78-7D7DE112D717}"/>
    <cellStyle name="20% - Accent1 13 2 5" xfId="5688" xr:uid="{1BF0A30A-ADC6-466A-935B-2C978814A5B6}"/>
    <cellStyle name="20% - Accent1 13 2 5 2" xfId="16976" xr:uid="{FE8E11C5-7FC0-4606-9B47-8C8A0FB8559F}"/>
    <cellStyle name="20% - Accent1 13 2 6" xfId="14982" xr:uid="{2CC13893-1014-4CF5-8908-3E85522B452B}"/>
    <cellStyle name="20% - Accent1 13 3" xfId="10673" xr:uid="{340D2EFC-CC26-4F66-90DC-0167F66A36B5}"/>
    <cellStyle name="20% - Accent1 13 3 2" xfId="21961" xr:uid="{7340253E-B187-465E-9F07-1632554B0609}"/>
    <cellStyle name="20% - Accent1 13 4" xfId="8678" xr:uid="{8E4BF986-8274-4038-940A-976BB11AD8F0}"/>
    <cellStyle name="20% - Accent1 13 4 2" xfId="19966" xr:uid="{5EED4498-0115-4C22-8EDA-A6F6D8E01668}"/>
    <cellStyle name="20% - Accent1 13 5" xfId="6685" xr:uid="{37F3C5CF-15CE-423F-9B7F-5B3121F04633}"/>
    <cellStyle name="20% - Accent1 13 5 2" xfId="17973" xr:uid="{0DE5BC6D-0C90-4587-BDC5-EE9E85068F42}"/>
    <cellStyle name="20% - Accent1 13 6" xfId="4691" xr:uid="{515A8043-F5FA-419D-A71F-657C9ED49BBA}"/>
    <cellStyle name="20% - Accent1 13 6 2" xfId="15979" xr:uid="{485B89C7-9850-49BC-8893-68BAC994D8CB}"/>
    <cellStyle name="20% - Accent1 13 7" xfId="13985" xr:uid="{8C9EEA6A-E5D7-4D1D-8013-A0B948BC3B31}"/>
    <cellStyle name="20% - Accent1 13 8" xfId="12671" xr:uid="{0929550A-D69E-405D-A3EA-7C7946D06589}"/>
    <cellStyle name="20% - Accent1 14" xfId="736" xr:uid="{44DD7467-ACEA-4661-96AD-66BD0E9CF72A}"/>
    <cellStyle name="20% - Accent1 14 2" xfId="3692" xr:uid="{4E54A5FF-2535-487F-993A-21E3EA1400EE}"/>
    <cellStyle name="20% - Accent1 14 2 2" xfId="11671" xr:uid="{C0578432-CAEF-4B68-8BED-84F29DD2D0A9}"/>
    <cellStyle name="20% - Accent1 14 2 2 2" xfId="22959" xr:uid="{E5DD8AA3-3260-4496-A370-7A6BA0B92051}"/>
    <cellStyle name="20% - Accent1 14 2 3" xfId="9677" xr:uid="{F4635620-BF7B-41BD-A069-22A2F87B5016}"/>
    <cellStyle name="20% - Accent1 14 2 3 2" xfId="20965" xr:uid="{CE910A93-11FA-448E-AB78-321890699B6C}"/>
    <cellStyle name="20% - Accent1 14 2 4" xfId="7683" xr:uid="{63EE0BB6-0C31-4BE9-A53B-0BF028AFC375}"/>
    <cellStyle name="20% - Accent1 14 2 4 2" xfId="18971" xr:uid="{B131F524-2260-43B7-96F0-6ABC3945F3AF}"/>
    <cellStyle name="20% - Accent1 14 2 5" xfId="5689" xr:uid="{784B858D-0F6F-48A8-B921-FA2B1D398E18}"/>
    <cellStyle name="20% - Accent1 14 2 5 2" xfId="16977" xr:uid="{F262A5A5-FDAD-461B-9AA4-33CC775CB6D8}"/>
    <cellStyle name="20% - Accent1 14 2 6" xfId="14983" xr:uid="{AF042003-C32A-4CD9-A1C3-7D0DDF23F525}"/>
    <cellStyle name="20% - Accent1 14 3" xfId="10674" xr:uid="{5BB8641C-F902-4547-9BF6-04C8590A2F47}"/>
    <cellStyle name="20% - Accent1 14 3 2" xfId="21962" xr:uid="{7D05D636-93D7-4C07-B433-4FCAD6EB3AB7}"/>
    <cellStyle name="20% - Accent1 14 4" xfId="8676" xr:uid="{DBE9ED08-207D-417F-A2F2-593332C3E40B}"/>
    <cellStyle name="20% - Accent1 14 4 2" xfId="19964" xr:uid="{83B2561C-957B-4A54-939F-1C96B828F5A2}"/>
    <cellStyle name="20% - Accent1 14 5" xfId="6686" xr:uid="{0631879F-A39A-4162-94C6-B7804A851F9C}"/>
    <cellStyle name="20% - Accent1 14 5 2" xfId="17974" xr:uid="{18187F84-A815-4103-A26B-53662A8A91FB}"/>
    <cellStyle name="20% - Accent1 14 6" xfId="4692" xr:uid="{359169CB-C198-4854-A3A6-8EBA94947E13}"/>
    <cellStyle name="20% - Accent1 14 6 2" xfId="15980" xr:uid="{81C30774-575B-46BF-8AA5-E9D5899666F4}"/>
    <cellStyle name="20% - Accent1 14 7" xfId="13986" xr:uid="{302750A8-BB6C-4E62-B4FA-E2327675EF05}"/>
    <cellStyle name="20% - Accent1 14 8" xfId="12672" xr:uid="{E65A554D-8C3D-484C-89A5-1F085614C5A0}"/>
    <cellStyle name="20% - Accent1 15" xfId="737" xr:uid="{99D6D1EA-8910-4A98-9968-2664F65BD320}"/>
    <cellStyle name="20% - Accent1 15 2" xfId="3693" xr:uid="{119369DA-216C-4091-9EA2-2A7D17EDF2F8}"/>
    <cellStyle name="20% - Accent1 15 2 2" xfId="11672" xr:uid="{A3147A69-C614-40B7-9966-99B3381CD863}"/>
    <cellStyle name="20% - Accent1 15 2 2 2" xfId="22960" xr:uid="{12453C4A-D1D4-461E-A539-98E518CF90FC}"/>
    <cellStyle name="20% - Accent1 15 2 3" xfId="9678" xr:uid="{3451278C-3248-4E32-829D-B60DA16C349B}"/>
    <cellStyle name="20% - Accent1 15 2 3 2" xfId="20966" xr:uid="{4F216AC6-B54D-4689-851F-8BE24D912D11}"/>
    <cellStyle name="20% - Accent1 15 2 4" xfId="7684" xr:uid="{32571976-86D6-4718-AE6A-6B948B0E5ABB}"/>
    <cellStyle name="20% - Accent1 15 2 4 2" xfId="18972" xr:uid="{28DED62F-27C5-4E26-92E2-C73127AF27C2}"/>
    <cellStyle name="20% - Accent1 15 2 5" xfId="5690" xr:uid="{0ADAB533-8C83-419F-82B6-32DE9382D751}"/>
    <cellStyle name="20% - Accent1 15 2 5 2" xfId="16978" xr:uid="{ABDEC65C-C9C3-465B-8DB6-18126D34BB5F}"/>
    <cellStyle name="20% - Accent1 15 2 6" xfId="14984" xr:uid="{BF9F832B-4501-4947-90C7-AF68EA8C6ABE}"/>
    <cellStyle name="20% - Accent1 15 3" xfId="10675" xr:uid="{93EC924B-D5CB-4E4C-9EDF-1C78C8DE69BB}"/>
    <cellStyle name="20% - Accent1 15 3 2" xfId="21963" xr:uid="{EB729D66-7620-4F5E-A979-634D84F29B1F}"/>
    <cellStyle name="20% - Accent1 15 4" xfId="8679" xr:uid="{F2322443-F55F-4A87-8333-D80230838AB2}"/>
    <cellStyle name="20% - Accent1 15 4 2" xfId="19967" xr:uid="{77A15656-0B48-47F8-80D7-E61B55C8DB21}"/>
    <cellStyle name="20% - Accent1 15 5" xfId="6687" xr:uid="{B4FA20E2-E7C0-4DD3-98A4-78326F48A945}"/>
    <cellStyle name="20% - Accent1 15 5 2" xfId="17975" xr:uid="{289D4720-1A90-4226-941B-3EEE852B9FCF}"/>
    <cellStyle name="20% - Accent1 15 6" xfId="4693" xr:uid="{582895C8-FFE1-44D5-BF69-8D9949073915}"/>
    <cellStyle name="20% - Accent1 15 6 2" xfId="15981" xr:uid="{AC136FE3-4763-4AEA-AF70-611E4A902ECF}"/>
    <cellStyle name="20% - Accent1 15 7" xfId="13987" xr:uid="{6CC053F7-56FE-4FAD-9D42-DB036C1C43E3}"/>
    <cellStyle name="20% - Accent1 15 8" xfId="12673" xr:uid="{C3154F91-3FD4-4C7D-9D38-25CC722DB66E}"/>
    <cellStyle name="20% - Accent1 16" xfId="738" xr:uid="{D4D9BF6E-E44C-4100-96FE-742E827C21E3}"/>
    <cellStyle name="20% - Accent1 16 2" xfId="3694" xr:uid="{E8328159-F523-41D6-B09E-E76FE09D9AA1}"/>
    <cellStyle name="20% - Accent1 16 2 2" xfId="11673" xr:uid="{C9ABB22A-81D3-4923-AACF-5805B8F1D66F}"/>
    <cellStyle name="20% - Accent1 16 2 2 2" xfId="22961" xr:uid="{AD286627-9C67-49C0-820B-A32B6782DA80}"/>
    <cellStyle name="20% - Accent1 16 2 3" xfId="9679" xr:uid="{9CA3AFBB-4837-4E60-A779-0BC3BE03C52C}"/>
    <cellStyle name="20% - Accent1 16 2 3 2" xfId="20967" xr:uid="{AF280D5A-78B6-4318-A84A-B2EB2B9C7881}"/>
    <cellStyle name="20% - Accent1 16 2 4" xfId="7685" xr:uid="{B4066848-B918-4421-9C72-50B2C0445244}"/>
    <cellStyle name="20% - Accent1 16 2 4 2" xfId="18973" xr:uid="{4FB1006B-BAEA-45C5-8DEC-5084ED78EE5B}"/>
    <cellStyle name="20% - Accent1 16 2 5" xfId="5691" xr:uid="{10537B86-A9ED-4478-A492-2C840D841371}"/>
    <cellStyle name="20% - Accent1 16 2 5 2" xfId="16979" xr:uid="{35EF418E-A567-4441-8701-F0C4556D6C8C}"/>
    <cellStyle name="20% - Accent1 16 2 6" xfId="14985" xr:uid="{15E91E4A-9EC7-4731-8B68-5A3631A171D2}"/>
    <cellStyle name="20% - Accent1 16 3" xfId="10676" xr:uid="{2B6D39F7-28C5-45F8-8423-D826F1D22268}"/>
    <cellStyle name="20% - Accent1 16 3 2" xfId="21964" xr:uid="{DA83F6B2-A812-4146-8F5D-D81DD0854021}"/>
    <cellStyle name="20% - Accent1 16 4" xfId="8680" xr:uid="{71514412-729B-4E20-AD19-597891BCBAEC}"/>
    <cellStyle name="20% - Accent1 16 4 2" xfId="19968" xr:uid="{7FE0B7DB-B353-46A4-8322-2E84624B7B8A}"/>
    <cellStyle name="20% - Accent1 16 5" xfId="6688" xr:uid="{2186385D-62C6-4297-BCB6-EEDBC853CECD}"/>
    <cellStyle name="20% - Accent1 16 5 2" xfId="17976" xr:uid="{A39DC618-CF07-4F66-B80F-F0B8C5D25BAA}"/>
    <cellStyle name="20% - Accent1 16 6" xfId="4694" xr:uid="{247D7601-E81F-4804-A88F-C78A21D07233}"/>
    <cellStyle name="20% - Accent1 16 6 2" xfId="15982" xr:uid="{974F4697-C430-4F4F-838A-96407CB5CF04}"/>
    <cellStyle name="20% - Accent1 16 7" xfId="13988" xr:uid="{FB146426-3FFC-4229-ADC6-15BF86184555}"/>
    <cellStyle name="20% - Accent1 16 8" xfId="12674" xr:uid="{A68D2C13-583E-43C6-8787-1058334A15E7}"/>
    <cellStyle name="20% - Accent1 17" xfId="739" xr:uid="{AD69314A-0637-46DC-9C18-906B958A5C8A}"/>
    <cellStyle name="20% - Accent1 17 2" xfId="3695" xr:uid="{4C75B2DC-6D63-4EFB-8D47-B5CE17347B8F}"/>
    <cellStyle name="20% - Accent1 17 2 2" xfId="11674" xr:uid="{EF37287D-8C98-4BE8-8D7B-5CBA26995CF9}"/>
    <cellStyle name="20% - Accent1 17 2 2 2" xfId="22962" xr:uid="{BE13DF2D-C16D-442A-8CE2-2FA7D32E3237}"/>
    <cellStyle name="20% - Accent1 17 2 3" xfId="9680" xr:uid="{045A5899-E5B8-4796-9CFA-D5C9C27E08CC}"/>
    <cellStyle name="20% - Accent1 17 2 3 2" xfId="20968" xr:uid="{6EB27C9C-84DD-4DA6-8DC0-F2A9EF6C19E4}"/>
    <cellStyle name="20% - Accent1 17 2 4" xfId="7686" xr:uid="{0C6401D1-20BE-4B51-B38E-A41A0AAF7069}"/>
    <cellStyle name="20% - Accent1 17 2 4 2" xfId="18974" xr:uid="{08FC6C1E-4911-45E1-A14C-84ED7AB3017E}"/>
    <cellStyle name="20% - Accent1 17 2 5" xfId="5692" xr:uid="{976B9AD6-8DB6-4FA6-8711-97A23C7DD5B5}"/>
    <cellStyle name="20% - Accent1 17 2 5 2" xfId="16980" xr:uid="{9F5F66A5-232D-405C-B14D-6C7614CEAD73}"/>
    <cellStyle name="20% - Accent1 17 2 6" xfId="14986" xr:uid="{A13E6E7D-955A-4F27-B45B-BF19CCDCB90E}"/>
    <cellStyle name="20% - Accent1 17 3" xfId="10677" xr:uid="{0F7E3BB8-2F14-45EF-9720-75459D12DB86}"/>
    <cellStyle name="20% - Accent1 17 3 2" xfId="21965" xr:uid="{EA56623E-95F5-4C19-BEF2-FFACF64B9119}"/>
    <cellStyle name="20% - Accent1 17 4" xfId="8683" xr:uid="{D1171CB4-6AC5-418F-AEBB-517051682BDD}"/>
    <cellStyle name="20% - Accent1 17 4 2" xfId="19971" xr:uid="{F65FCE54-AB45-4BD1-8B94-7A30BA5C0FF2}"/>
    <cellStyle name="20% - Accent1 17 5" xfId="6689" xr:uid="{BCF79361-5CB1-421B-AB28-603C2C3F1DA1}"/>
    <cellStyle name="20% - Accent1 17 5 2" xfId="17977" xr:uid="{32A35F70-CB9A-4379-A0BA-76592E5CACA8}"/>
    <cellStyle name="20% - Accent1 17 6" xfId="4695" xr:uid="{0AD55AED-1F8F-4A66-A1D0-3251035314D6}"/>
    <cellStyle name="20% - Accent1 17 6 2" xfId="15983" xr:uid="{2999CD3A-087F-4566-AA04-3AD16F224381}"/>
    <cellStyle name="20% - Accent1 17 7" xfId="13989" xr:uid="{3A4D1342-1A79-45B8-9983-C8701F17F4BB}"/>
    <cellStyle name="20% - Accent1 17 8" xfId="12675" xr:uid="{CFF164CD-B7D9-4E21-8C64-C931B0F24526}"/>
    <cellStyle name="20% - Accent1 18" xfId="740" xr:uid="{1F7E3378-567D-41FC-960C-75726B2F8B21}"/>
    <cellStyle name="20% - Accent1 18 2" xfId="3696" xr:uid="{E088600C-5CEC-4411-9949-CA92668946C4}"/>
    <cellStyle name="20% - Accent1 18 2 2" xfId="11675" xr:uid="{8C469D9C-1180-4F1D-B6BF-75736F536CF1}"/>
    <cellStyle name="20% - Accent1 18 2 2 2" xfId="22963" xr:uid="{CCC02697-97D8-40F7-BD4F-1DDA6E63D5C5}"/>
    <cellStyle name="20% - Accent1 18 2 3" xfId="9681" xr:uid="{B90B108F-54FC-47FD-BDA6-7F68F4911066}"/>
    <cellStyle name="20% - Accent1 18 2 3 2" xfId="20969" xr:uid="{4601A6A1-B2A0-47AC-B0AE-BDF697ACF40A}"/>
    <cellStyle name="20% - Accent1 18 2 4" xfId="7687" xr:uid="{73B34199-1DF0-4DB8-882F-20CA488878F0}"/>
    <cellStyle name="20% - Accent1 18 2 4 2" xfId="18975" xr:uid="{7CB8AAF3-369D-4D9E-82E6-A9BF55307882}"/>
    <cellStyle name="20% - Accent1 18 2 5" xfId="5693" xr:uid="{92E95BCA-7E7B-4E52-8A7D-9CB3B2EB296D}"/>
    <cellStyle name="20% - Accent1 18 2 5 2" xfId="16981" xr:uid="{9EF7E457-B662-4D73-8FE1-AEF19B31F95F}"/>
    <cellStyle name="20% - Accent1 18 2 6" xfId="14987" xr:uid="{FF710D6A-9C66-486D-8D87-A7717C9E1DFC}"/>
    <cellStyle name="20% - Accent1 18 3" xfId="10678" xr:uid="{6B942332-3CFC-4AF0-9DF5-B648B1D1C245}"/>
    <cellStyle name="20% - Accent1 18 3 2" xfId="21966" xr:uid="{B0F03E5D-7DC8-46EF-89E3-BEBB4D5D8852}"/>
    <cellStyle name="20% - Accent1 18 4" xfId="8684" xr:uid="{D5F4E016-F674-4B1E-8F6D-F65161B3FA6F}"/>
    <cellStyle name="20% - Accent1 18 4 2" xfId="19972" xr:uid="{44C5865B-1F25-4303-8CB2-DED7B9F2C8CA}"/>
    <cellStyle name="20% - Accent1 18 5" xfId="6690" xr:uid="{F1FC6892-26BD-4A76-841D-2D2E961511D6}"/>
    <cellStyle name="20% - Accent1 18 5 2" xfId="17978" xr:uid="{4F28BCEB-2FE4-4950-B50F-00DE3C63B656}"/>
    <cellStyle name="20% - Accent1 18 6" xfId="4696" xr:uid="{60A9F29E-D428-47A8-8EFB-6248584BF362}"/>
    <cellStyle name="20% - Accent1 18 6 2" xfId="15984" xr:uid="{C9499852-BB93-4DC4-B8D8-C7C97B4647B4}"/>
    <cellStyle name="20% - Accent1 18 7" xfId="13990" xr:uid="{62B01D63-FC94-4B12-9AAD-8111A136948A}"/>
    <cellStyle name="20% - Accent1 18 8" xfId="12676" xr:uid="{C0710081-74F6-48DC-B03F-5E1071BA9746}"/>
    <cellStyle name="20% - Accent1 19" xfId="741" xr:uid="{A18F812E-77AD-4DD4-B68E-B2C6BEEB9F44}"/>
    <cellStyle name="20% - Accent1 19 2" xfId="3697" xr:uid="{EB429080-1DCE-4AD2-AA73-2DA822CC3EBE}"/>
    <cellStyle name="20% - Accent1 19 2 2" xfId="11676" xr:uid="{21846A18-BC54-4CC4-B19E-B9C131EB6484}"/>
    <cellStyle name="20% - Accent1 19 2 2 2" xfId="22964" xr:uid="{EC2E9490-C524-4D0B-9075-A1ABDDC17CD2}"/>
    <cellStyle name="20% - Accent1 19 2 3" xfId="9682" xr:uid="{1D57FC3C-D690-49D0-AE37-162BA1C474C1}"/>
    <cellStyle name="20% - Accent1 19 2 3 2" xfId="20970" xr:uid="{3ACC588F-E494-4EAE-B11E-735261DF0417}"/>
    <cellStyle name="20% - Accent1 19 2 4" xfId="7688" xr:uid="{1885390B-49B4-410E-8B08-4620013C8B17}"/>
    <cellStyle name="20% - Accent1 19 2 4 2" xfId="18976" xr:uid="{A7E0C7A7-04F6-4E94-A9E5-2390AF421D2B}"/>
    <cellStyle name="20% - Accent1 19 2 5" xfId="5694" xr:uid="{436D2819-1787-4E03-BD82-505448948DAB}"/>
    <cellStyle name="20% - Accent1 19 2 5 2" xfId="16982" xr:uid="{5E20ED64-EDE2-4C2E-97F1-C8B63720400D}"/>
    <cellStyle name="20% - Accent1 19 2 6" xfId="14988" xr:uid="{65BD0FE3-65B8-4353-AA8B-07F7BB651BA1}"/>
    <cellStyle name="20% - Accent1 19 3" xfId="10679" xr:uid="{BC651559-903F-45F8-A590-12EF9B38E427}"/>
    <cellStyle name="20% - Accent1 19 3 2" xfId="21967" xr:uid="{55AECF03-4655-40BC-8289-AF25ACB8F053}"/>
    <cellStyle name="20% - Accent1 19 4" xfId="8681" xr:uid="{5FAF1766-2A8B-42FA-93DB-A727B9A077F3}"/>
    <cellStyle name="20% - Accent1 19 4 2" xfId="19969" xr:uid="{E58B48A6-69A4-409A-BAB6-57CFF0608D39}"/>
    <cellStyle name="20% - Accent1 19 5" xfId="6691" xr:uid="{707C109A-577B-4150-93C3-DCA9F54080E9}"/>
    <cellStyle name="20% - Accent1 19 5 2" xfId="17979" xr:uid="{2B5989A7-E844-4406-B2C4-DABA5A72AE03}"/>
    <cellStyle name="20% - Accent1 19 6" xfId="4697" xr:uid="{7536255E-A065-4EB0-A144-0B0664CD9AF2}"/>
    <cellStyle name="20% - Accent1 19 6 2" xfId="15985" xr:uid="{839DFE15-08CD-44F1-9F4A-1541B0405DA8}"/>
    <cellStyle name="20% - Accent1 19 7" xfId="13991" xr:uid="{3E429EF8-8B01-4FFE-AB79-502BE3E991FC}"/>
    <cellStyle name="20% - Accent1 19 8" xfId="12677" xr:uid="{43432803-4688-4002-9B66-12F52208699E}"/>
    <cellStyle name="20% - Accent1 2" xfId="742" xr:uid="{F0E9A48B-6482-4320-92F3-2A1C3E052777}"/>
    <cellStyle name="20% - Accent1 2 10" xfId="24625" xr:uid="{C4CD9908-BCC8-496B-9E9B-DA732EBBBD4C}"/>
    <cellStyle name="20% - Accent1 2 11" xfId="25014" xr:uid="{AEB2533B-6730-45C1-9AA2-1C436C1267A5}"/>
    <cellStyle name="20% - Accent1 2 2" xfId="3698" xr:uid="{3D61C76A-B9CF-420B-8254-286960AFDF0F}"/>
    <cellStyle name="20% - Accent1 2 2 10 3" xfId="33424" xr:uid="{6F035F4D-4A5D-4040-A653-97A480380264}"/>
    <cellStyle name="20% - Accent1 2 2 2" xfId="11677" xr:uid="{FD1BFC1E-B636-48C6-B0D1-2675F1DAB64B}"/>
    <cellStyle name="20% - Accent1 2 2 2 2" xfId="22965" xr:uid="{3B56EB2F-C0A5-492C-B01D-ACF38656C8E9}"/>
    <cellStyle name="20% - Accent1 2 2 3" xfId="9683" xr:uid="{9BFA550B-CB4A-4955-95E8-85D4584DCFF0}"/>
    <cellStyle name="20% - Accent1 2 2 3 2" xfId="20971" xr:uid="{EAE885DF-294B-4BC7-9C25-41B21D2B3013}"/>
    <cellStyle name="20% - Accent1 2 2 4" xfId="7689" xr:uid="{815A4B3C-EBF2-4A44-9F9B-0908E1843AF7}"/>
    <cellStyle name="20% - Accent1 2 2 4 2" xfId="18977" xr:uid="{374B8BE8-6D59-45A6-826C-55D49ED5F63F}"/>
    <cellStyle name="20% - Accent1 2 2 5" xfId="5695" xr:uid="{244C12B1-5013-4373-B282-0A5D7074E3A8}"/>
    <cellStyle name="20% - Accent1 2 2 5 2" xfId="16983" xr:uid="{784CD704-899F-434E-A990-D8A795844FFD}"/>
    <cellStyle name="20% - Accent1 2 2 6" xfId="14989" xr:uid="{4B8AA18E-91BA-4654-B286-B8CD4007092E}"/>
    <cellStyle name="20% - Accent1 2 2 7" xfId="24386" xr:uid="{4231A14F-42F9-4E7E-B047-A65B0D5714DB}"/>
    <cellStyle name="20% - Accent1 2 2 8" xfId="24849" xr:uid="{AFC3C07A-E59E-4574-9E60-FFDCDF2D3ACC}"/>
    <cellStyle name="20% - Accent1 2 2 9" xfId="25216" xr:uid="{CDBFF46C-B2EF-4649-B65E-8D744BD6EA21}"/>
    <cellStyle name="20% - Accent1 2 3" xfId="10680" xr:uid="{95C24B33-3CA0-4A61-83AB-9D1F8289664D}"/>
    <cellStyle name="20% - Accent1 2 3 2" xfId="21968" xr:uid="{BA53FC61-C9DB-426C-BE5F-60CA4AD6EDB6}"/>
    <cellStyle name="20% - Accent1 2 4" xfId="8682" xr:uid="{3C807719-58D1-47D8-BF99-F3BAE1134E73}"/>
    <cellStyle name="20% - Accent1 2 4 2" xfId="19970" xr:uid="{7971E9F4-054F-446B-A679-21634CBB3121}"/>
    <cellStyle name="20% - Accent1 2 5" xfId="6692" xr:uid="{E3A24378-BFBE-447E-9042-2F838D4D3DE6}"/>
    <cellStyle name="20% - Accent1 2 5 2" xfId="17980" xr:uid="{AF51802D-F5E4-4BAD-9C8C-FDC57A30DF0E}"/>
    <cellStyle name="20% - Accent1 2 6" xfId="4698" xr:uid="{3AF3AB75-1DDC-400F-AA12-D3318D6751A2}"/>
    <cellStyle name="20% - Accent1 2 6 2" xfId="15986" xr:uid="{711C4CF8-EF0C-4D32-B4C4-0D8931406959}"/>
    <cellStyle name="20% - Accent1 2 7" xfId="13992" xr:uid="{D83AD850-8F78-4B94-A4EB-18E8A8FC3861}"/>
    <cellStyle name="20% - Accent1 2 8" xfId="12678" xr:uid="{A0DE2AC7-FA69-448D-B4A5-3DE0808BB7D5}"/>
    <cellStyle name="20% - Accent1 2 9" xfId="23998" xr:uid="{A56CC2BE-A4BE-4F12-853C-0FE83727150E}"/>
    <cellStyle name="20% - Accent1 20" xfId="743" xr:uid="{59C3C9BA-E72C-4F05-9AA3-BC8A2E3D2ED2}"/>
    <cellStyle name="20% - Accent1 20 2" xfId="3699" xr:uid="{F5819BA0-074B-4847-A724-27E9CA4F8B53}"/>
    <cellStyle name="20% - Accent1 20 2 2" xfId="11678" xr:uid="{219AEF52-2B5B-4387-978C-C45151B742B1}"/>
    <cellStyle name="20% - Accent1 20 2 2 2" xfId="22966" xr:uid="{4CC7561C-F828-4B80-9F9A-1A82C30C031C}"/>
    <cellStyle name="20% - Accent1 20 2 3" xfId="9684" xr:uid="{A954F6AC-54C0-4392-ADA4-0B942C6F7525}"/>
    <cellStyle name="20% - Accent1 20 2 3 2" xfId="20972" xr:uid="{0BD85024-C6EC-414F-ADDE-6BD09A6369CA}"/>
    <cellStyle name="20% - Accent1 20 2 4" xfId="7690" xr:uid="{04A7048C-450A-4DAF-8DFC-873F45670688}"/>
    <cellStyle name="20% - Accent1 20 2 4 2" xfId="18978" xr:uid="{FBE1F985-A840-4417-96D9-790E89154871}"/>
    <cellStyle name="20% - Accent1 20 2 5" xfId="5696" xr:uid="{1CE16A68-20E2-4EF1-BB27-613D0ED6BC32}"/>
    <cellStyle name="20% - Accent1 20 2 5 2" xfId="16984" xr:uid="{181F9821-2D80-4F85-846F-82CAE214FF4E}"/>
    <cellStyle name="20% - Accent1 20 2 6" xfId="14990" xr:uid="{364C4271-84D1-4983-9A11-413748FDF6E5}"/>
    <cellStyle name="20% - Accent1 20 3" xfId="10681" xr:uid="{4EEDD4E7-7E55-430D-B12A-B53D2392306E}"/>
    <cellStyle name="20% - Accent1 20 3 2" xfId="21969" xr:uid="{C8F5DD9A-21A8-483B-8F90-E4046A5657B3}"/>
    <cellStyle name="20% - Accent1 20 4" xfId="8687" xr:uid="{5737EF36-A1B9-4844-A888-81233EFA6BC6}"/>
    <cellStyle name="20% - Accent1 20 4 2" xfId="19975" xr:uid="{C31238BC-E4F5-4D8A-B2F4-42D60403D8D8}"/>
    <cellStyle name="20% - Accent1 20 5" xfId="6693" xr:uid="{EBA79B63-EF1C-4D6F-8C7C-6E6629BB23C3}"/>
    <cellStyle name="20% - Accent1 20 5 2" xfId="17981" xr:uid="{6E57A627-B5AB-4347-9F7D-1845B8D1A6A7}"/>
    <cellStyle name="20% - Accent1 20 6" xfId="4699" xr:uid="{771FFE39-10E4-42FC-9FD0-F5DBCA694DCA}"/>
    <cellStyle name="20% - Accent1 20 6 2" xfId="15987" xr:uid="{C073B948-6182-4278-BF41-50248E7E923F}"/>
    <cellStyle name="20% - Accent1 20 7" xfId="13993" xr:uid="{E6454F6D-C5EA-49A9-9DB0-35A7D4A45028}"/>
    <cellStyle name="20% - Accent1 20 8" xfId="12679" xr:uid="{52C2CADF-E60F-459F-BE6E-07D21AB66179}"/>
    <cellStyle name="20% - Accent1 21" xfId="744" xr:uid="{52E23785-1691-4982-AF39-AC04F1715C10}"/>
    <cellStyle name="20% - Accent1 21 2" xfId="3700" xr:uid="{77CD0A85-0FFC-42DF-A70C-14F181390E23}"/>
    <cellStyle name="20% - Accent1 21 2 2" xfId="11679" xr:uid="{ABE29610-4D76-4AE1-AAC0-B2B04A52926C}"/>
    <cellStyle name="20% - Accent1 21 2 2 2" xfId="22967" xr:uid="{7C7DB289-17C2-4512-8F9A-2A5CCC7180AC}"/>
    <cellStyle name="20% - Accent1 21 2 3" xfId="9685" xr:uid="{395CA4D6-14A6-4C59-9B52-A99034AAA33B}"/>
    <cellStyle name="20% - Accent1 21 2 3 2" xfId="20973" xr:uid="{210A7824-2D48-4C08-9CF3-67E9343DDCF9}"/>
    <cellStyle name="20% - Accent1 21 2 4" xfId="7691" xr:uid="{967B7325-2ED6-4978-8C03-803D031E386D}"/>
    <cellStyle name="20% - Accent1 21 2 4 2" xfId="18979" xr:uid="{8DA2B291-ECA3-401B-910E-FD102923C05B}"/>
    <cellStyle name="20% - Accent1 21 2 5" xfId="5697" xr:uid="{C9B5B2AF-4F57-4D5D-A4B9-4DA522780048}"/>
    <cellStyle name="20% - Accent1 21 2 5 2" xfId="16985" xr:uid="{4AE562D1-E7D8-4D5E-9A47-FEA54BB70FAC}"/>
    <cellStyle name="20% - Accent1 21 2 6" xfId="14991" xr:uid="{0C830170-2683-41B4-AB0C-5A34A58BCB40}"/>
    <cellStyle name="20% - Accent1 21 3" xfId="10682" xr:uid="{4C82AD7D-9F58-44A7-B794-411C656B6060}"/>
    <cellStyle name="20% - Accent1 21 3 2" xfId="21970" xr:uid="{55F40676-667F-479F-9BB3-3F0947F58A3E}"/>
    <cellStyle name="20% - Accent1 21 4" xfId="8688" xr:uid="{A856A2F4-464E-4E57-990B-DDA68B9E3764}"/>
    <cellStyle name="20% - Accent1 21 4 2" xfId="19976" xr:uid="{0EB4FB9B-B2C7-4DE6-A118-33FD53AEA186}"/>
    <cellStyle name="20% - Accent1 21 5" xfId="6694" xr:uid="{811C9C11-ABDF-4E5F-B3BE-65045E9E410F}"/>
    <cellStyle name="20% - Accent1 21 5 2" xfId="17982" xr:uid="{E26133DE-C9A2-4831-995B-F5417ADC7472}"/>
    <cellStyle name="20% - Accent1 21 6" xfId="4700" xr:uid="{C6CB9981-E77F-4B58-976F-FB45EC977C9C}"/>
    <cellStyle name="20% - Accent1 21 6 2" xfId="15988" xr:uid="{EB737EF6-1517-4A6B-9828-FB09290A768B}"/>
    <cellStyle name="20% - Accent1 21 7" xfId="13994" xr:uid="{77B59C50-6158-45C5-B3A6-26326E5D510E}"/>
    <cellStyle name="20% - Accent1 21 8" xfId="12680" xr:uid="{67172467-E315-4CA2-B800-FA06C4693A5B}"/>
    <cellStyle name="20% - Accent1 22" xfId="745" xr:uid="{1600F84A-B0E8-4440-8B16-5299F7432449}"/>
    <cellStyle name="20% - Accent1 22 2" xfId="3701" xr:uid="{B8798840-354D-406F-B505-E66335E4C307}"/>
    <cellStyle name="20% - Accent1 22 2 2" xfId="11680" xr:uid="{4612326E-7559-44F0-A5DF-E2D6EF8B19D2}"/>
    <cellStyle name="20% - Accent1 22 2 2 2" xfId="22968" xr:uid="{DB34EFC8-C2F8-4227-A9D9-68D41A1854F7}"/>
    <cellStyle name="20% - Accent1 22 2 3" xfId="9686" xr:uid="{ACF7BF67-04BC-4272-B6BA-8FE620AFAD8A}"/>
    <cellStyle name="20% - Accent1 22 2 3 2" xfId="20974" xr:uid="{16D0BA4C-6793-4870-BCCC-4DCBB217E848}"/>
    <cellStyle name="20% - Accent1 22 2 4" xfId="7692" xr:uid="{E7417EE6-B156-4014-B271-63F32A11DE8C}"/>
    <cellStyle name="20% - Accent1 22 2 4 2" xfId="18980" xr:uid="{658C3334-72A2-453B-B7D4-F65D678034F9}"/>
    <cellStyle name="20% - Accent1 22 2 5" xfId="5698" xr:uid="{A7324635-3581-4343-88A3-57DFC6B77F19}"/>
    <cellStyle name="20% - Accent1 22 2 5 2" xfId="16986" xr:uid="{79FFE9C8-627A-42F7-BDDB-B0AB9977C76C}"/>
    <cellStyle name="20% - Accent1 22 2 6" xfId="14992" xr:uid="{E5BCBD6A-D9FE-4447-89B0-A822DE3113C3}"/>
    <cellStyle name="20% - Accent1 22 3" xfId="10683" xr:uid="{C10A56BD-4C72-49E1-8CE5-BB5FE1C7D364}"/>
    <cellStyle name="20% - Accent1 22 3 2" xfId="21971" xr:uid="{2AE9C7A9-B191-4848-8923-D71593663811}"/>
    <cellStyle name="20% - Accent1 22 4" xfId="8689" xr:uid="{9F6391B4-E38B-4377-BD0A-0CE22F485FAE}"/>
    <cellStyle name="20% - Accent1 22 4 2" xfId="19977" xr:uid="{B16A8A05-5437-4AFD-A4CF-3A9B7E4A063A}"/>
    <cellStyle name="20% - Accent1 22 5" xfId="6695" xr:uid="{840F8E10-76A5-4E58-8987-4EA2A5991ADC}"/>
    <cellStyle name="20% - Accent1 22 5 2" xfId="17983" xr:uid="{5D00C358-2BAF-4FFB-90F1-015A26624E6D}"/>
    <cellStyle name="20% - Accent1 22 6" xfId="4701" xr:uid="{0C939069-6F03-4388-9B1E-FF5F9B450B5B}"/>
    <cellStyle name="20% - Accent1 22 6 2" xfId="15989" xr:uid="{2008C845-3179-4AEC-A270-AD2A93C9AD0B}"/>
    <cellStyle name="20% - Accent1 22 7" xfId="13995" xr:uid="{254C32A8-B5FD-49D2-B9C7-1DEFEA0D52E9}"/>
    <cellStyle name="20% - Accent1 22 8" xfId="12681" xr:uid="{07E967AB-74A8-4999-8D71-05931308CD3F}"/>
    <cellStyle name="20% - Accent1 23" xfId="746" xr:uid="{29A64C13-06CD-4528-B1EF-8A996DD4D91B}"/>
    <cellStyle name="20% - Accent1 23 2" xfId="3702" xr:uid="{120EDA1B-AD49-4474-9256-33035CE5525C}"/>
    <cellStyle name="20% - Accent1 23 2 2" xfId="11681" xr:uid="{7F3A59FF-14FC-4DF7-930E-7F43F645ED18}"/>
    <cellStyle name="20% - Accent1 23 2 2 2" xfId="22969" xr:uid="{DD18CCE2-7938-4C37-AF27-DF360910847E}"/>
    <cellStyle name="20% - Accent1 23 2 3" xfId="9687" xr:uid="{41F4BF75-B90D-478F-824B-5823FA8B5FA5}"/>
    <cellStyle name="20% - Accent1 23 2 3 2" xfId="20975" xr:uid="{9BECA782-0F41-473F-82A9-8438EEA11E21}"/>
    <cellStyle name="20% - Accent1 23 2 4" xfId="7693" xr:uid="{68F06B71-B181-425F-9285-EEEE1457FAB8}"/>
    <cellStyle name="20% - Accent1 23 2 4 2" xfId="18981" xr:uid="{475C1C93-09A9-4CED-BCC0-CEDD8D0DD5C5}"/>
    <cellStyle name="20% - Accent1 23 2 5" xfId="5699" xr:uid="{D7A9BE2B-3D27-41AA-849D-624A9BE72AE6}"/>
    <cellStyle name="20% - Accent1 23 2 5 2" xfId="16987" xr:uid="{C6FD6533-849C-4825-A346-5E0920D12229}"/>
    <cellStyle name="20% - Accent1 23 2 6" xfId="14993" xr:uid="{4E41DA1B-05DA-484B-A9B0-72245B0A9FB3}"/>
    <cellStyle name="20% - Accent1 23 3" xfId="10684" xr:uid="{902F0E7A-E772-425B-83EF-21726CE80E41}"/>
    <cellStyle name="20% - Accent1 23 3 2" xfId="21972" xr:uid="{718975E7-2CFF-4D84-A843-B61A6B84BDD1}"/>
    <cellStyle name="20% - Accent1 23 4" xfId="8690" xr:uid="{AE8462FE-467C-4B5C-8659-7091F7214C7E}"/>
    <cellStyle name="20% - Accent1 23 4 2" xfId="19978" xr:uid="{9F77252E-9F0A-4576-8D01-51D2B71D839A}"/>
    <cellStyle name="20% - Accent1 23 5" xfId="6696" xr:uid="{0C98D4A5-B776-41EB-BA9D-8008A461C70E}"/>
    <cellStyle name="20% - Accent1 23 5 2" xfId="17984" xr:uid="{E5EDCA3C-E082-4C65-9773-500B0A5F0A10}"/>
    <cellStyle name="20% - Accent1 23 6" xfId="4702" xr:uid="{048143A5-5FDF-4479-8194-62DCA8984E2B}"/>
    <cellStyle name="20% - Accent1 23 6 2" xfId="15990" xr:uid="{3C1AE712-9AF1-4751-8AE9-B70577F34F68}"/>
    <cellStyle name="20% - Accent1 23 7" xfId="13996" xr:uid="{7B654148-9A8B-4C92-869D-2BD6DB7AAE12}"/>
    <cellStyle name="20% - Accent1 23 8" xfId="12682" xr:uid="{2E4749B2-6096-42D0-ACF6-EEF67043435A}"/>
    <cellStyle name="20% - Accent1 24" xfId="747" xr:uid="{88B0AC86-EFFD-42AD-B3BE-8BF151791C32}"/>
    <cellStyle name="20% - Accent1 24 2" xfId="3703" xr:uid="{496F9D7C-0FF0-44CD-A9AE-B0D39A693940}"/>
    <cellStyle name="20% - Accent1 24 2 2" xfId="11682" xr:uid="{1D6BB6E6-14F0-4A57-A81C-B7F8B169C07D}"/>
    <cellStyle name="20% - Accent1 24 2 2 2" xfId="22970" xr:uid="{732A82BE-D0B8-48DB-AC2C-2D4E45CF597D}"/>
    <cellStyle name="20% - Accent1 24 2 3" xfId="9688" xr:uid="{1E84814D-CFD5-4553-92CE-2EBDD1655001}"/>
    <cellStyle name="20% - Accent1 24 2 3 2" xfId="20976" xr:uid="{94DD8561-E85F-44C5-91EC-93AEC0D04A14}"/>
    <cellStyle name="20% - Accent1 24 2 4" xfId="7694" xr:uid="{29B268DC-0AC9-4132-9698-77E0804E8663}"/>
    <cellStyle name="20% - Accent1 24 2 4 2" xfId="18982" xr:uid="{4EB3E146-3059-4D89-8260-01A75AB91A3D}"/>
    <cellStyle name="20% - Accent1 24 2 5" xfId="5700" xr:uid="{075EA559-4E6A-424F-A4B0-1AD95B2D8F8E}"/>
    <cellStyle name="20% - Accent1 24 2 5 2" xfId="16988" xr:uid="{AAE1D72A-1073-4E0C-BB0B-4FF6F56041A9}"/>
    <cellStyle name="20% - Accent1 24 2 6" xfId="14994" xr:uid="{BA412D8A-3F09-4A6E-BDFC-7A2F9E958446}"/>
    <cellStyle name="20% - Accent1 24 3" xfId="10685" xr:uid="{A97780C7-27DE-429A-9AB8-D3DC5C4A0B32}"/>
    <cellStyle name="20% - Accent1 24 3 2" xfId="21973" xr:uid="{AC0489D3-AA12-4A99-B927-8BA925DC4983}"/>
    <cellStyle name="20% - Accent1 24 4" xfId="8691" xr:uid="{DD51D3FD-2091-4466-B95A-B98E77C4FDB0}"/>
    <cellStyle name="20% - Accent1 24 4 2" xfId="19979" xr:uid="{4BB96571-E9F5-4F4A-845C-A7DBC33CF513}"/>
    <cellStyle name="20% - Accent1 24 5" xfId="6697" xr:uid="{F226DF06-5741-4546-BC24-8D9E10E7C73F}"/>
    <cellStyle name="20% - Accent1 24 5 2" xfId="17985" xr:uid="{117E1474-F805-4CF5-97D1-53F5A9D29056}"/>
    <cellStyle name="20% - Accent1 24 6" xfId="4703" xr:uid="{C970D83A-8E30-4035-894D-863C99FE48B3}"/>
    <cellStyle name="20% - Accent1 24 6 2" xfId="15991" xr:uid="{F61C20B7-889A-4840-BD36-BF3BF0B88882}"/>
    <cellStyle name="20% - Accent1 24 7" xfId="13997" xr:uid="{A87B593D-9745-4A28-8335-75405608F1C7}"/>
    <cellStyle name="20% - Accent1 24 8" xfId="12683" xr:uid="{7671CC76-DFA8-4772-AD0C-72CAA00AE5DB}"/>
    <cellStyle name="20% - Accent1 25" xfId="748" xr:uid="{1E023F30-03F8-497E-B185-3A9D1F95E0A1}"/>
    <cellStyle name="20% - Accent1 25 2" xfId="3704" xr:uid="{6C055169-8142-4B7D-891A-F8CFD81FA4A0}"/>
    <cellStyle name="20% - Accent1 25 2 2" xfId="11683" xr:uid="{ABBEFE34-9FC1-46C6-A4CB-28A8A02C96C2}"/>
    <cellStyle name="20% - Accent1 25 2 2 2" xfId="22971" xr:uid="{32F2EACB-E69A-4EC6-9709-CF2C25261CFD}"/>
    <cellStyle name="20% - Accent1 25 2 3" xfId="9689" xr:uid="{97A21DA8-9B61-4437-809D-0BDC5CB78E19}"/>
    <cellStyle name="20% - Accent1 25 2 3 2" xfId="20977" xr:uid="{4798E3AA-9AB5-4E31-BCF3-C1CDA1B8DD3C}"/>
    <cellStyle name="20% - Accent1 25 2 4" xfId="7695" xr:uid="{095493D2-26DA-4FD3-ABE5-4E6BA8CCB629}"/>
    <cellStyle name="20% - Accent1 25 2 4 2" xfId="18983" xr:uid="{71910D5D-6DC2-4B7F-AADB-78BBFF386DBD}"/>
    <cellStyle name="20% - Accent1 25 2 5" xfId="5701" xr:uid="{0727146C-BA09-4897-9C56-D98D75369C9F}"/>
    <cellStyle name="20% - Accent1 25 2 5 2" xfId="16989" xr:uid="{8B87B223-78F7-4A3B-9A28-A87461A812C6}"/>
    <cellStyle name="20% - Accent1 25 2 6" xfId="14995" xr:uid="{79BFFF96-BC3D-455F-8FE1-80060F1D3027}"/>
    <cellStyle name="20% - Accent1 25 3" xfId="10686" xr:uid="{A279B483-5F5E-49F3-9E4A-05CF745FA5BB}"/>
    <cellStyle name="20% - Accent1 25 3 2" xfId="21974" xr:uid="{0761BE02-3A45-48EF-A93E-24BE1E12006F}"/>
    <cellStyle name="20% - Accent1 25 4" xfId="8692" xr:uid="{D2ABF794-F615-46FF-9A67-65AB8D6C2329}"/>
    <cellStyle name="20% - Accent1 25 4 2" xfId="19980" xr:uid="{9F6C056A-0FFC-4F53-9E54-B002506E33A7}"/>
    <cellStyle name="20% - Accent1 25 5" xfId="6698" xr:uid="{2A280BCC-5654-4088-89AE-C714FCAD6B92}"/>
    <cellStyle name="20% - Accent1 25 5 2" xfId="17986" xr:uid="{A92674CC-8452-4EA0-B798-39920826AAF9}"/>
    <cellStyle name="20% - Accent1 25 6" xfId="4704" xr:uid="{76C09E92-08E9-4CB7-86A4-B0C6E7575370}"/>
    <cellStyle name="20% - Accent1 25 6 2" xfId="15992" xr:uid="{1F64061C-8C1A-4D0B-ADD0-EB7A239E1E59}"/>
    <cellStyle name="20% - Accent1 25 7" xfId="13998" xr:uid="{61C92F01-9F69-408C-8C67-1F55188BA6F6}"/>
    <cellStyle name="20% - Accent1 25 8" xfId="12684" xr:uid="{AA042CBE-B6EB-4C18-ADF2-4269028B5EE9}"/>
    <cellStyle name="20% - Accent1 26" xfId="749" xr:uid="{7679E554-F664-4124-A0DA-FB0C1C26105F}"/>
    <cellStyle name="20% - Accent1 26 2" xfId="3705" xr:uid="{DF147DE1-65FB-4117-B85A-5118457939BB}"/>
    <cellStyle name="20% - Accent1 26 2 2" xfId="11684" xr:uid="{5D5B21F1-716F-461F-B776-19064BB21351}"/>
    <cellStyle name="20% - Accent1 26 2 2 2" xfId="22972" xr:uid="{403F5C67-276D-4212-AECC-CA13831D2903}"/>
    <cellStyle name="20% - Accent1 26 2 3" xfId="9690" xr:uid="{49170F12-B79F-40C0-BA67-6FF1065DF583}"/>
    <cellStyle name="20% - Accent1 26 2 3 2" xfId="20978" xr:uid="{A92FABE4-5C1C-4208-80FF-88B1257E28C5}"/>
    <cellStyle name="20% - Accent1 26 2 4" xfId="7696" xr:uid="{20B2450E-1495-41A0-9A20-6643EDBA6238}"/>
    <cellStyle name="20% - Accent1 26 2 4 2" xfId="18984" xr:uid="{5F1D6D25-B4A6-46D7-8560-37CBE6BCEA13}"/>
    <cellStyle name="20% - Accent1 26 2 5" xfId="5702" xr:uid="{399041A2-B96D-4685-B8E2-E9BABE57AC32}"/>
    <cellStyle name="20% - Accent1 26 2 5 2" xfId="16990" xr:uid="{468DB8AB-2480-4385-8760-C6A45E959BF1}"/>
    <cellStyle name="20% - Accent1 26 2 6" xfId="14996" xr:uid="{A092FA25-148E-4F2A-9FFE-A87DCC5C6DCA}"/>
    <cellStyle name="20% - Accent1 26 3" xfId="10687" xr:uid="{81873FEB-D814-4407-8BB4-76738D5A6BD9}"/>
    <cellStyle name="20% - Accent1 26 3 2" xfId="21975" xr:uid="{2203AC82-FBFE-41EC-A62C-FBF2375146BB}"/>
    <cellStyle name="20% - Accent1 26 4" xfId="8693" xr:uid="{D2117118-51B0-44FD-9191-EC14AE15094A}"/>
    <cellStyle name="20% - Accent1 26 4 2" xfId="19981" xr:uid="{F24AECE2-57FF-42FE-9B26-A5517B70ED64}"/>
    <cellStyle name="20% - Accent1 26 5" xfId="6699" xr:uid="{232C0208-9A1B-481C-9B11-CA8705D1BD05}"/>
    <cellStyle name="20% - Accent1 26 5 2" xfId="17987" xr:uid="{6679541F-D997-4045-B53A-DBB5F19E2837}"/>
    <cellStyle name="20% - Accent1 26 6" xfId="4705" xr:uid="{7B316B43-7969-49AC-8F5C-35782FBC7FB8}"/>
    <cellStyle name="20% - Accent1 26 6 2" xfId="15993" xr:uid="{A29DCB0D-2D67-4B68-833A-B84212B112FE}"/>
    <cellStyle name="20% - Accent1 26 7" xfId="13999" xr:uid="{2D05AA48-CDD3-4DB4-9E6D-175D0F56B653}"/>
    <cellStyle name="20% - Accent1 26 8" xfId="12685" xr:uid="{D9439D88-AB0F-4586-B098-BF8ED50BD1B2}"/>
    <cellStyle name="20% - Accent1 27" xfId="750" xr:uid="{6A057008-683B-4962-9669-894F7C5FA7E4}"/>
    <cellStyle name="20% - Accent1 27 2" xfId="3706" xr:uid="{22CA07AF-0990-49E8-8352-CFE9C1BDDEEC}"/>
    <cellStyle name="20% - Accent1 27 2 2" xfId="11685" xr:uid="{0E5F38E4-3F04-4CD3-A863-46DCF4B8D435}"/>
    <cellStyle name="20% - Accent1 27 2 2 2" xfId="22973" xr:uid="{B1F00460-6420-4B77-A9EC-B4C9902A2BAD}"/>
    <cellStyle name="20% - Accent1 27 2 3" xfId="9691" xr:uid="{A79F5F81-F078-4828-9D0E-85137DF26524}"/>
    <cellStyle name="20% - Accent1 27 2 3 2" xfId="20979" xr:uid="{1F0BDAE4-D0F5-445C-A0DC-C3DDEC91D8C7}"/>
    <cellStyle name="20% - Accent1 27 2 4" xfId="7697" xr:uid="{F4276BAE-2A79-4728-AAA2-8900CF17679F}"/>
    <cellStyle name="20% - Accent1 27 2 4 2" xfId="18985" xr:uid="{10237172-34C8-45BF-86EE-9F6B22BD2E0B}"/>
    <cellStyle name="20% - Accent1 27 2 5" xfId="5703" xr:uid="{6D219E7F-0993-4B6D-AC8A-4887581B0501}"/>
    <cellStyle name="20% - Accent1 27 2 5 2" xfId="16991" xr:uid="{2AF06524-76C8-4792-BCB9-E0771F2759B1}"/>
    <cellStyle name="20% - Accent1 27 2 6" xfId="14997" xr:uid="{1E0D19CC-B39C-4ABD-ABFA-A51A52490A4D}"/>
    <cellStyle name="20% - Accent1 27 3" xfId="10688" xr:uid="{88DEC743-2401-484B-B4E4-F718AC347828}"/>
    <cellStyle name="20% - Accent1 27 3 2" xfId="21976" xr:uid="{F342B5C0-93CD-47C1-9913-6C7CED1C1E55}"/>
    <cellStyle name="20% - Accent1 27 4" xfId="8694" xr:uid="{57563A2B-CB78-4D8F-8529-AE27EB60B5F0}"/>
    <cellStyle name="20% - Accent1 27 4 2" xfId="19982" xr:uid="{4A1E0E05-BABA-400A-A837-DA8608F07E10}"/>
    <cellStyle name="20% - Accent1 27 5" xfId="6700" xr:uid="{FB921557-85C8-40D2-90C4-1EE39002B760}"/>
    <cellStyle name="20% - Accent1 27 5 2" xfId="17988" xr:uid="{F2EA4A5D-A222-495E-9408-7970F3BB4B41}"/>
    <cellStyle name="20% - Accent1 27 6" xfId="4706" xr:uid="{12009BE1-62C7-44FD-A595-92DC7652E8B3}"/>
    <cellStyle name="20% - Accent1 27 6 2" xfId="15994" xr:uid="{982824B2-9FC5-4531-A65D-EE41C5348DE5}"/>
    <cellStyle name="20% - Accent1 27 7" xfId="14000" xr:uid="{AE3193FB-7B36-4CD7-975A-B049451057C1}"/>
    <cellStyle name="20% - Accent1 27 8" xfId="12686" xr:uid="{371C13A0-9767-40EC-B9C5-40F8C73FCEB1}"/>
    <cellStyle name="20% - Accent1 28" xfId="751" xr:uid="{6A5B5429-5AF4-4216-AAF5-D279125ED99F}"/>
    <cellStyle name="20% - Accent1 28 2" xfId="3707" xr:uid="{BD1CB4FB-CE95-4745-97E7-17D2ECDEA592}"/>
    <cellStyle name="20% - Accent1 28 2 2" xfId="11686" xr:uid="{2AD6CFE3-05A2-42F7-8DC9-02D678F1A6AD}"/>
    <cellStyle name="20% - Accent1 28 2 2 2" xfId="22974" xr:uid="{DCAD6B8F-83C6-4E33-961F-555B9A951763}"/>
    <cellStyle name="20% - Accent1 28 2 3" xfId="9692" xr:uid="{C06272F8-A18B-48AC-9F3F-3FB33D36BFD8}"/>
    <cellStyle name="20% - Accent1 28 2 3 2" xfId="20980" xr:uid="{732F7A1B-3870-4CF3-91D6-AADE2C26D7F9}"/>
    <cellStyle name="20% - Accent1 28 2 4" xfId="7698" xr:uid="{30E49517-37BE-4319-9FDC-568A3BB92431}"/>
    <cellStyle name="20% - Accent1 28 2 4 2" xfId="18986" xr:uid="{015BAD76-4990-4B5A-8CBF-278A2368A977}"/>
    <cellStyle name="20% - Accent1 28 2 5" xfId="5704" xr:uid="{6138838D-A3B7-424C-A1F0-A9AC7EF7EA63}"/>
    <cellStyle name="20% - Accent1 28 2 5 2" xfId="16992" xr:uid="{6C6CD1CF-8156-4A04-91C1-9273BDC768D8}"/>
    <cellStyle name="20% - Accent1 28 2 6" xfId="14998" xr:uid="{029A06C7-FE54-472E-8FAE-D1D9BCAFD390}"/>
    <cellStyle name="20% - Accent1 28 3" xfId="10689" xr:uid="{794BA8EA-296C-4A25-BF97-DFAD9106B124}"/>
    <cellStyle name="20% - Accent1 28 3 2" xfId="21977" xr:uid="{8BFBF81E-3DFF-4E67-BE21-98BBE8C4B2BD}"/>
    <cellStyle name="20% - Accent1 28 4" xfId="8695" xr:uid="{0CE6B077-96F1-42CA-8998-AB94DFF9E022}"/>
    <cellStyle name="20% - Accent1 28 4 2" xfId="19983" xr:uid="{7F4D2724-7A19-4893-ADB8-D34218E53E26}"/>
    <cellStyle name="20% - Accent1 28 5" xfId="6701" xr:uid="{611B4F4F-02A8-4C06-AAE7-8CACEA8A55CF}"/>
    <cellStyle name="20% - Accent1 28 5 2" xfId="17989" xr:uid="{9BD3F0F8-FAEC-471F-8606-0796742F640D}"/>
    <cellStyle name="20% - Accent1 28 6" xfId="4707" xr:uid="{5151EAC7-FF0D-47DD-8FB3-8B1B7D151C33}"/>
    <cellStyle name="20% - Accent1 28 6 2" xfId="15995" xr:uid="{E989D263-D576-4198-B3A3-9AD853D553CA}"/>
    <cellStyle name="20% - Accent1 28 7" xfId="14001" xr:uid="{9A9AF05E-24DF-4D97-94B9-9133A74B791D}"/>
    <cellStyle name="20% - Accent1 28 8" xfId="12687" xr:uid="{F04A1579-D7E6-4946-B796-A813111FF5A1}"/>
    <cellStyle name="20% - Accent1 29" xfId="752" xr:uid="{C385D692-F71E-4492-A684-32793FA5D1CA}"/>
    <cellStyle name="20% - Accent1 29 2" xfId="3708" xr:uid="{B1136713-5064-4378-B56B-E40C02D998D2}"/>
    <cellStyle name="20% - Accent1 29 2 2" xfId="11687" xr:uid="{5150F872-CFBC-430E-82B3-A27A615EAF3C}"/>
    <cellStyle name="20% - Accent1 29 2 2 2" xfId="22975" xr:uid="{72B2AAC2-91D3-47CD-8839-67E13EE70CA4}"/>
    <cellStyle name="20% - Accent1 29 2 3" xfId="9693" xr:uid="{370C71FE-5FBA-4BE3-91BC-30F14AD64B22}"/>
    <cellStyle name="20% - Accent1 29 2 3 2" xfId="20981" xr:uid="{79E79F4B-E6A5-4E3F-AFA0-750FB1189878}"/>
    <cellStyle name="20% - Accent1 29 2 4" xfId="7699" xr:uid="{042528A8-DBEC-4EAE-9994-6CFBA687E663}"/>
    <cellStyle name="20% - Accent1 29 2 4 2" xfId="18987" xr:uid="{73753567-BB59-4A99-AA45-52D2AE41BE0D}"/>
    <cellStyle name="20% - Accent1 29 2 5" xfId="5705" xr:uid="{21C743BF-1E21-4D62-9173-A3759887E063}"/>
    <cellStyle name="20% - Accent1 29 2 5 2" xfId="16993" xr:uid="{B9FA5C7C-50C6-402A-AFFE-B52FB9C4267D}"/>
    <cellStyle name="20% - Accent1 29 2 6" xfId="14999" xr:uid="{19780319-A492-46D9-8701-F468CD2231A5}"/>
    <cellStyle name="20% - Accent1 29 3" xfId="10690" xr:uid="{93CED3D0-4457-424F-BE2B-BC83DD5D0E7D}"/>
    <cellStyle name="20% - Accent1 29 3 2" xfId="21978" xr:uid="{49E57AB6-9566-4DB3-93FA-11921CE65BAD}"/>
    <cellStyle name="20% - Accent1 29 4" xfId="8696" xr:uid="{BA21D591-6709-48CF-8448-A25F6456C245}"/>
    <cellStyle name="20% - Accent1 29 4 2" xfId="19984" xr:uid="{6928739B-3C39-4EE3-9DE3-41C4BAA424EE}"/>
    <cellStyle name="20% - Accent1 29 5" xfId="6702" xr:uid="{2C154065-A7CE-43A6-A3D5-C3175101D977}"/>
    <cellStyle name="20% - Accent1 29 5 2" xfId="17990" xr:uid="{243E7F57-A7A5-4088-A5D3-934143D4C4AC}"/>
    <cellStyle name="20% - Accent1 29 6" xfId="4708" xr:uid="{0BBD6EBD-376F-4DA3-A2CB-0A6BFB71D54E}"/>
    <cellStyle name="20% - Accent1 29 6 2" xfId="15996" xr:uid="{4EF81398-2F31-4948-AD61-36503551C050}"/>
    <cellStyle name="20% - Accent1 29 7" xfId="14002" xr:uid="{58961E4A-B2F2-49A2-A4E9-9828ACBBB456}"/>
    <cellStyle name="20% - Accent1 29 8" xfId="12688" xr:uid="{A40303A1-707B-4C41-A9ED-0FBEB9CEABE2}"/>
    <cellStyle name="20% - Accent1 3" xfId="753" xr:uid="{414FD939-5342-4511-B844-F25CBC32A64A}"/>
    <cellStyle name="20% - Accent1 3 10" xfId="24626" xr:uid="{C6871EC3-3698-44A6-8618-07A35300DD1B}"/>
    <cellStyle name="20% - Accent1 3 11" xfId="25015" xr:uid="{DFF7075B-D420-4327-B8A6-EAFD4AF788C1}"/>
    <cellStyle name="20% - Accent1 3 2" xfId="3709" xr:uid="{9FE8B59C-5A3F-4341-8C0B-86E28B97C89B}"/>
    <cellStyle name="20% - Accent1 3 2 2" xfId="11688" xr:uid="{CDCD0416-A096-4128-AA94-C45319D2EC21}"/>
    <cellStyle name="20% - Accent1 3 2 2 2" xfId="22976" xr:uid="{3C94625B-2D62-4370-8903-69AC221FBAF4}"/>
    <cellStyle name="20% - Accent1 3 2 3" xfId="9694" xr:uid="{EE4C750F-352C-4F39-B5F9-CF150ED31451}"/>
    <cellStyle name="20% - Accent1 3 2 3 2" xfId="20982" xr:uid="{EFE23FE4-5383-4B54-A44F-FEF71C920495}"/>
    <cellStyle name="20% - Accent1 3 2 4" xfId="7700" xr:uid="{D0B982B6-41F3-4C67-A4D8-641C66662D40}"/>
    <cellStyle name="20% - Accent1 3 2 4 2" xfId="18988" xr:uid="{CD12CF6A-8BA1-4599-8732-AD9D521E6866}"/>
    <cellStyle name="20% - Accent1 3 2 5" xfId="5706" xr:uid="{DB5D669C-9AC2-4D9F-920C-ED61AC0CB7F5}"/>
    <cellStyle name="20% - Accent1 3 2 5 2" xfId="16994" xr:uid="{F23443F3-0316-4A0C-8375-FBBAE4431AD5}"/>
    <cellStyle name="20% - Accent1 3 2 6" xfId="15000" xr:uid="{379BBF8D-0B21-49BB-86CD-6E13253D3312}"/>
    <cellStyle name="20% - Accent1 3 2 7" xfId="24387" xr:uid="{16F2309F-2E4E-4C67-ADDF-F03066AA39DA}"/>
    <cellStyle name="20% - Accent1 3 2 8" xfId="24850" xr:uid="{39C3819C-A9FB-4EAC-A402-ADBB9040AC24}"/>
    <cellStyle name="20% - Accent1 3 2 9" xfId="25217" xr:uid="{FD29D498-FF3E-4D4A-9724-7C0AD7120CC9}"/>
    <cellStyle name="20% - Accent1 3 3" xfId="10691" xr:uid="{8C21F958-E024-4C09-91AC-69925EF9E0F5}"/>
    <cellStyle name="20% - Accent1 3 3 2" xfId="21979" xr:uid="{B67D4CB8-F06C-4AB3-B9E5-5932B83C7AA4}"/>
    <cellStyle name="20% - Accent1 3 4" xfId="8697" xr:uid="{CB32BBE2-E574-4758-9604-A7CC97060F67}"/>
    <cellStyle name="20% - Accent1 3 4 2" xfId="19985" xr:uid="{716FB136-F27F-42CC-99F1-42ADCDFC6818}"/>
    <cellStyle name="20% - Accent1 3 5" xfId="6703" xr:uid="{86B88181-1C04-4A68-A9AB-07EEE059004D}"/>
    <cellStyle name="20% - Accent1 3 5 2" xfId="17991" xr:uid="{487768FD-CD0C-4313-B993-1AFB92F03D7F}"/>
    <cellStyle name="20% - Accent1 3 6" xfId="4709" xr:uid="{5F50FED4-92C5-4B19-9119-8162D5605ACF}"/>
    <cellStyle name="20% - Accent1 3 6 2" xfId="15997" xr:uid="{04F159EC-DBB4-4584-AF70-6827CF634220}"/>
    <cellStyle name="20% - Accent1 3 7" xfId="14003" xr:uid="{DA12DA55-0645-41FF-B270-52AFC1605494}"/>
    <cellStyle name="20% - Accent1 3 8" xfId="12689" xr:uid="{4F7F0A7E-27C8-4DAD-862A-A41A619B934E}"/>
    <cellStyle name="20% - Accent1 3 9" xfId="23999" xr:uid="{C8DE4C06-E435-4688-BED9-F977C796036F}"/>
    <cellStyle name="20% - Accent1 30" xfId="754" xr:uid="{1D8D25E4-1CCD-40CE-83A1-734324F59CAB}"/>
    <cellStyle name="20% - Accent1 30 2" xfId="3710" xr:uid="{4DFF331A-562B-4216-BBAD-8FF4CDAE538F}"/>
    <cellStyle name="20% - Accent1 30 2 2" xfId="11689" xr:uid="{E473E930-01BF-44AA-AFAF-B9C507A8EDC8}"/>
    <cellStyle name="20% - Accent1 30 2 2 2" xfId="22977" xr:uid="{75329818-4A0E-42DB-9DE2-1B727F03D749}"/>
    <cellStyle name="20% - Accent1 30 2 3" xfId="9695" xr:uid="{B3405298-97CB-4BE6-9535-E1650E7A427B}"/>
    <cellStyle name="20% - Accent1 30 2 3 2" xfId="20983" xr:uid="{99B21EC9-5332-46DF-86F2-217A192C7A08}"/>
    <cellStyle name="20% - Accent1 30 2 4" xfId="7701" xr:uid="{68D2C58A-0A84-4255-B097-5ECB19FB316A}"/>
    <cellStyle name="20% - Accent1 30 2 4 2" xfId="18989" xr:uid="{81E4D9E0-6F49-4C11-B800-A1A1D4828EF9}"/>
    <cellStyle name="20% - Accent1 30 2 5" xfId="5707" xr:uid="{768A771C-F382-4AA2-9B7C-28B2A713A243}"/>
    <cellStyle name="20% - Accent1 30 2 5 2" xfId="16995" xr:uid="{8FCB151E-E0B3-488B-B1A4-DC992172CE5F}"/>
    <cellStyle name="20% - Accent1 30 2 6" xfId="15001" xr:uid="{BB1DA0BA-240B-4F65-8F92-20D24EC5CBF7}"/>
    <cellStyle name="20% - Accent1 30 3" xfId="10692" xr:uid="{7C2EF7DE-56CD-4559-956A-42BDFA7A129B}"/>
    <cellStyle name="20% - Accent1 30 3 2" xfId="21980" xr:uid="{8E0F0628-AFD8-49C3-BB4E-024C6D93E5DD}"/>
    <cellStyle name="20% - Accent1 30 4" xfId="8698" xr:uid="{CA7DDBAC-50F0-45B2-87DD-7102BCE59D26}"/>
    <cellStyle name="20% - Accent1 30 4 2" xfId="19986" xr:uid="{F0A77A93-EF49-48DB-B6EC-1302F9A055BA}"/>
    <cellStyle name="20% - Accent1 30 5" xfId="6704" xr:uid="{B6EBB2C0-BF22-4C8D-9CA7-A9D9B6B0D468}"/>
    <cellStyle name="20% - Accent1 30 5 2" xfId="17992" xr:uid="{4F97B6D0-1454-43CD-95FC-7C66E21B15F5}"/>
    <cellStyle name="20% - Accent1 30 6" xfId="4710" xr:uid="{9C0D5A62-CD0B-4F7B-94E9-01A24FB20AB8}"/>
    <cellStyle name="20% - Accent1 30 6 2" xfId="15998" xr:uid="{46F4BA35-1D81-45EE-A47E-20592D2BF62B}"/>
    <cellStyle name="20% - Accent1 30 7" xfId="14004" xr:uid="{1D82CF90-2FE5-43F4-BB6F-3EC87154F5E9}"/>
    <cellStyle name="20% - Accent1 30 8" xfId="12690" xr:uid="{26B64FDD-41A1-496B-B836-05C0D345B22C}"/>
    <cellStyle name="20% - Accent1 31" xfId="755" xr:uid="{D99F5ACD-0A78-4975-94C4-F670CB107236}"/>
    <cellStyle name="20% - Accent1 31 2" xfId="3711" xr:uid="{1F87F3EF-3816-4BA2-B693-D57D50B7DA9A}"/>
    <cellStyle name="20% - Accent1 31 2 2" xfId="11690" xr:uid="{52435B89-82E1-4346-8D08-4F2070027CCC}"/>
    <cellStyle name="20% - Accent1 31 2 2 2" xfId="22978" xr:uid="{67F3E140-99FA-477B-A6BC-EBC2DC66FDCA}"/>
    <cellStyle name="20% - Accent1 31 2 3" xfId="9696" xr:uid="{B81FECCC-641F-4103-9588-743437A1DFEB}"/>
    <cellStyle name="20% - Accent1 31 2 3 2" xfId="20984" xr:uid="{2C0444FE-00AD-4C6D-ABDF-7D5206334C35}"/>
    <cellStyle name="20% - Accent1 31 2 4" xfId="7702" xr:uid="{5235B60B-BD3B-4AD2-BE9F-D18DCD1AA40A}"/>
    <cellStyle name="20% - Accent1 31 2 4 2" xfId="18990" xr:uid="{2E40736B-25BF-43AF-B5DD-0261572A0B96}"/>
    <cellStyle name="20% - Accent1 31 2 5" xfId="5708" xr:uid="{EE4F409F-277C-46A4-8545-85CB30E7F201}"/>
    <cellStyle name="20% - Accent1 31 2 5 2" xfId="16996" xr:uid="{7F56D8D8-CCF1-4493-8590-3A22C40E8DA3}"/>
    <cellStyle name="20% - Accent1 31 2 6" xfId="15002" xr:uid="{8D0E9D80-FFEE-4316-8400-A0514B8DD847}"/>
    <cellStyle name="20% - Accent1 31 3" xfId="10693" xr:uid="{AFFECD5B-9FA8-4A8A-A6CA-E306E1E78102}"/>
    <cellStyle name="20% - Accent1 31 3 2" xfId="21981" xr:uid="{5C6FAA84-E5F3-4B17-B9D1-633269C046D2}"/>
    <cellStyle name="20% - Accent1 31 4" xfId="8699" xr:uid="{DE9FC788-AADC-4A58-AD18-C895C81087F0}"/>
    <cellStyle name="20% - Accent1 31 4 2" xfId="19987" xr:uid="{2F3207F1-BCAF-4421-BBEF-18780CDD3909}"/>
    <cellStyle name="20% - Accent1 31 5" xfId="6705" xr:uid="{106BC04B-302E-4CAB-ADE4-D2B4643E4213}"/>
    <cellStyle name="20% - Accent1 31 5 2" xfId="17993" xr:uid="{AACF134B-BD7B-4D01-B44B-310DA11A1C36}"/>
    <cellStyle name="20% - Accent1 31 6" xfId="4711" xr:uid="{7ADD0CE4-7508-4533-9EA7-ED4FEA91EBC5}"/>
    <cellStyle name="20% - Accent1 31 6 2" xfId="15999" xr:uid="{B40F686E-39B3-46DB-A31D-10FE964891C7}"/>
    <cellStyle name="20% - Accent1 31 7" xfId="14005" xr:uid="{1508E8F6-A7CA-497D-8DD7-CEE040DBFAAA}"/>
    <cellStyle name="20% - Accent1 31 8" xfId="12691" xr:uid="{79690332-88BD-4963-BF98-5BEAE595BA7B}"/>
    <cellStyle name="20% - Accent1 32" xfId="756" xr:uid="{288D1C72-5771-47D2-8126-1AFDEE249824}"/>
    <cellStyle name="20% - Accent1 32 2" xfId="3712" xr:uid="{EE3D3D73-83F5-4B5B-942D-985B183A5B4B}"/>
    <cellStyle name="20% - Accent1 32 2 2" xfId="11691" xr:uid="{C213C640-56BD-4C7F-BFC4-72F535A47851}"/>
    <cellStyle name="20% - Accent1 32 2 2 2" xfId="22979" xr:uid="{F94FFB2C-7ACB-4216-868C-2AF22A602BC1}"/>
    <cellStyle name="20% - Accent1 32 2 3" xfId="9697" xr:uid="{F63DD4EF-D50F-405E-B6E0-FD6D052E5095}"/>
    <cellStyle name="20% - Accent1 32 2 3 2" xfId="20985" xr:uid="{9A35887A-3AF7-4AC6-851B-72202F0B6AE1}"/>
    <cellStyle name="20% - Accent1 32 2 4" xfId="7703" xr:uid="{877FDBAA-3307-4217-978F-BAD3E592F8B0}"/>
    <cellStyle name="20% - Accent1 32 2 4 2" xfId="18991" xr:uid="{8211E36B-9601-4B5C-9E45-110337F7ACB7}"/>
    <cellStyle name="20% - Accent1 32 2 5" xfId="5709" xr:uid="{19A59468-B060-4E1D-BE4F-D068EC76CE27}"/>
    <cellStyle name="20% - Accent1 32 2 5 2" xfId="16997" xr:uid="{8A446222-A9C5-4E67-93B0-7CAA80300D5E}"/>
    <cellStyle name="20% - Accent1 32 2 6" xfId="15003" xr:uid="{596C3845-9F74-4B58-9E42-A3185D9D96FB}"/>
    <cellStyle name="20% - Accent1 32 3" xfId="10694" xr:uid="{4048909E-BDB5-4A79-BACF-6EED43E3AD72}"/>
    <cellStyle name="20% - Accent1 32 3 2" xfId="21982" xr:uid="{3155288C-FF09-4830-B252-A0C5E53BEA74}"/>
    <cellStyle name="20% - Accent1 32 4" xfId="8700" xr:uid="{D9884768-5220-449A-9CF4-1686BAD933D8}"/>
    <cellStyle name="20% - Accent1 32 4 2" xfId="19988" xr:uid="{E2C96823-5061-4969-A6C2-E1538C459C54}"/>
    <cellStyle name="20% - Accent1 32 5" xfId="6706" xr:uid="{8F0D7435-AF83-4712-A2B3-EA6FD4DE8C95}"/>
    <cellStyle name="20% - Accent1 32 5 2" xfId="17994" xr:uid="{8DC29C05-2CEC-48D4-A59D-6D20D82BE81F}"/>
    <cellStyle name="20% - Accent1 32 6" xfId="4712" xr:uid="{ECBA9681-BD94-4413-9B61-0AD2E67390BB}"/>
    <cellStyle name="20% - Accent1 32 6 2" xfId="16000" xr:uid="{F6D0AF25-5AD5-4D98-8DC0-FD7741C8E9E6}"/>
    <cellStyle name="20% - Accent1 32 7" xfId="14006" xr:uid="{18E48321-E314-46F8-BA14-7B6596B3EAFD}"/>
    <cellStyle name="20% - Accent1 32 8" xfId="12692" xr:uid="{95A8C342-7ED5-4E33-8B4E-356CF71527A4}"/>
    <cellStyle name="20% - Accent1 33" xfId="757" xr:uid="{F8F6ED01-2CE4-4087-8825-CA2F4122EBE0}"/>
    <cellStyle name="20% - Accent1 33 2" xfId="3713" xr:uid="{665A3636-812C-4A68-AE57-5D18D9E3F3A8}"/>
    <cellStyle name="20% - Accent1 33 2 2" xfId="11692" xr:uid="{BB437F1D-2E7A-43BE-86E4-DF2426BB4911}"/>
    <cellStyle name="20% - Accent1 33 2 2 2" xfId="22980" xr:uid="{4B4938C0-5FAF-4208-986C-B0F1632C0568}"/>
    <cellStyle name="20% - Accent1 33 2 3" xfId="9698" xr:uid="{09758F0E-620D-47C2-9885-2E2F39F18E55}"/>
    <cellStyle name="20% - Accent1 33 2 3 2" xfId="20986" xr:uid="{D8DB3B68-F9EE-480F-8668-0667A3281D4A}"/>
    <cellStyle name="20% - Accent1 33 2 4" xfId="7704" xr:uid="{DBA33CE4-6B22-4925-9FEF-5B956B92B247}"/>
    <cellStyle name="20% - Accent1 33 2 4 2" xfId="18992" xr:uid="{B66FC126-AB91-4FE5-8F8A-543F3742E2D3}"/>
    <cellStyle name="20% - Accent1 33 2 5" xfId="5710" xr:uid="{D449A761-2407-4046-8D2A-3FDE88D7FC70}"/>
    <cellStyle name="20% - Accent1 33 2 5 2" xfId="16998" xr:uid="{4B33E52E-8339-4965-8809-7EE2FE45BC64}"/>
    <cellStyle name="20% - Accent1 33 2 6" xfId="15004" xr:uid="{4900C459-75CF-4942-A1E4-FF31DCE9F94B}"/>
    <cellStyle name="20% - Accent1 33 3" xfId="10695" xr:uid="{D6437892-8E5A-4973-87E0-589EDE9F67EF}"/>
    <cellStyle name="20% - Accent1 33 3 2" xfId="21983" xr:uid="{4E3EAA20-938C-4E9B-980C-E88486DC5933}"/>
    <cellStyle name="20% - Accent1 33 4" xfId="8701" xr:uid="{CC12668D-7A4E-4D61-A673-04BDC38936EE}"/>
    <cellStyle name="20% - Accent1 33 4 2" xfId="19989" xr:uid="{9B522E85-9FC8-432D-8925-823F7C7CC24E}"/>
    <cellStyle name="20% - Accent1 33 5" xfId="6707" xr:uid="{6CD8AE9E-5606-41C5-A1C0-392C1E93A094}"/>
    <cellStyle name="20% - Accent1 33 5 2" xfId="17995" xr:uid="{8055204B-866B-4039-AB17-DB5D27F78D6E}"/>
    <cellStyle name="20% - Accent1 33 6" xfId="4713" xr:uid="{1E779E00-D5CF-4AD1-A1F8-818F30864042}"/>
    <cellStyle name="20% - Accent1 33 6 2" xfId="16001" xr:uid="{45A6FB1A-77C7-424C-A0A4-E800DF57775A}"/>
    <cellStyle name="20% - Accent1 33 7" xfId="14007" xr:uid="{C0B4A16A-5D59-45A6-A6F6-FD01E3BA40FA}"/>
    <cellStyle name="20% - Accent1 33 8" xfId="12693" xr:uid="{D85BFD5B-9A16-4D91-A4F5-67DACC16B6C9}"/>
    <cellStyle name="20% - Accent1 34" xfId="758" xr:uid="{371857E3-40D6-4BB0-8943-34F43011F655}"/>
    <cellStyle name="20% - Accent1 34 2" xfId="3714" xr:uid="{2F7C0644-F9C1-4C9A-9D40-B8E2DE894950}"/>
    <cellStyle name="20% - Accent1 34 2 2" xfId="11693" xr:uid="{4390FE0F-5ADE-4CE7-82A9-30DCC5CA0A02}"/>
    <cellStyle name="20% - Accent1 34 2 2 2" xfId="22981" xr:uid="{759F36B2-619E-4881-9CF0-C2492DD0FB0B}"/>
    <cellStyle name="20% - Accent1 34 2 3" xfId="9699" xr:uid="{DA4856F7-60E8-477F-8BE9-456AF10D7046}"/>
    <cellStyle name="20% - Accent1 34 2 3 2" xfId="20987" xr:uid="{4C4A9557-93DA-48C1-87C6-671C68FD9BB5}"/>
    <cellStyle name="20% - Accent1 34 2 4" xfId="7705" xr:uid="{8CDA6BFA-491F-4AC1-9CC5-400DE29D4B9D}"/>
    <cellStyle name="20% - Accent1 34 2 4 2" xfId="18993" xr:uid="{4D92E88C-4AB5-4ADB-BB26-7B268D45D280}"/>
    <cellStyle name="20% - Accent1 34 2 5" xfId="5711" xr:uid="{1D1BC8F6-E3C7-4D8A-B895-7EDD3239A591}"/>
    <cellStyle name="20% - Accent1 34 2 5 2" xfId="16999" xr:uid="{BDCEDCEB-C1A2-4A9B-9239-847E1959F680}"/>
    <cellStyle name="20% - Accent1 34 2 6" xfId="15005" xr:uid="{06A9C044-7D25-41B6-8EC2-2A37085C1644}"/>
    <cellStyle name="20% - Accent1 34 3" xfId="10696" xr:uid="{7C3A51EF-FD52-46FD-A6D6-FE176E24A217}"/>
    <cellStyle name="20% - Accent1 34 3 2" xfId="21984" xr:uid="{5BF57FBC-A5BD-4A29-9127-B20E013B3219}"/>
    <cellStyle name="20% - Accent1 34 4" xfId="8702" xr:uid="{06A20CD9-5542-4AB4-9C4B-3238F5ED9369}"/>
    <cellStyle name="20% - Accent1 34 4 2" xfId="19990" xr:uid="{7AD05EAD-1A34-4AE3-B2F2-80054FE094A6}"/>
    <cellStyle name="20% - Accent1 34 5" xfId="6708" xr:uid="{F8B11F01-E2AF-487C-B396-4F49F4021434}"/>
    <cellStyle name="20% - Accent1 34 5 2" xfId="17996" xr:uid="{562FBCF5-EAE4-437E-8369-98AAFE343C5A}"/>
    <cellStyle name="20% - Accent1 34 6" xfId="4714" xr:uid="{C30ACF3F-F674-43C8-AB9F-781EB4BD6527}"/>
    <cellStyle name="20% - Accent1 34 6 2" xfId="16002" xr:uid="{73BD8E1E-001B-4012-BEFE-4ACFDA87FB7C}"/>
    <cellStyle name="20% - Accent1 34 7" xfId="14008" xr:uid="{228684F2-4F2A-4C06-9960-77AFE0425DDB}"/>
    <cellStyle name="20% - Accent1 34 8" xfId="12694" xr:uid="{B2056C13-7ADA-4AB8-A281-F783470D272B}"/>
    <cellStyle name="20% - Accent1 35" xfId="759" xr:uid="{594878D2-4DD3-46ED-9B5C-A8DA52151EDB}"/>
    <cellStyle name="20% - Accent1 35 2" xfId="3715" xr:uid="{C6365A00-6577-49AC-906E-52F2355E55FC}"/>
    <cellStyle name="20% - Accent1 35 2 2" xfId="11694" xr:uid="{082F5CA5-57D2-4E02-976E-052B4B06E8D8}"/>
    <cellStyle name="20% - Accent1 35 2 2 2" xfId="22982" xr:uid="{F409314B-CABD-4935-A3DA-C8156AF2701C}"/>
    <cellStyle name="20% - Accent1 35 2 3" xfId="9700" xr:uid="{B960CD24-A493-4FFD-BAB7-20AC54275F7D}"/>
    <cellStyle name="20% - Accent1 35 2 3 2" xfId="20988" xr:uid="{A1477EED-E151-4A84-BE0B-AB4A2F71EE23}"/>
    <cellStyle name="20% - Accent1 35 2 4" xfId="7706" xr:uid="{7A32968C-0831-4FD5-BC54-6838CCE244AE}"/>
    <cellStyle name="20% - Accent1 35 2 4 2" xfId="18994" xr:uid="{1BAF2D9E-6A92-4B43-80BB-C1CD328E4987}"/>
    <cellStyle name="20% - Accent1 35 2 5" xfId="5712" xr:uid="{3208382E-B659-444B-A245-40AC7A534FFA}"/>
    <cellStyle name="20% - Accent1 35 2 5 2" xfId="17000" xr:uid="{A4099DF4-16FE-4729-AF67-D92C39A0A7A8}"/>
    <cellStyle name="20% - Accent1 35 2 6" xfId="15006" xr:uid="{2F53B7F9-FA0B-4F3D-B5DE-A2C2355EEC34}"/>
    <cellStyle name="20% - Accent1 35 3" xfId="10697" xr:uid="{CBFA9B97-DCCC-421E-AE3A-03A7D190FEF2}"/>
    <cellStyle name="20% - Accent1 35 3 2" xfId="21985" xr:uid="{65A9D96D-04A7-4A2F-9096-CA6B09A14AD7}"/>
    <cellStyle name="20% - Accent1 35 4" xfId="8703" xr:uid="{0F7D9034-2D4D-4857-86B4-621E23E1B67C}"/>
    <cellStyle name="20% - Accent1 35 4 2" xfId="19991" xr:uid="{AB46DE94-0798-4620-BB70-74F605970EFA}"/>
    <cellStyle name="20% - Accent1 35 5" xfId="6709" xr:uid="{E34E5311-5DA8-4F9B-88A8-2306F6C89D19}"/>
    <cellStyle name="20% - Accent1 35 5 2" xfId="17997" xr:uid="{DE48E847-D451-47C9-B0F3-F94E14909E52}"/>
    <cellStyle name="20% - Accent1 35 6" xfId="4715" xr:uid="{0C8637CC-D949-4E10-AE49-422B49B33F32}"/>
    <cellStyle name="20% - Accent1 35 6 2" xfId="16003" xr:uid="{8FAADAE5-6AD2-4589-BBBC-6D07C92FF58E}"/>
    <cellStyle name="20% - Accent1 35 7" xfId="14009" xr:uid="{69FB21C6-4EAB-4CA0-8372-DA3ACA5A1289}"/>
    <cellStyle name="20% - Accent1 35 8" xfId="12695" xr:uid="{BC608955-059D-44BD-B510-8DE131F411AA}"/>
    <cellStyle name="20% - Accent1 36" xfId="760" xr:uid="{7E3387DD-3662-4C8E-BA99-2F909202F67E}"/>
    <cellStyle name="20% - Accent1 36 2" xfId="3716" xr:uid="{492BDB6B-4447-4186-B8C0-DF892E77623B}"/>
    <cellStyle name="20% - Accent1 36 2 2" xfId="11695" xr:uid="{7729071C-2AB3-42E9-AA74-0CE570363194}"/>
    <cellStyle name="20% - Accent1 36 2 2 2" xfId="22983" xr:uid="{71F0831A-CE15-43E1-9646-D944D1CB83EC}"/>
    <cellStyle name="20% - Accent1 36 2 3" xfId="9701" xr:uid="{61B57EF9-5897-497F-A2C8-D7827E039DD9}"/>
    <cellStyle name="20% - Accent1 36 2 3 2" xfId="20989" xr:uid="{150AFED3-67C7-44DB-BECA-6C9BEEE938F8}"/>
    <cellStyle name="20% - Accent1 36 2 4" xfId="7707" xr:uid="{A5B31D89-2280-4F81-8F1B-0EC6451DE50C}"/>
    <cellStyle name="20% - Accent1 36 2 4 2" xfId="18995" xr:uid="{0F63D514-C7AC-4F73-A7C1-D1F5F1162995}"/>
    <cellStyle name="20% - Accent1 36 2 5" xfId="5713" xr:uid="{B01C658F-750E-4AB7-8538-9E3038A47E2D}"/>
    <cellStyle name="20% - Accent1 36 2 5 2" xfId="17001" xr:uid="{1ED1DED0-5B47-4AF4-8167-B92567EA39F5}"/>
    <cellStyle name="20% - Accent1 36 2 6" xfId="15007" xr:uid="{A9527CFB-ED96-40E6-A5E5-7D3875B4B873}"/>
    <cellStyle name="20% - Accent1 36 3" xfId="10698" xr:uid="{C126B310-B272-45B8-A4B7-FFC49BE4D8EE}"/>
    <cellStyle name="20% - Accent1 36 3 2" xfId="21986" xr:uid="{4E0E8CF3-94B1-4AB6-8FF0-FD65FEFEA129}"/>
    <cellStyle name="20% - Accent1 36 4" xfId="8704" xr:uid="{2A2DF6DC-6AE5-4817-ACDB-55CA89872465}"/>
    <cellStyle name="20% - Accent1 36 4 2" xfId="19992" xr:uid="{1A1541CD-44F0-46F6-99A7-0014975BECE3}"/>
    <cellStyle name="20% - Accent1 36 5" xfId="6710" xr:uid="{38DC8768-D7DF-478E-B5D3-68FECA8C95BD}"/>
    <cellStyle name="20% - Accent1 36 5 2" xfId="17998" xr:uid="{45B0D9D8-0EF0-4FC6-8915-BE2A5CCB9203}"/>
    <cellStyle name="20% - Accent1 36 6" xfId="4716" xr:uid="{E878F3A8-2AA3-4DB4-8B86-F52AE9BA2F59}"/>
    <cellStyle name="20% - Accent1 36 6 2" xfId="16004" xr:uid="{731917D0-E1B8-4EA4-923A-92A48CADAF85}"/>
    <cellStyle name="20% - Accent1 36 7" xfId="14010" xr:uid="{EC4E06E3-A85E-4D4C-A25C-A1D5ED58F3F0}"/>
    <cellStyle name="20% - Accent1 36 8" xfId="12696" xr:uid="{B7B2E57D-B939-4E50-826A-E40E75FF63B0}"/>
    <cellStyle name="20% - Accent1 37" xfId="761" xr:uid="{ABE3183A-F82D-40F1-B46B-0265B0AAA142}"/>
    <cellStyle name="20% - Accent1 37 2" xfId="3717" xr:uid="{A8DEEC0F-7739-4C83-996D-AC148F73FDC5}"/>
    <cellStyle name="20% - Accent1 37 2 2" xfId="11696" xr:uid="{3DFA84AD-48E8-488C-9DA9-DE3C86ED5DCC}"/>
    <cellStyle name="20% - Accent1 37 2 2 2" xfId="22984" xr:uid="{16EA87C9-5B3B-4176-9B23-2F257FD2AE4B}"/>
    <cellStyle name="20% - Accent1 37 2 3" xfId="9702" xr:uid="{3A4ECC86-96F4-47E3-B553-AECB1DABD728}"/>
    <cellStyle name="20% - Accent1 37 2 3 2" xfId="20990" xr:uid="{DCEB8A12-72E8-4356-A2FA-AA78760E78B4}"/>
    <cellStyle name="20% - Accent1 37 2 4" xfId="7708" xr:uid="{1C4EB466-BD2C-49F8-802C-5AC6738C3E3E}"/>
    <cellStyle name="20% - Accent1 37 2 4 2" xfId="18996" xr:uid="{BC32B2B5-B2DB-49F3-A432-2332C14F359A}"/>
    <cellStyle name="20% - Accent1 37 2 5" xfId="5714" xr:uid="{EB8DA22E-68EC-4A56-8818-855DF8024C71}"/>
    <cellStyle name="20% - Accent1 37 2 5 2" xfId="17002" xr:uid="{686E217E-6387-4197-AA17-B6251A2AC9B8}"/>
    <cellStyle name="20% - Accent1 37 2 6" xfId="15008" xr:uid="{A365F3C1-05C7-41E2-90E3-D2842E317D6C}"/>
    <cellStyle name="20% - Accent1 37 3" xfId="10699" xr:uid="{9C81B208-8E91-4F5D-A790-42FFC9E19795}"/>
    <cellStyle name="20% - Accent1 37 3 2" xfId="21987" xr:uid="{9DE8F0FE-B1EB-4BEF-9BBD-C200682CC875}"/>
    <cellStyle name="20% - Accent1 37 4" xfId="8705" xr:uid="{7A6D91D2-DEE7-4967-8448-D5C6CB3CD919}"/>
    <cellStyle name="20% - Accent1 37 4 2" xfId="19993" xr:uid="{AA58C9E4-1CB6-40C3-81B3-6254A42DFB94}"/>
    <cellStyle name="20% - Accent1 37 5" xfId="6711" xr:uid="{9EF60C25-89CA-437F-8199-999F0C4A2EAA}"/>
    <cellStyle name="20% - Accent1 37 5 2" xfId="17999" xr:uid="{81630FF0-2303-4184-8CF3-5EF30786E998}"/>
    <cellStyle name="20% - Accent1 37 6" xfId="4717" xr:uid="{65CFD761-EE5C-407D-8FB3-2B7B1C98304D}"/>
    <cellStyle name="20% - Accent1 37 6 2" xfId="16005" xr:uid="{5C61CD0B-C410-4FC0-A1AE-CC4C2287DDB3}"/>
    <cellStyle name="20% - Accent1 37 7" xfId="14011" xr:uid="{B46A3722-569D-4F54-8163-1B174D7325C9}"/>
    <cellStyle name="20% - Accent1 37 8" xfId="12697" xr:uid="{197D429D-EDF1-42AA-AFD6-66CCC7DE6444}"/>
    <cellStyle name="20% - Accent1 38" xfId="762" xr:uid="{4ED69F48-022E-4079-AE2D-779F43E007A3}"/>
    <cellStyle name="20% - Accent1 38 2" xfId="3718" xr:uid="{A2276E13-ACF2-4DB4-95C5-765AC315AC79}"/>
    <cellStyle name="20% - Accent1 38 2 2" xfId="11697" xr:uid="{05868847-2D69-400D-AF38-A167174FB5EF}"/>
    <cellStyle name="20% - Accent1 38 2 2 2" xfId="22985" xr:uid="{6846FFA2-6DDF-4FED-9F5B-341E35AA1B22}"/>
    <cellStyle name="20% - Accent1 38 2 3" xfId="9703" xr:uid="{2F202DBC-3422-4A3A-9F18-74B6437745AC}"/>
    <cellStyle name="20% - Accent1 38 2 3 2" xfId="20991" xr:uid="{9BEC9E78-6D5A-4F29-98A5-05C47BCF1280}"/>
    <cellStyle name="20% - Accent1 38 2 4" xfId="7709" xr:uid="{33CBE5AB-BF54-4F74-8071-7D3F59B9EEE9}"/>
    <cellStyle name="20% - Accent1 38 2 4 2" xfId="18997" xr:uid="{AE22B0BE-2A9A-4316-A7E5-EC0E1BF46C4D}"/>
    <cellStyle name="20% - Accent1 38 2 5" xfId="5715" xr:uid="{898EFD37-AFBD-4542-B793-7D7ED9A508F1}"/>
    <cellStyle name="20% - Accent1 38 2 5 2" xfId="17003" xr:uid="{5D8970D3-BE57-4351-B074-B17C0F8DB2D4}"/>
    <cellStyle name="20% - Accent1 38 2 6" xfId="15009" xr:uid="{2DE32259-BAF3-4D9B-8226-368ED6F5C964}"/>
    <cellStyle name="20% - Accent1 38 3" xfId="10700" xr:uid="{BA5FB091-CA7C-4CE3-9433-215246071D74}"/>
    <cellStyle name="20% - Accent1 38 3 2" xfId="21988" xr:uid="{8D0D7C43-C806-4DEA-AD11-007DE1929D98}"/>
    <cellStyle name="20% - Accent1 38 4" xfId="8706" xr:uid="{892F5380-BCF1-4A06-81D4-A66B1F17396B}"/>
    <cellStyle name="20% - Accent1 38 4 2" xfId="19994" xr:uid="{1EAF6996-0939-4DD2-A816-57BFBA333073}"/>
    <cellStyle name="20% - Accent1 38 5" xfId="6712" xr:uid="{D14FE1A9-873B-41DE-B434-D81CBAE31975}"/>
    <cellStyle name="20% - Accent1 38 5 2" xfId="18000" xr:uid="{E6749ABC-4BF9-4A95-8092-6B2F2BC5AAEE}"/>
    <cellStyle name="20% - Accent1 38 6" xfId="4718" xr:uid="{8442C710-7828-44C4-A083-31E79D13CEC4}"/>
    <cellStyle name="20% - Accent1 38 6 2" xfId="16006" xr:uid="{238EF904-8B05-4EBE-9BEC-7DA46F822987}"/>
    <cellStyle name="20% - Accent1 38 7" xfId="14012" xr:uid="{A91855CD-0F21-4F0E-BDA3-19D936D86F6B}"/>
    <cellStyle name="20% - Accent1 38 8" xfId="12698" xr:uid="{BC06B258-691B-4AC9-9A43-F42490F04E4B}"/>
    <cellStyle name="20% - Accent1 39" xfId="763" xr:uid="{0B1A12B2-6FAC-4BD1-9AC6-2C0E8C3BBF95}"/>
    <cellStyle name="20% - Accent1 39 2" xfId="3719" xr:uid="{18D2C239-0C25-4E85-9EFF-12A697B94FFB}"/>
    <cellStyle name="20% - Accent1 39 2 2" xfId="11698" xr:uid="{FA2CBEFB-8319-4B42-90EA-41A8778C9954}"/>
    <cellStyle name="20% - Accent1 39 2 2 2" xfId="22986" xr:uid="{57CE1187-8398-4DCA-84B6-F203D2823ACC}"/>
    <cellStyle name="20% - Accent1 39 2 3" xfId="9704" xr:uid="{513100E1-E6F9-4617-AEE9-0E868A0FCB94}"/>
    <cellStyle name="20% - Accent1 39 2 3 2" xfId="20992" xr:uid="{F751D7BD-6BBD-4DDB-B028-54844D9120C3}"/>
    <cellStyle name="20% - Accent1 39 2 4" xfId="7710" xr:uid="{86F72104-081B-4983-ACC1-26A07AD2FE10}"/>
    <cellStyle name="20% - Accent1 39 2 4 2" xfId="18998" xr:uid="{2953CBE6-5C3D-472A-9D0D-E1E28F8E12DD}"/>
    <cellStyle name="20% - Accent1 39 2 5" xfId="5716" xr:uid="{4A581DDE-8C9F-4859-9D78-EDC90D974DFB}"/>
    <cellStyle name="20% - Accent1 39 2 5 2" xfId="17004" xr:uid="{FDA3E16D-CA69-4F2B-AC8B-867626D6D68A}"/>
    <cellStyle name="20% - Accent1 39 2 6" xfId="15010" xr:uid="{13CD2A52-70F2-443A-8AFB-0B3BFB79A04D}"/>
    <cellStyle name="20% - Accent1 39 3" xfId="10701" xr:uid="{B44D7ED7-E94C-4C0D-8919-354B8F97C743}"/>
    <cellStyle name="20% - Accent1 39 3 2" xfId="21989" xr:uid="{434A064E-CD32-4DC2-829A-885A5BD11FC5}"/>
    <cellStyle name="20% - Accent1 39 4" xfId="8707" xr:uid="{9CF7CDAB-D446-4547-A0D0-33148F965CB2}"/>
    <cellStyle name="20% - Accent1 39 4 2" xfId="19995" xr:uid="{A3B5AD44-721C-4A0C-A5D6-3C314D0F3EB9}"/>
    <cellStyle name="20% - Accent1 39 5" xfId="6713" xr:uid="{42BE6432-E566-45A6-8028-C1F9CD48C79C}"/>
    <cellStyle name="20% - Accent1 39 5 2" xfId="18001" xr:uid="{5A58273F-4D7D-4299-9CE2-AEE2FA6DA202}"/>
    <cellStyle name="20% - Accent1 39 6" xfId="4719" xr:uid="{12BE412C-7D0F-4970-BA1E-10CEB8332345}"/>
    <cellStyle name="20% - Accent1 39 6 2" xfId="16007" xr:uid="{2B0D8616-FC7E-4957-B0BB-901D6C731885}"/>
    <cellStyle name="20% - Accent1 39 7" xfId="14013" xr:uid="{919E20FC-0C3E-4EF1-BCB6-CAD45FBE8622}"/>
    <cellStyle name="20% - Accent1 39 8" xfId="12699" xr:uid="{F36DF6F1-5296-4D97-9506-748252073AEC}"/>
    <cellStyle name="20% - Accent1 4" xfId="764" xr:uid="{9B42AE55-79F8-45A8-AA32-D357488A4352}"/>
    <cellStyle name="20% - Accent1 4 10" xfId="24627" xr:uid="{36E2AF89-590C-4464-B502-114F4DB0687A}"/>
    <cellStyle name="20% - Accent1 4 11" xfId="25016" xr:uid="{F8D46E64-8DA9-4CC6-8D9D-125D06A15B6B}"/>
    <cellStyle name="20% - Accent1 4 2" xfId="3720" xr:uid="{7FB2C702-CE79-4810-A693-E9C30319B881}"/>
    <cellStyle name="20% - Accent1 4 2 2" xfId="11699" xr:uid="{C19B44B2-E9A6-4BB1-A24C-8FE3D3519153}"/>
    <cellStyle name="20% - Accent1 4 2 2 2" xfId="22987" xr:uid="{091CF3B1-C01B-41F5-A161-CBC1B382F1D2}"/>
    <cellStyle name="20% - Accent1 4 2 3" xfId="9705" xr:uid="{635C9371-A25F-4022-95B3-C045A1D1ACB2}"/>
    <cellStyle name="20% - Accent1 4 2 3 2" xfId="20993" xr:uid="{EEE69FFA-F7E8-4F01-994A-FE1EAC0E4C0B}"/>
    <cellStyle name="20% - Accent1 4 2 4" xfId="7711" xr:uid="{33308B3E-7B02-476B-80E3-2C55BD395C1D}"/>
    <cellStyle name="20% - Accent1 4 2 4 2" xfId="18999" xr:uid="{76CCB223-4D5C-4EB6-8CB5-22D531A69CED}"/>
    <cellStyle name="20% - Accent1 4 2 5" xfId="5717" xr:uid="{4E463716-02BA-4613-90F0-B334FA95EA6D}"/>
    <cellStyle name="20% - Accent1 4 2 5 2" xfId="17005" xr:uid="{781DB59E-7893-4C3D-8613-8F9F7807B66C}"/>
    <cellStyle name="20% - Accent1 4 2 6" xfId="15011" xr:uid="{403025EC-12E2-45CE-B186-70576A32A7B5}"/>
    <cellStyle name="20% - Accent1 4 2 7" xfId="24388" xr:uid="{20868B47-D874-474A-BF90-BF0D84141F5A}"/>
    <cellStyle name="20% - Accent1 4 2 8" xfId="24851" xr:uid="{EFF82D02-2008-4439-8FA4-190A9D3A755B}"/>
    <cellStyle name="20% - Accent1 4 2 9" xfId="25218" xr:uid="{6FD6D739-2690-4A02-9C09-2478B9D974F9}"/>
    <cellStyle name="20% - Accent1 4 3" xfId="10702" xr:uid="{A8DEA327-6AEC-48BC-B162-6AE4C2D3BDE8}"/>
    <cellStyle name="20% - Accent1 4 3 2" xfId="21990" xr:uid="{F0EF5EDA-FA4C-45D3-85D5-1E00FEEFD3A7}"/>
    <cellStyle name="20% - Accent1 4 4" xfId="8708" xr:uid="{55888CF4-74A9-4F6D-8C88-15A11F9DAA22}"/>
    <cellStyle name="20% - Accent1 4 4 2" xfId="19996" xr:uid="{668E216F-7EAD-432B-915B-4D1C787CFDD7}"/>
    <cellStyle name="20% - Accent1 4 5" xfId="6714" xr:uid="{E89C08A3-5644-41B5-9D41-01DD0C255FC3}"/>
    <cellStyle name="20% - Accent1 4 5 2" xfId="18002" xr:uid="{6558B565-70EB-4606-ACD1-243CCD7D75CC}"/>
    <cellStyle name="20% - Accent1 4 6" xfId="4720" xr:uid="{3487845E-F38C-4634-8743-4D7FF5E23C5A}"/>
    <cellStyle name="20% - Accent1 4 6 2" xfId="16008" xr:uid="{E213268F-9B3D-4DC4-9906-BD81F525C354}"/>
    <cellStyle name="20% - Accent1 4 7" xfId="14014" xr:uid="{AC8378A2-6969-4054-A656-C31BB07F7569}"/>
    <cellStyle name="20% - Accent1 4 8" xfId="12700" xr:uid="{8CC3B253-4C98-4407-BD4C-602635AB00A9}"/>
    <cellStyle name="20% - Accent1 4 9" xfId="24000" xr:uid="{3DFC32E1-1B47-485B-A80A-B7E0EC8E54C9}"/>
    <cellStyle name="20% - Accent1 40" xfId="765" xr:uid="{D6FDCC55-C96F-4B94-8DC1-9D6A405447A3}"/>
    <cellStyle name="20% - Accent1 40 2" xfId="3721" xr:uid="{AF3745E5-D95E-4D0D-89E0-7A662176A93B}"/>
    <cellStyle name="20% - Accent1 40 2 2" xfId="11700" xr:uid="{C4CC57F0-0478-456A-88EB-73C04D87699A}"/>
    <cellStyle name="20% - Accent1 40 2 2 2" xfId="22988" xr:uid="{6A4756FB-226D-47E1-A03B-43DD4518F7D7}"/>
    <cellStyle name="20% - Accent1 40 2 3" xfId="9706" xr:uid="{07E70144-B9BE-418D-842F-21ED4659CD52}"/>
    <cellStyle name="20% - Accent1 40 2 3 2" xfId="20994" xr:uid="{4A424E15-1ADD-421E-9674-846CDA64FA4B}"/>
    <cellStyle name="20% - Accent1 40 2 4" xfId="7712" xr:uid="{746446B1-E527-4483-A9BC-1C2C82B7B825}"/>
    <cellStyle name="20% - Accent1 40 2 4 2" xfId="19000" xr:uid="{282BB5D5-41DD-4F92-9E1B-3DF59AAA2815}"/>
    <cellStyle name="20% - Accent1 40 2 5" xfId="5718" xr:uid="{24A13D35-EE6E-4261-8A72-2F15EA0BD741}"/>
    <cellStyle name="20% - Accent1 40 2 5 2" xfId="17006" xr:uid="{2FF900DA-8B7A-4351-9518-9E3F1A6CA918}"/>
    <cellStyle name="20% - Accent1 40 2 6" xfId="15012" xr:uid="{52342FAD-06D9-4AB0-BCC5-B2B78AC17257}"/>
    <cellStyle name="20% - Accent1 40 3" xfId="10703" xr:uid="{00E29D63-0398-4A7A-B3BC-369C5A97BC70}"/>
    <cellStyle name="20% - Accent1 40 3 2" xfId="21991" xr:uid="{7E4B433F-D6A2-4816-9918-1CD575F54D63}"/>
    <cellStyle name="20% - Accent1 40 4" xfId="8709" xr:uid="{8DD5B070-67F1-4497-BED5-05998B93C493}"/>
    <cellStyle name="20% - Accent1 40 4 2" xfId="19997" xr:uid="{C9B77FFA-AB18-49B0-AF8C-035D2432F5F5}"/>
    <cellStyle name="20% - Accent1 40 5" xfId="6715" xr:uid="{AFA2FF97-EA1D-4062-95A1-1C1C34598BD3}"/>
    <cellStyle name="20% - Accent1 40 5 2" xfId="18003" xr:uid="{AA071B54-3799-4F85-AA03-705FD951A4B9}"/>
    <cellStyle name="20% - Accent1 40 6" xfId="4721" xr:uid="{78C09400-1151-48C0-AB1C-2F16D3F91FE9}"/>
    <cellStyle name="20% - Accent1 40 6 2" xfId="16009" xr:uid="{EE2883C6-7F33-47FF-AA30-A45AB8612451}"/>
    <cellStyle name="20% - Accent1 40 7" xfId="14015" xr:uid="{CE2BE447-22F3-4CEF-B248-F98B49212BB6}"/>
    <cellStyle name="20% - Accent1 40 8" xfId="12701" xr:uid="{49B542D6-75A1-4F5B-8804-11E8FA715613}"/>
    <cellStyle name="20% - Accent1 41" xfId="766" xr:uid="{B09BAEE1-AE79-4D83-A46C-DB5357688890}"/>
    <cellStyle name="20% - Accent1 41 2" xfId="3722" xr:uid="{64EC7846-B313-4ED2-B79B-D7AAB81F6F0C}"/>
    <cellStyle name="20% - Accent1 41 2 2" xfId="11701" xr:uid="{4F1639F2-EFBE-43B4-8734-E6AE9A94C107}"/>
    <cellStyle name="20% - Accent1 41 2 2 2" xfId="22989" xr:uid="{3FF1B3E3-E323-4F84-9EB6-75113D548087}"/>
    <cellStyle name="20% - Accent1 41 2 3" xfId="9707" xr:uid="{6864F225-5924-431D-85B4-16B0A0324EF9}"/>
    <cellStyle name="20% - Accent1 41 2 3 2" xfId="20995" xr:uid="{E4E36B90-1AF4-44BE-B4A7-64884330089A}"/>
    <cellStyle name="20% - Accent1 41 2 4" xfId="7713" xr:uid="{7BAB594F-6C97-4BE8-806D-086CA68C4DF1}"/>
    <cellStyle name="20% - Accent1 41 2 4 2" xfId="19001" xr:uid="{7559AD03-2092-4995-9B9A-73A41A94A466}"/>
    <cellStyle name="20% - Accent1 41 2 5" xfId="5719" xr:uid="{C91D7AC6-E7D4-4C9C-A514-94BA4414C0A4}"/>
    <cellStyle name="20% - Accent1 41 2 5 2" xfId="17007" xr:uid="{F3AE790D-210C-4379-A0CD-A3D91D8A7F33}"/>
    <cellStyle name="20% - Accent1 41 2 6" xfId="15013" xr:uid="{1D9FA8EB-622B-4543-BE0C-10ABB5AA03CD}"/>
    <cellStyle name="20% - Accent1 41 3" xfId="10704" xr:uid="{92DC63CF-E5AE-4682-8333-695E21616912}"/>
    <cellStyle name="20% - Accent1 41 3 2" xfId="21992" xr:uid="{59BE88BE-8AF7-45B1-9729-E5AAAEC10C18}"/>
    <cellStyle name="20% - Accent1 41 4" xfId="8710" xr:uid="{5C695E9A-C420-49B3-BA9C-6D4E989A5C63}"/>
    <cellStyle name="20% - Accent1 41 4 2" xfId="19998" xr:uid="{F09C7287-E4EB-4771-BCE4-6E74F5FB8EAF}"/>
    <cellStyle name="20% - Accent1 41 5" xfId="6716" xr:uid="{5245FDF7-4E7B-47CC-BAE8-049C0E0E4023}"/>
    <cellStyle name="20% - Accent1 41 5 2" xfId="18004" xr:uid="{17813091-0F85-496B-92DD-2EEE835C4B28}"/>
    <cellStyle name="20% - Accent1 41 6" xfId="4722" xr:uid="{6068A174-5133-4F11-9DA9-46E2AAC8FC62}"/>
    <cellStyle name="20% - Accent1 41 6 2" xfId="16010" xr:uid="{F7935649-80B6-4A90-98AF-060A44B6264E}"/>
    <cellStyle name="20% - Accent1 41 7" xfId="14016" xr:uid="{4DF31B4E-4F5A-4ECB-B1F4-12847180E942}"/>
    <cellStyle name="20% - Accent1 41 8" xfId="12702" xr:uid="{13105234-4D04-4B18-A708-9D54420ECDC7}"/>
    <cellStyle name="20% - Accent1 42" xfId="767" xr:uid="{E243A788-32DD-4289-A85B-56E6E9D2A24A}"/>
    <cellStyle name="20% - Accent1 42 2" xfId="3723" xr:uid="{2C8A3C61-1933-4F5D-8189-40A0229296E2}"/>
    <cellStyle name="20% - Accent1 42 2 2" xfId="11702" xr:uid="{5DF10E3B-AD85-4FF7-9931-F8DCFCCCD273}"/>
    <cellStyle name="20% - Accent1 42 2 2 2" xfId="22990" xr:uid="{E317F1F8-FFFC-4452-B9CC-983C4A15FDF1}"/>
    <cellStyle name="20% - Accent1 42 2 3" xfId="9708" xr:uid="{3E73C53F-E731-421D-988F-3AF439ADF45B}"/>
    <cellStyle name="20% - Accent1 42 2 3 2" xfId="20996" xr:uid="{276A3F7F-B5A7-42B1-A4B3-8BF3B3259E76}"/>
    <cellStyle name="20% - Accent1 42 2 4" xfId="7714" xr:uid="{41FF7ECD-5CAB-4E44-8AFF-923058B88A3C}"/>
    <cellStyle name="20% - Accent1 42 2 4 2" xfId="19002" xr:uid="{255CC1F8-1B04-4642-A821-9431FFF71B4A}"/>
    <cellStyle name="20% - Accent1 42 2 5" xfId="5720" xr:uid="{FF52E1E5-D9B2-4D8C-AB3E-A115281E6659}"/>
    <cellStyle name="20% - Accent1 42 2 5 2" xfId="17008" xr:uid="{BC438414-1673-4E34-92CC-020875D5633C}"/>
    <cellStyle name="20% - Accent1 42 2 6" xfId="15014" xr:uid="{38B7F85F-F694-4502-A8D3-347A6D6AE56B}"/>
    <cellStyle name="20% - Accent1 42 3" xfId="10705" xr:uid="{5E8C8BAF-6396-4470-A216-1E9DE42D25D1}"/>
    <cellStyle name="20% - Accent1 42 3 2" xfId="21993" xr:uid="{EC964564-8336-42A0-9954-77DAF7FB14E1}"/>
    <cellStyle name="20% - Accent1 42 4" xfId="8711" xr:uid="{19249C86-8841-474B-BD67-AA0B4B25AED6}"/>
    <cellStyle name="20% - Accent1 42 4 2" xfId="19999" xr:uid="{602AE60C-63AE-42CC-ADD9-A7C24820D949}"/>
    <cellStyle name="20% - Accent1 42 5" xfId="6717" xr:uid="{C8A3360F-67A6-490B-AC8A-A13D37DE3389}"/>
    <cellStyle name="20% - Accent1 42 5 2" xfId="18005" xr:uid="{B68EC578-193A-499B-BFEB-CC83176E23DA}"/>
    <cellStyle name="20% - Accent1 42 6" xfId="4723" xr:uid="{F5F6DB1B-97A8-4148-A719-2FAC40814848}"/>
    <cellStyle name="20% - Accent1 42 6 2" xfId="16011" xr:uid="{BA87AB24-0AC1-4897-A8A9-679391771F5D}"/>
    <cellStyle name="20% - Accent1 42 7" xfId="14017" xr:uid="{B8466154-11B3-4D50-8077-D0BC5FA67079}"/>
    <cellStyle name="20% - Accent1 42 8" xfId="12703" xr:uid="{21FB66D5-5A10-441D-A381-677F026F07CA}"/>
    <cellStyle name="20% - Accent1 43" xfId="768" xr:uid="{8D459FB3-A52D-40FF-930D-A79D24C6E773}"/>
    <cellStyle name="20% - Accent1 43 2" xfId="3724" xr:uid="{8886705C-B0F1-4CF3-AFEC-C8C6510796F2}"/>
    <cellStyle name="20% - Accent1 43 2 2" xfId="11703" xr:uid="{48A952B8-DA64-4CBB-B260-4A8C1C984FCF}"/>
    <cellStyle name="20% - Accent1 43 2 2 2" xfId="22991" xr:uid="{1512EE9E-F90F-462B-886A-4A27BC9B4ED8}"/>
    <cellStyle name="20% - Accent1 43 2 3" xfId="9709" xr:uid="{F944D5CF-CE6D-4D6D-975E-1167F12C842F}"/>
    <cellStyle name="20% - Accent1 43 2 3 2" xfId="20997" xr:uid="{F1E014A6-BF30-4CA3-BF93-103B228CC9CD}"/>
    <cellStyle name="20% - Accent1 43 2 4" xfId="7715" xr:uid="{D640F36D-75CD-4F10-A6A8-DFA3F40980DF}"/>
    <cellStyle name="20% - Accent1 43 2 4 2" xfId="19003" xr:uid="{1AF65033-AD9E-46DB-8353-E9A7B516CD58}"/>
    <cellStyle name="20% - Accent1 43 2 5" xfId="5721" xr:uid="{73005859-D4FC-4A98-A06C-014D4784E020}"/>
    <cellStyle name="20% - Accent1 43 2 5 2" xfId="17009" xr:uid="{B6F2B3AC-0825-481B-9946-BD6103999002}"/>
    <cellStyle name="20% - Accent1 43 2 6" xfId="15015" xr:uid="{0DFF5DBC-01AD-4555-9D7F-560A90E3293C}"/>
    <cellStyle name="20% - Accent1 43 3" xfId="10706" xr:uid="{297B460F-FFA3-4528-8CE1-ABDF10C7B1D6}"/>
    <cellStyle name="20% - Accent1 43 3 2" xfId="21994" xr:uid="{0BA205F6-AA08-43A9-9400-4714CC375BD2}"/>
    <cellStyle name="20% - Accent1 43 4" xfId="8712" xr:uid="{D1DB4A82-EFC9-4583-A2AF-017952040116}"/>
    <cellStyle name="20% - Accent1 43 4 2" xfId="20000" xr:uid="{28ECC4D5-C519-4C3F-B593-02B4E724CD2B}"/>
    <cellStyle name="20% - Accent1 43 5" xfId="6718" xr:uid="{CE8851DF-3CB7-402E-822B-0D031E330B9D}"/>
    <cellStyle name="20% - Accent1 43 5 2" xfId="18006" xr:uid="{3529BA75-F4D6-4E85-9802-A8F28E0E31CF}"/>
    <cellStyle name="20% - Accent1 43 6" xfId="4724" xr:uid="{33326CE9-4459-4A1B-8F86-FD15B04C9482}"/>
    <cellStyle name="20% - Accent1 43 6 2" xfId="16012" xr:uid="{E177DA17-42FD-44D0-B144-1B09FE96A9A6}"/>
    <cellStyle name="20% - Accent1 43 7" xfId="14018" xr:uid="{05C9CE4B-FCCE-4ACF-8834-8105CB6CAA33}"/>
    <cellStyle name="20% - Accent1 43 8" xfId="12704" xr:uid="{7D70226C-072F-48E8-B7B1-8F526597DB37}"/>
    <cellStyle name="20% - Accent1 44" xfId="769" xr:uid="{B1718217-8F50-4DCB-8334-8643CD90ED01}"/>
    <cellStyle name="20% - Accent1 44 2" xfId="3725" xr:uid="{36A6845C-EF29-4AC4-B412-963AEBF05BE1}"/>
    <cellStyle name="20% - Accent1 44 2 2" xfId="11704" xr:uid="{97D30B48-786A-486C-9C34-2BC2C882E60E}"/>
    <cellStyle name="20% - Accent1 44 2 2 2" xfId="22992" xr:uid="{9192C23F-FE5E-44CA-860F-8A4619EC90DA}"/>
    <cellStyle name="20% - Accent1 44 2 3" xfId="9710" xr:uid="{391A5738-DAAC-4A52-9542-8989138D1548}"/>
    <cellStyle name="20% - Accent1 44 2 3 2" xfId="20998" xr:uid="{1E9A74D6-6CBF-4357-AAD0-9C820A3C40F6}"/>
    <cellStyle name="20% - Accent1 44 2 4" xfId="7716" xr:uid="{47351B7D-738F-4791-B211-39105916DB30}"/>
    <cellStyle name="20% - Accent1 44 2 4 2" xfId="19004" xr:uid="{6B10E102-F285-4DA2-AC2B-660B755164AD}"/>
    <cellStyle name="20% - Accent1 44 2 5" xfId="5722" xr:uid="{6D3E28EB-A9EE-4D13-AE7B-292A32F2D210}"/>
    <cellStyle name="20% - Accent1 44 2 5 2" xfId="17010" xr:uid="{400E89F9-C96B-4C1B-B23B-DDF8E4A4BE86}"/>
    <cellStyle name="20% - Accent1 44 2 6" xfId="15016" xr:uid="{41EDB375-95F8-4FF8-802F-18CB448CD8C7}"/>
    <cellStyle name="20% - Accent1 44 3" xfId="10707" xr:uid="{24408C64-8650-490F-90BC-6398DB0A7B07}"/>
    <cellStyle name="20% - Accent1 44 3 2" xfId="21995" xr:uid="{F037D412-20A8-48B5-B222-E10081CAF191}"/>
    <cellStyle name="20% - Accent1 44 4" xfId="8713" xr:uid="{4969B792-ABFF-4194-BB4F-E7E4ACEFD5F1}"/>
    <cellStyle name="20% - Accent1 44 4 2" xfId="20001" xr:uid="{F91F3D4A-5F24-464F-8D31-137EF2CEFDD1}"/>
    <cellStyle name="20% - Accent1 44 5" xfId="6719" xr:uid="{C911BA7B-0390-4D99-8B94-ACB459591677}"/>
    <cellStyle name="20% - Accent1 44 5 2" xfId="18007" xr:uid="{8F04DAAF-5EC4-4E11-B3A4-68327A2ECC29}"/>
    <cellStyle name="20% - Accent1 44 6" xfId="4725" xr:uid="{DA826446-8C83-4BC3-B7A7-8BC464DA07D4}"/>
    <cellStyle name="20% - Accent1 44 6 2" xfId="16013" xr:uid="{CB9B53D9-DC9E-4236-8CD0-1204E76B02CC}"/>
    <cellStyle name="20% - Accent1 44 7" xfId="14019" xr:uid="{0DDD17F9-6B26-4E38-B57A-3A1CC15CF963}"/>
    <cellStyle name="20% - Accent1 44 8" xfId="12705" xr:uid="{11362522-B792-48F4-AD60-365C3B307962}"/>
    <cellStyle name="20% - Accent1 45" xfId="770" xr:uid="{AB8B2A6C-826F-429D-B23F-D031CA0B45A9}"/>
    <cellStyle name="20% - Accent1 45 2" xfId="3726" xr:uid="{9B488BA2-5438-47CE-BC1D-D3C4BE12312B}"/>
    <cellStyle name="20% - Accent1 45 2 2" xfId="11705" xr:uid="{DAA2D3B2-6EF0-45CA-8960-3072D87E5960}"/>
    <cellStyle name="20% - Accent1 45 2 2 2" xfId="22993" xr:uid="{D27BC08D-6070-4BF9-B9CB-94740A7AE75A}"/>
    <cellStyle name="20% - Accent1 45 2 3" xfId="9711" xr:uid="{17D25D13-AD31-49CB-8550-B70FE97B70FF}"/>
    <cellStyle name="20% - Accent1 45 2 3 2" xfId="20999" xr:uid="{A371B9DA-0262-4F48-8D64-E41B8D347C36}"/>
    <cellStyle name="20% - Accent1 45 2 4" xfId="7717" xr:uid="{D2249E17-7021-4D10-A9A9-280303CDEEB0}"/>
    <cellStyle name="20% - Accent1 45 2 4 2" xfId="19005" xr:uid="{13F5598E-F102-4FF2-8FD1-A05394FBC8CA}"/>
    <cellStyle name="20% - Accent1 45 2 5" xfId="5723" xr:uid="{356B1F10-AEF8-4CCD-B309-B31E93A34FFA}"/>
    <cellStyle name="20% - Accent1 45 2 5 2" xfId="17011" xr:uid="{DD3F6577-CDDE-4E0D-8BEC-19E2A836D925}"/>
    <cellStyle name="20% - Accent1 45 2 6" xfId="15017" xr:uid="{CA1345BE-AF16-4A64-B89B-C633CAD4A97E}"/>
    <cellStyle name="20% - Accent1 45 3" xfId="10708" xr:uid="{28283DA3-4BC0-4EBA-A850-9C626D82F5A6}"/>
    <cellStyle name="20% - Accent1 45 3 2" xfId="21996" xr:uid="{71C71547-3E57-490E-A3EF-35F8D2C8977D}"/>
    <cellStyle name="20% - Accent1 45 4" xfId="8714" xr:uid="{8E5847A6-FB8B-4934-9798-564850B4424E}"/>
    <cellStyle name="20% - Accent1 45 4 2" xfId="20002" xr:uid="{99F1A3D3-A900-450E-A430-4F0A2C287AE8}"/>
    <cellStyle name="20% - Accent1 45 5" xfId="6720" xr:uid="{BAAFF56C-E332-4923-925F-0DF2290D5C37}"/>
    <cellStyle name="20% - Accent1 45 5 2" xfId="18008" xr:uid="{2E48EF4C-41C6-4B8D-91B2-C5612DA0D3A2}"/>
    <cellStyle name="20% - Accent1 45 6" xfId="4726" xr:uid="{C4FCF534-F3CA-4E63-A202-3C87E0D3B4E2}"/>
    <cellStyle name="20% - Accent1 45 6 2" xfId="16014" xr:uid="{27439775-A2DF-49EA-93EB-C4C25AC10B5D}"/>
    <cellStyle name="20% - Accent1 45 7" xfId="14020" xr:uid="{3F47636E-F09E-4DB8-B339-23E293EC42BE}"/>
    <cellStyle name="20% - Accent1 45 8" xfId="12706" xr:uid="{F7A7A6CD-A80B-4F05-A6BE-2B0ED5C2D3C1}"/>
    <cellStyle name="20% - Accent1 46" xfId="771" xr:uid="{17F09F33-C8E3-4BB1-9838-57281C9E34B4}"/>
    <cellStyle name="20% - Accent1 46 2" xfId="3727" xr:uid="{E6F934D5-6B19-4CE7-ABAC-D84F317B462A}"/>
    <cellStyle name="20% - Accent1 46 2 2" xfId="11706" xr:uid="{15A0A49B-0E5E-4653-943A-0F98AB1C5AC9}"/>
    <cellStyle name="20% - Accent1 46 2 2 2" xfId="22994" xr:uid="{B7E2E41C-FAF1-4893-ADB9-787015DE749F}"/>
    <cellStyle name="20% - Accent1 46 2 3" xfId="9712" xr:uid="{E6179D9F-DCEE-4986-916A-0FC0893DBBC8}"/>
    <cellStyle name="20% - Accent1 46 2 3 2" xfId="21000" xr:uid="{2192B134-D700-4E47-A095-8C258D49754F}"/>
    <cellStyle name="20% - Accent1 46 2 4" xfId="7718" xr:uid="{62F1D9B2-23E5-4BB1-AA87-0CE3F8FC0C51}"/>
    <cellStyle name="20% - Accent1 46 2 4 2" xfId="19006" xr:uid="{F69AD51F-EAFE-4249-B49E-E51A3AD92A9F}"/>
    <cellStyle name="20% - Accent1 46 2 5" xfId="5724" xr:uid="{F9A12CCB-07C6-4F5D-86E4-D831E8A2E433}"/>
    <cellStyle name="20% - Accent1 46 2 5 2" xfId="17012" xr:uid="{BEC94635-FB8F-41EA-A1F2-525166346589}"/>
    <cellStyle name="20% - Accent1 46 2 6" xfId="15018" xr:uid="{2A8B4B45-4667-48B0-BDCD-D0E8F739C3EA}"/>
    <cellStyle name="20% - Accent1 46 3" xfId="10709" xr:uid="{F283B930-7724-4A14-A99F-B938B099A5DC}"/>
    <cellStyle name="20% - Accent1 46 3 2" xfId="21997" xr:uid="{10AC2750-2E4E-4DE6-A969-CD2F3D0A1C9A}"/>
    <cellStyle name="20% - Accent1 46 4" xfId="8715" xr:uid="{6249EC52-9A26-4901-9EB9-BC2027114AC9}"/>
    <cellStyle name="20% - Accent1 46 4 2" xfId="20003" xr:uid="{A81A7E66-B2EB-4F12-8452-1BF736F59690}"/>
    <cellStyle name="20% - Accent1 46 5" xfId="6721" xr:uid="{BA58B165-D05A-43A9-A22C-889401A1E6F9}"/>
    <cellStyle name="20% - Accent1 46 5 2" xfId="18009" xr:uid="{2730CD3D-259F-4841-8AD5-77E0B818A286}"/>
    <cellStyle name="20% - Accent1 46 6" xfId="4727" xr:uid="{EAF35CC6-569F-42C2-BFD1-677AA03804D0}"/>
    <cellStyle name="20% - Accent1 46 6 2" xfId="16015" xr:uid="{1CF63F76-AC06-4E71-9DFC-D3060DE3189E}"/>
    <cellStyle name="20% - Accent1 46 7" xfId="14021" xr:uid="{84588CAB-11BA-4A98-84DA-714C9F714754}"/>
    <cellStyle name="20% - Accent1 46 8" xfId="12707" xr:uid="{694BDC00-66CD-40E5-8DBC-8CBC9817528F}"/>
    <cellStyle name="20% - Accent1 47" xfId="772" xr:uid="{10296357-9F90-4278-8E35-D782164DCEC4}"/>
    <cellStyle name="20% - Accent1 47 2" xfId="3728" xr:uid="{8B153C0C-64A2-465A-A6AA-E1464A4FA913}"/>
    <cellStyle name="20% - Accent1 47 2 2" xfId="11707" xr:uid="{972CE3C5-F81B-410B-A26C-19DA4C62F230}"/>
    <cellStyle name="20% - Accent1 47 2 2 2" xfId="22995" xr:uid="{0AC77280-F522-4465-8FBE-1E1DBD65FB9D}"/>
    <cellStyle name="20% - Accent1 47 2 3" xfId="9713" xr:uid="{FFF32221-9B9D-4CBD-B15C-CA3401785CE8}"/>
    <cellStyle name="20% - Accent1 47 2 3 2" xfId="21001" xr:uid="{C55C9F3F-71E8-4F9E-B505-DA3522E53222}"/>
    <cellStyle name="20% - Accent1 47 2 4" xfId="7719" xr:uid="{63777177-800F-4F24-A7EE-619800D620CD}"/>
    <cellStyle name="20% - Accent1 47 2 4 2" xfId="19007" xr:uid="{24DCDEE9-AFFC-4E6E-AEAA-AFA3868B0E6D}"/>
    <cellStyle name="20% - Accent1 47 2 5" xfId="5725" xr:uid="{FE8D67D8-B723-4E0F-8AFC-5FEF40555A08}"/>
    <cellStyle name="20% - Accent1 47 2 5 2" xfId="17013" xr:uid="{9177DF31-756E-4F80-BDA8-BFF8E1EC197D}"/>
    <cellStyle name="20% - Accent1 47 2 6" xfId="15019" xr:uid="{6A185F7A-AE2B-4862-A321-1DD08CCBF748}"/>
    <cellStyle name="20% - Accent1 47 3" xfId="10710" xr:uid="{8D8CCDB8-A62F-478D-B68E-CD1C0DC21E30}"/>
    <cellStyle name="20% - Accent1 47 3 2" xfId="21998" xr:uid="{7B1FC7D0-38F8-4D6F-B758-41771719BEF0}"/>
    <cellStyle name="20% - Accent1 47 4" xfId="8716" xr:uid="{6E501DC3-5247-46F9-BB18-0B189F573CC7}"/>
    <cellStyle name="20% - Accent1 47 4 2" xfId="20004" xr:uid="{A24B2D48-6444-4F25-BF0C-900DE57A511B}"/>
    <cellStyle name="20% - Accent1 47 5" xfId="6722" xr:uid="{0A1935B5-FF3E-48E5-939F-64134A889DA0}"/>
    <cellStyle name="20% - Accent1 47 5 2" xfId="18010" xr:uid="{722BD3E0-725D-400A-A7B9-5D5FE675EEB6}"/>
    <cellStyle name="20% - Accent1 47 6" xfId="4728" xr:uid="{41BBE0CB-168F-4B8C-BA42-EDC73EF90911}"/>
    <cellStyle name="20% - Accent1 47 6 2" xfId="16016" xr:uid="{78D670E5-EC78-4DAA-B1D2-2EE14B9A03B8}"/>
    <cellStyle name="20% - Accent1 47 7" xfId="14022" xr:uid="{E0591117-A0AF-4C5D-ABB0-DA742CD4FAC1}"/>
    <cellStyle name="20% - Accent1 47 8" xfId="12708" xr:uid="{FAAB89F9-034B-49EE-A453-82A933A102D0}"/>
    <cellStyle name="20% - Accent1 48" xfId="773" xr:uid="{F8DF30E6-7E43-4998-9E39-8304D30883C3}"/>
    <cellStyle name="20% - Accent1 48 2" xfId="3729" xr:uid="{0DE65916-EBA9-49C0-B874-BFE540B187B3}"/>
    <cellStyle name="20% - Accent1 48 2 2" xfId="11708" xr:uid="{056C766C-8152-43C4-95D1-132F81DAED3B}"/>
    <cellStyle name="20% - Accent1 48 2 2 2" xfId="22996" xr:uid="{61A11ABB-7F27-472E-8EA2-D6699F1A5E79}"/>
    <cellStyle name="20% - Accent1 48 2 3" xfId="9714" xr:uid="{58468E11-81E5-459E-B969-442F85A108E5}"/>
    <cellStyle name="20% - Accent1 48 2 3 2" xfId="21002" xr:uid="{E57CBCCD-518D-4A9F-87DB-03767D600068}"/>
    <cellStyle name="20% - Accent1 48 2 4" xfId="7720" xr:uid="{EC913287-F9E3-4D67-829F-DB54F11EB0E4}"/>
    <cellStyle name="20% - Accent1 48 2 4 2" xfId="19008" xr:uid="{0BD62973-3617-4F23-A870-6E6C34DC8FD1}"/>
    <cellStyle name="20% - Accent1 48 2 5" xfId="5726" xr:uid="{CF6D293B-3FEE-4F6C-B42C-B2F7E318C767}"/>
    <cellStyle name="20% - Accent1 48 2 5 2" xfId="17014" xr:uid="{92F5590E-AD8F-432C-873C-B2A0CF65254E}"/>
    <cellStyle name="20% - Accent1 48 2 6" xfId="15020" xr:uid="{2E136DDC-AEB7-42A3-8D2C-DEE09448E593}"/>
    <cellStyle name="20% - Accent1 48 3" xfId="10711" xr:uid="{7A67BC62-8AAD-4FAE-AAC4-C2D78B869D89}"/>
    <cellStyle name="20% - Accent1 48 3 2" xfId="21999" xr:uid="{AC46B42E-5B64-444C-A288-D7BE3A6A34EB}"/>
    <cellStyle name="20% - Accent1 48 4" xfId="8717" xr:uid="{3F702F0F-CBB1-441E-A581-D5184B3B44D7}"/>
    <cellStyle name="20% - Accent1 48 4 2" xfId="20005" xr:uid="{3A73D84C-AA1A-4C2B-B47E-36AA684FAAE2}"/>
    <cellStyle name="20% - Accent1 48 5" xfId="6723" xr:uid="{38EA3107-554D-43A1-A6FE-244936A85116}"/>
    <cellStyle name="20% - Accent1 48 5 2" xfId="18011" xr:uid="{44294B76-955C-46ED-81F4-5E4B248F2956}"/>
    <cellStyle name="20% - Accent1 48 6" xfId="4729" xr:uid="{6EFCD02B-75D3-42A0-B45D-C6D50831D2AE}"/>
    <cellStyle name="20% - Accent1 48 6 2" xfId="16017" xr:uid="{A8F9D2A9-1773-4EF2-B896-22F038E24A7B}"/>
    <cellStyle name="20% - Accent1 48 7" xfId="14023" xr:uid="{3E8C6FF9-32B5-4B12-93CF-FF073067EFF5}"/>
    <cellStyle name="20% - Accent1 48 8" xfId="12709" xr:uid="{F424A618-0191-47E0-BDC3-00F9DA226E9E}"/>
    <cellStyle name="20% - Accent1 49" xfId="774" xr:uid="{15AED375-8325-45F9-A4D5-4B8EB8BB8B44}"/>
    <cellStyle name="20% - Accent1 49 2" xfId="3730" xr:uid="{B04F4AA5-43AC-4382-8D92-22E96A6DBFCB}"/>
    <cellStyle name="20% - Accent1 49 2 2" xfId="11709" xr:uid="{F2D33378-5297-45F4-8E41-5593E5A4D013}"/>
    <cellStyle name="20% - Accent1 49 2 2 2" xfId="22997" xr:uid="{C2E93457-8BFE-460B-9F41-8304E46D7982}"/>
    <cellStyle name="20% - Accent1 49 2 3" xfId="9715" xr:uid="{8EBFDC63-F905-4C4E-8990-4DBC960D73A5}"/>
    <cellStyle name="20% - Accent1 49 2 3 2" xfId="21003" xr:uid="{844B1B8D-3472-4B84-AE84-D8B73E647FDF}"/>
    <cellStyle name="20% - Accent1 49 2 4" xfId="7721" xr:uid="{B88269EE-9CE3-4AEB-A32A-83B540647E93}"/>
    <cellStyle name="20% - Accent1 49 2 4 2" xfId="19009" xr:uid="{CE6931DF-0FF6-4747-ACC5-31297BA06BD1}"/>
    <cellStyle name="20% - Accent1 49 2 5" xfId="5727" xr:uid="{2DDD7527-9E99-4F54-874F-FBE42E081E7B}"/>
    <cellStyle name="20% - Accent1 49 2 5 2" xfId="17015" xr:uid="{ACEEC82D-9DF3-4CCF-8E84-2F8F12B59598}"/>
    <cellStyle name="20% - Accent1 49 2 6" xfId="15021" xr:uid="{A37E2506-4AB9-497D-8AF6-963BACCDDA53}"/>
    <cellStyle name="20% - Accent1 49 3" xfId="10712" xr:uid="{07E2F0C7-69D6-4BA7-BDD2-3691485A01AE}"/>
    <cellStyle name="20% - Accent1 49 3 2" xfId="22000" xr:uid="{54C8CB47-C5AA-470E-9AE2-B41B5C3B40D8}"/>
    <cellStyle name="20% - Accent1 49 4" xfId="8718" xr:uid="{EAF9AF5A-6C67-4885-93E9-C14C7DDEFD3A}"/>
    <cellStyle name="20% - Accent1 49 4 2" xfId="20006" xr:uid="{83FADB51-E8C0-4585-AE7F-8E265C81F965}"/>
    <cellStyle name="20% - Accent1 49 5" xfId="6724" xr:uid="{72D09D5C-18B4-4722-A302-6541641B0ABA}"/>
    <cellStyle name="20% - Accent1 49 5 2" xfId="18012" xr:uid="{5F0A083C-59B6-4955-B574-0F92BFDC5028}"/>
    <cellStyle name="20% - Accent1 49 6" xfId="4730" xr:uid="{5F875A68-2001-46A8-BD96-8E56343C51BC}"/>
    <cellStyle name="20% - Accent1 49 6 2" xfId="16018" xr:uid="{DD9F3281-7421-446A-A753-DF96FA0A2936}"/>
    <cellStyle name="20% - Accent1 49 7" xfId="14024" xr:uid="{99244F60-99C0-4F2A-9600-50E6B41880E6}"/>
    <cellStyle name="20% - Accent1 49 8" xfId="12710" xr:uid="{16D669F2-CDB0-4D8D-A9F7-A8635A3ACE3C}"/>
    <cellStyle name="20% - Accent1 5" xfId="775" xr:uid="{2597F438-EA49-4A9A-BBDB-4A3B6DF79C58}"/>
    <cellStyle name="20% - Accent1 5 10" xfId="24628" xr:uid="{9310EF4E-16EB-4CE5-B94D-1CCF45E9095A}"/>
    <cellStyle name="20% - Accent1 5 11" xfId="25017" xr:uid="{20894923-E993-4B93-AA3B-36110D8054F1}"/>
    <cellStyle name="20% - Accent1 5 2" xfId="3731" xr:uid="{42EAD707-7BB7-470E-AAC9-E8EA5D6B40C9}"/>
    <cellStyle name="20% - Accent1 5 2 2" xfId="11710" xr:uid="{EE258E9D-6184-490B-AA8D-ABEA14B63E63}"/>
    <cellStyle name="20% - Accent1 5 2 2 2" xfId="22998" xr:uid="{10A69578-2560-4BC5-8051-9E89142ED5DD}"/>
    <cellStyle name="20% - Accent1 5 2 3" xfId="9716" xr:uid="{6FFDB23C-557A-4868-81A2-FAA627ECA650}"/>
    <cellStyle name="20% - Accent1 5 2 3 2" xfId="21004" xr:uid="{F5D9CF5E-A72D-4F9A-AE14-D388AA862EC1}"/>
    <cellStyle name="20% - Accent1 5 2 4" xfId="7722" xr:uid="{0173A70E-34F2-491A-A153-7A81FCF494B2}"/>
    <cellStyle name="20% - Accent1 5 2 4 2" xfId="19010" xr:uid="{C2312AE8-A189-4FE0-863B-0C167B26EFB6}"/>
    <cellStyle name="20% - Accent1 5 2 5" xfId="5728" xr:uid="{43631233-F8B7-43FB-B1EE-BADC4E5B8759}"/>
    <cellStyle name="20% - Accent1 5 2 5 2" xfId="17016" xr:uid="{94D1A239-8230-4E60-8D04-E6BC582822EC}"/>
    <cellStyle name="20% - Accent1 5 2 6" xfId="15022" xr:uid="{39DD7189-D690-4781-972E-CBCECD8EC478}"/>
    <cellStyle name="20% - Accent1 5 2 7" xfId="24389" xr:uid="{4A82D73A-E1E8-498E-A98E-1B233FB55045}"/>
    <cellStyle name="20% - Accent1 5 2 8" xfId="24852" xr:uid="{1AC69568-FD3A-443E-9DD4-92202BF0A193}"/>
    <cellStyle name="20% - Accent1 5 2 9" xfId="25219" xr:uid="{E8A3D8CA-FC7B-4F29-943A-50A2A6844775}"/>
    <cellStyle name="20% - Accent1 5 3" xfId="10713" xr:uid="{F52DF7DF-5DC1-4FC1-A460-75D062D0E20D}"/>
    <cellStyle name="20% - Accent1 5 3 2" xfId="22001" xr:uid="{C0520CC0-5FF6-43C2-8342-CCAEA36BB6B4}"/>
    <cellStyle name="20% - Accent1 5 4" xfId="8719" xr:uid="{40517EB7-22ED-412C-8454-CF967B3C113F}"/>
    <cellStyle name="20% - Accent1 5 4 2" xfId="20007" xr:uid="{BDB699EC-17DC-4D88-8A21-9434655957F0}"/>
    <cellStyle name="20% - Accent1 5 5" xfId="6725" xr:uid="{CF1F747A-A0F4-437B-A5EE-8DBEB679260F}"/>
    <cellStyle name="20% - Accent1 5 5 2" xfId="18013" xr:uid="{1863C96F-06E3-4A3F-B138-620673C76EE1}"/>
    <cellStyle name="20% - Accent1 5 6" xfId="4731" xr:uid="{1EF911AB-C6E4-4379-AB86-F3EF2BE6C63D}"/>
    <cellStyle name="20% - Accent1 5 6 2" xfId="16019" xr:uid="{DEB3513F-5BC4-4179-85A8-486018D200D8}"/>
    <cellStyle name="20% - Accent1 5 7" xfId="14025" xr:uid="{F7F913D6-93DD-4867-A469-E08FC77E06A2}"/>
    <cellStyle name="20% - Accent1 5 8" xfId="12711" xr:uid="{A7277B35-F5F8-488F-BAEC-36FD30FE14B8}"/>
    <cellStyle name="20% - Accent1 5 9" xfId="24001" xr:uid="{76110B6F-91FA-40D8-8DB8-7CF83A50CD0C}"/>
    <cellStyle name="20% - Accent1 50" xfId="776" xr:uid="{072AB851-F731-4429-A665-2AE1F15FD560}"/>
    <cellStyle name="20% - Accent1 50 2" xfId="3732" xr:uid="{C1C89BDA-2CB7-41B2-A247-A2B5D4E7D4FD}"/>
    <cellStyle name="20% - Accent1 50 2 2" xfId="11711" xr:uid="{DE4A4D86-6E3C-44D7-AFC0-08FF7B963D7F}"/>
    <cellStyle name="20% - Accent1 50 2 2 2" xfId="22999" xr:uid="{EAAAA887-F348-4203-8F41-42B51FC37470}"/>
    <cellStyle name="20% - Accent1 50 2 3" xfId="9717" xr:uid="{75FE5B80-356E-421C-B552-829BBBC5DD72}"/>
    <cellStyle name="20% - Accent1 50 2 3 2" xfId="21005" xr:uid="{D2E74D03-9893-4B67-9602-8B2244F8159A}"/>
    <cellStyle name="20% - Accent1 50 2 4" xfId="7723" xr:uid="{94C8C1B0-EEF6-445B-BF2E-3FB15A93706E}"/>
    <cellStyle name="20% - Accent1 50 2 4 2" xfId="19011" xr:uid="{8320EDDA-2BD7-4746-AED4-BD87CD5DD166}"/>
    <cellStyle name="20% - Accent1 50 2 5" xfId="5729" xr:uid="{7C4A648B-9E6E-4F5A-AC09-8632BF4545C5}"/>
    <cellStyle name="20% - Accent1 50 2 5 2" xfId="17017" xr:uid="{79809E16-3961-4073-B3FA-2360E03466D9}"/>
    <cellStyle name="20% - Accent1 50 2 6" xfId="15023" xr:uid="{8DD95927-B5F4-43A1-B543-6EFB85829C5B}"/>
    <cellStyle name="20% - Accent1 50 3" xfId="10714" xr:uid="{7EB76E23-DCB3-42CE-AEAA-39DC5CCB401E}"/>
    <cellStyle name="20% - Accent1 50 3 2" xfId="22002" xr:uid="{97E7E0CB-BC61-4A42-B092-62A3AB4AD95A}"/>
    <cellStyle name="20% - Accent1 50 4" xfId="8720" xr:uid="{94DD106A-68C0-47A4-8F94-CF682D4DE34E}"/>
    <cellStyle name="20% - Accent1 50 4 2" xfId="20008" xr:uid="{77346B07-F5AA-4D4A-BCE8-A29004C1C78B}"/>
    <cellStyle name="20% - Accent1 50 5" xfId="6726" xr:uid="{C3E8523A-4708-45A8-A9F0-4BED1D102A97}"/>
    <cellStyle name="20% - Accent1 50 5 2" xfId="18014" xr:uid="{C397A3B8-DC8E-461E-B795-B4B8E1778601}"/>
    <cellStyle name="20% - Accent1 50 6" xfId="4732" xr:uid="{F492AA41-A97A-45D7-838B-610117B309C4}"/>
    <cellStyle name="20% - Accent1 50 6 2" xfId="16020" xr:uid="{610C5375-DD71-4FA2-B0D5-2CC33FBF6E34}"/>
    <cellStyle name="20% - Accent1 50 7" xfId="14026" xr:uid="{5D3EB8CE-BBA0-4E27-980C-BB84BC5B2425}"/>
    <cellStyle name="20% - Accent1 50 8" xfId="12712" xr:uid="{A75994EE-1A5F-4F03-B54D-74A7618CA2BA}"/>
    <cellStyle name="20% - Accent1 51" xfId="777" xr:uid="{4FFECD02-8475-48CB-8C14-CC5EBF515368}"/>
    <cellStyle name="20% - Accent1 51 2" xfId="3733" xr:uid="{3AEB053E-97C1-43AA-AC6F-23CB62F50D77}"/>
    <cellStyle name="20% - Accent1 51 2 2" xfId="11712" xr:uid="{ACA92006-020C-4384-8F66-29E215FDF7AF}"/>
    <cellStyle name="20% - Accent1 51 2 2 2" xfId="23000" xr:uid="{6D2DAFF4-B2E5-4732-9CF2-4D9B70D9E8A4}"/>
    <cellStyle name="20% - Accent1 51 2 3" xfId="9718" xr:uid="{672075E3-5A57-4286-80D1-8A95B83C6E92}"/>
    <cellStyle name="20% - Accent1 51 2 3 2" xfId="21006" xr:uid="{7F7221FC-61D1-4659-9F65-FAA378CAD768}"/>
    <cellStyle name="20% - Accent1 51 2 4" xfId="7724" xr:uid="{DC8E7F48-6C35-41D7-A9E1-9683C77D429F}"/>
    <cellStyle name="20% - Accent1 51 2 4 2" xfId="19012" xr:uid="{8B461FAF-61C1-4B62-9503-2A305573F982}"/>
    <cellStyle name="20% - Accent1 51 2 5" xfId="5730" xr:uid="{6F9E65EB-A1DB-4593-9F67-A3A6BBCF668F}"/>
    <cellStyle name="20% - Accent1 51 2 5 2" xfId="17018" xr:uid="{4B106E13-DD9D-4DB9-9616-AA35C5FA5673}"/>
    <cellStyle name="20% - Accent1 51 2 6" xfId="15024" xr:uid="{7A3B8863-8A4B-4032-849F-A4ED47E26088}"/>
    <cellStyle name="20% - Accent1 51 3" xfId="10715" xr:uid="{37836180-F593-42E4-9AB1-CA931E66E506}"/>
    <cellStyle name="20% - Accent1 51 3 2" xfId="22003" xr:uid="{3DC7EBE9-A6A1-47BD-B630-B7CA031EE433}"/>
    <cellStyle name="20% - Accent1 51 4" xfId="8721" xr:uid="{DA4D1114-0904-4348-B532-5FC1A9D32085}"/>
    <cellStyle name="20% - Accent1 51 4 2" xfId="20009" xr:uid="{A8D7C733-F54D-450B-9B91-619BA23783E9}"/>
    <cellStyle name="20% - Accent1 51 5" xfId="6727" xr:uid="{615C6F56-0ABC-40B6-943B-AA6C394FAD74}"/>
    <cellStyle name="20% - Accent1 51 5 2" xfId="18015" xr:uid="{F90A5ECE-4809-4B92-9144-0CEB9196A32D}"/>
    <cellStyle name="20% - Accent1 51 6" xfId="4733" xr:uid="{4B1DF15C-FE61-4C50-8E20-4627AF84966D}"/>
    <cellStyle name="20% - Accent1 51 6 2" xfId="16021" xr:uid="{4F83E66E-6BD5-46C3-9F4C-7D4364E99C27}"/>
    <cellStyle name="20% - Accent1 51 7" xfId="14027" xr:uid="{B33606D1-A693-4A2C-805E-96212A86D34C}"/>
    <cellStyle name="20% - Accent1 51 8" xfId="12713" xr:uid="{94C9E6D1-EF17-4C79-9681-6B93A8CAF82A}"/>
    <cellStyle name="20% - Accent1 52" xfId="778" xr:uid="{61B448C9-1E74-49CE-990E-5F1A4F8A082D}"/>
    <cellStyle name="20% - Accent1 52 2" xfId="3734" xr:uid="{0A2284B7-4AC4-4225-9B18-EF66BB464153}"/>
    <cellStyle name="20% - Accent1 52 2 2" xfId="11713" xr:uid="{3001FE5F-B8CE-4ED6-B8B3-EAF487CD3D86}"/>
    <cellStyle name="20% - Accent1 52 2 2 2" xfId="23001" xr:uid="{BBCD439E-7682-4EFA-97AD-D08F031A5953}"/>
    <cellStyle name="20% - Accent1 52 2 3" xfId="9719" xr:uid="{B5F61C2B-1405-4ABE-B9A0-51F9B10BDF40}"/>
    <cellStyle name="20% - Accent1 52 2 3 2" xfId="21007" xr:uid="{0ED4492C-F0B2-4D8E-BA2C-2AA2867E3562}"/>
    <cellStyle name="20% - Accent1 52 2 4" xfId="7725" xr:uid="{220F5C67-BFF4-4965-AE46-3E54196DA7AF}"/>
    <cellStyle name="20% - Accent1 52 2 4 2" xfId="19013" xr:uid="{E691D7C5-BB94-4E79-9CD1-A3DA7E617354}"/>
    <cellStyle name="20% - Accent1 52 2 5" xfId="5731" xr:uid="{DB0FF7A9-BCF8-4B06-BBDB-395DA8F9796E}"/>
    <cellStyle name="20% - Accent1 52 2 5 2" xfId="17019" xr:uid="{5709327B-BC82-440B-A280-396CD0F07E34}"/>
    <cellStyle name="20% - Accent1 52 2 6" xfId="15025" xr:uid="{62BE70F7-C90E-4E0F-8F2F-B460E7A4E4E0}"/>
    <cellStyle name="20% - Accent1 52 3" xfId="10716" xr:uid="{77812314-2D40-44D5-B733-67B3EAA97535}"/>
    <cellStyle name="20% - Accent1 52 3 2" xfId="22004" xr:uid="{BBBF3E4A-A974-4D7A-9AF8-AC764353A402}"/>
    <cellStyle name="20% - Accent1 52 4" xfId="8722" xr:uid="{7C9321FF-92C8-410A-BED6-C5A6D12D9EB6}"/>
    <cellStyle name="20% - Accent1 52 4 2" xfId="20010" xr:uid="{006A8A07-FB3B-4528-846C-7B4FEA912AF0}"/>
    <cellStyle name="20% - Accent1 52 5" xfId="6728" xr:uid="{92A5ABB5-C918-4628-98EA-19BD1709D073}"/>
    <cellStyle name="20% - Accent1 52 5 2" xfId="18016" xr:uid="{98EA15CF-733F-4110-8024-5E20DA0997D5}"/>
    <cellStyle name="20% - Accent1 52 6" xfId="4734" xr:uid="{666FCEBF-1A03-4843-BB82-788F4A99FDA3}"/>
    <cellStyle name="20% - Accent1 52 6 2" xfId="16022" xr:uid="{EB8E3B16-932B-4B1B-8B6B-F428E260DE75}"/>
    <cellStyle name="20% - Accent1 52 7" xfId="14028" xr:uid="{F28FAC6B-DEBF-4205-B578-75DB4124F483}"/>
    <cellStyle name="20% - Accent1 52 8" xfId="12714" xr:uid="{0C287B1A-7EA8-45ED-B8B5-5C508B12036C}"/>
    <cellStyle name="20% - Accent1 53" xfId="779" xr:uid="{BEC1D40A-1D64-4498-93D7-81FAA534C680}"/>
    <cellStyle name="20% - Accent1 53 2" xfId="3735" xr:uid="{6F03FE5B-DF34-4369-B0D9-43CF0B97A9BF}"/>
    <cellStyle name="20% - Accent1 53 2 2" xfId="11714" xr:uid="{E63E8097-2558-4030-A6A2-34FED370919C}"/>
    <cellStyle name="20% - Accent1 53 2 2 2" xfId="23002" xr:uid="{F88A1C42-ED38-4B05-AA01-90DFF87CF846}"/>
    <cellStyle name="20% - Accent1 53 2 3" xfId="9720" xr:uid="{E4BE9C6D-5A1D-4006-8042-7082CC70FE08}"/>
    <cellStyle name="20% - Accent1 53 2 3 2" xfId="21008" xr:uid="{0FD7133F-4BB4-4792-BE2B-9B5439C9C2CC}"/>
    <cellStyle name="20% - Accent1 53 2 4" xfId="7726" xr:uid="{D06A75DC-FC6F-445D-AB0D-9B3641B4DB03}"/>
    <cellStyle name="20% - Accent1 53 2 4 2" xfId="19014" xr:uid="{A8552303-DA89-451D-9A52-7313CD308AD5}"/>
    <cellStyle name="20% - Accent1 53 2 5" xfId="5732" xr:uid="{83837CCF-E2DC-4416-B256-19B46DC6A8B4}"/>
    <cellStyle name="20% - Accent1 53 2 5 2" xfId="17020" xr:uid="{76877973-58E9-4B62-9A86-ECEA80CDFE85}"/>
    <cellStyle name="20% - Accent1 53 2 6" xfId="15026" xr:uid="{0FCF01A8-C134-472A-86CE-F314923022E4}"/>
    <cellStyle name="20% - Accent1 53 3" xfId="10717" xr:uid="{B2986785-624E-4131-9EC3-5075962E464B}"/>
    <cellStyle name="20% - Accent1 53 3 2" xfId="22005" xr:uid="{1B28670C-5228-4B6F-8CDC-E51F2568E370}"/>
    <cellStyle name="20% - Accent1 53 4" xfId="8723" xr:uid="{200229F0-5D88-41B4-8AA2-691D20731360}"/>
    <cellStyle name="20% - Accent1 53 4 2" xfId="20011" xr:uid="{67758567-6953-44F6-AE92-C131014907CA}"/>
    <cellStyle name="20% - Accent1 53 5" xfId="6729" xr:uid="{512115FD-2255-45FE-AB81-CD369770316A}"/>
    <cellStyle name="20% - Accent1 53 5 2" xfId="18017" xr:uid="{9E7391B1-A7D1-4157-8897-2CB132B71ABD}"/>
    <cellStyle name="20% - Accent1 53 6" xfId="4735" xr:uid="{DA587971-8297-4A29-82EF-622894BE4C1C}"/>
    <cellStyle name="20% - Accent1 53 6 2" xfId="16023" xr:uid="{387D3F06-DE50-4FCF-A56F-346955358427}"/>
    <cellStyle name="20% - Accent1 53 7" xfId="14029" xr:uid="{FE599F3D-415F-4024-9ED2-127EE14EDF25}"/>
    <cellStyle name="20% - Accent1 53 8" xfId="12715" xr:uid="{85F8E41D-33A2-4531-AC80-6092567C0832}"/>
    <cellStyle name="20% - Accent1 54" xfId="780" xr:uid="{3327BF0A-4FE8-47B2-A2D9-86623BB6E951}"/>
    <cellStyle name="20% - Accent1 54 2" xfId="3736" xr:uid="{20852562-0835-4D99-89FF-93EAB546528A}"/>
    <cellStyle name="20% - Accent1 54 2 2" xfId="11715" xr:uid="{305AE1B1-92F4-4A0F-8CA7-2D446905B776}"/>
    <cellStyle name="20% - Accent1 54 2 2 2" xfId="23003" xr:uid="{8E797AE7-102C-45C9-A960-64C7FF2AA6EC}"/>
    <cellStyle name="20% - Accent1 54 2 3" xfId="9721" xr:uid="{C1A28B4F-7B20-46EF-970B-2C7B43FD9CC2}"/>
    <cellStyle name="20% - Accent1 54 2 3 2" xfId="21009" xr:uid="{57787D1F-CC5D-4959-B0D6-E58D7E6079D2}"/>
    <cellStyle name="20% - Accent1 54 2 4" xfId="7727" xr:uid="{BBC67C4E-7E2F-43B1-84A0-37FE7DDFF996}"/>
    <cellStyle name="20% - Accent1 54 2 4 2" xfId="19015" xr:uid="{F022C64A-7C35-49F1-8B44-FB40AD63D20B}"/>
    <cellStyle name="20% - Accent1 54 2 5" xfId="5733" xr:uid="{0DD674D1-B8FE-4179-9855-348820191A38}"/>
    <cellStyle name="20% - Accent1 54 2 5 2" xfId="17021" xr:uid="{B3DECFA8-F37E-40BC-900C-0088523A36D9}"/>
    <cellStyle name="20% - Accent1 54 2 6" xfId="15027" xr:uid="{40F2ABB1-7733-4D33-B068-38B1AA49C379}"/>
    <cellStyle name="20% - Accent1 54 3" xfId="10718" xr:uid="{2FAD6386-EDC1-4DD4-BACE-3917A196E4CF}"/>
    <cellStyle name="20% - Accent1 54 3 2" xfId="22006" xr:uid="{D45A8786-97F7-4B3F-9924-B78266177F1E}"/>
    <cellStyle name="20% - Accent1 54 4" xfId="8724" xr:uid="{45557697-6335-44B1-8BFF-721B23AC5068}"/>
    <cellStyle name="20% - Accent1 54 4 2" xfId="20012" xr:uid="{3BF67350-517D-4340-BEA5-4D42FE5176D6}"/>
    <cellStyle name="20% - Accent1 54 5" xfId="6730" xr:uid="{0282D1E5-9D09-4851-8686-C68B0AD8ED4F}"/>
    <cellStyle name="20% - Accent1 54 5 2" xfId="18018" xr:uid="{CB045A6E-F43A-48ED-A5D2-11D5957B339D}"/>
    <cellStyle name="20% - Accent1 54 6" xfId="4736" xr:uid="{717A9557-D605-41D7-B4A4-08B25E2F457A}"/>
    <cellStyle name="20% - Accent1 54 6 2" xfId="16024" xr:uid="{5E4A3234-9AAB-47F9-8441-FE2DA3066435}"/>
    <cellStyle name="20% - Accent1 54 7" xfId="14030" xr:uid="{C14D4303-1E1C-49FA-B154-F5085177151D}"/>
    <cellStyle name="20% - Accent1 54 8" xfId="12716" xr:uid="{8984486E-C536-4EB2-A517-9F65841A3805}"/>
    <cellStyle name="20% - Accent1 55" xfId="781" xr:uid="{DAF889DF-08E4-446D-9D3C-73E4E2740F03}"/>
    <cellStyle name="20% - Accent1 55 2" xfId="3737" xr:uid="{C7A2ADD5-0A34-4C8C-A414-E3C9C159D537}"/>
    <cellStyle name="20% - Accent1 55 2 2" xfId="11716" xr:uid="{AEC23682-3004-43A0-A4C9-FC230F2F7B27}"/>
    <cellStyle name="20% - Accent1 55 2 2 2" xfId="23004" xr:uid="{9CE40EE3-EC90-4420-B241-F513C9518AE4}"/>
    <cellStyle name="20% - Accent1 55 2 3" xfId="9722" xr:uid="{D8EFC681-AD14-42B3-A02B-F988D53E42D5}"/>
    <cellStyle name="20% - Accent1 55 2 3 2" xfId="21010" xr:uid="{8EC882A6-2DDF-4B31-B07B-A233B26AD927}"/>
    <cellStyle name="20% - Accent1 55 2 4" xfId="7728" xr:uid="{597D4F3A-CDBB-4F3E-89C9-A401B4E76C6F}"/>
    <cellStyle name="20% - Accent1 55 2 4 2" xfId="19016" xr:uid="{0CC3F258-AB04-4D04-890A-F4C740375F66}"/>
    <cellStyle name="20% - Accent1 55 2 5" xfId="5734" xr:uid="{19CD46D4-31A9-44F5-9AD3-D80D847A2DDB}"/>
    <cellStyle name="20% - Accent1 55 2 5 2" xfId="17022" xr:uid="{640E7417-735D-4502-8005-3AF6DE5A6280}"/>
    <cellStyle name="20% - Accent1 55 2 6" xfId="15028" xr:uid="{EBA2D9EE-D46F-4743-A3EA-A60FB7CF6DDC}"/>
    <cellStyle name="20% - Accent1 55 3" xfId="10719" xr:uid="{9B0894EA-5C00-4EB2-9254-0500AA71A6DE}"/>
    <cellStyle name="20% - Accent1 55 3 2" xfId="22007" xr:uid="{2C2D28FC-6105-4068-B114-17F6D96C8423}"/>
    <cellStyle name="20% - Accent1 55 4" xfId="8725" xr:uid="{5D4DBCBA-AAB4-4A66-A31E-F67DEAC7C6E0}"/>
    <cellStyle name="20% - Accent1 55 4 2" xfId="20013" xr:uid="{D2E19CB0-822B-4C93-AB06-E37C912807CE}"/>
    <cellStyle name="20% - Accent1 55 5" xfId="6731" xr:uid="{6C3BED5B-AC75-4643-8EAD-91232A85B4A5}"/>
    <cellStyle name="20% - Accent1 55 5 2" xfId="18019" xr:uid="{879EAB2A-A471-4062-8985-1E252D8AE226}"/>
    <cellStyle name="20% - Accent1 55 6" xfId="4737" xr:uid="{4FA93C3F-62CA-4006-8F59-DEE874C09A95}"/>
    <cellStyle name="20% - Accent1 55 6 2" xfId="16025" xr:uid="{05B4E029-9AA4-4D36-BD54-C346427703C6}"/>
    <cellStyle name="20% - Accent1 55 7" xfId="14031" xr:uid="{1EEAEA41-BCB8-4ED7-ADAD-1FE7C342D223}"/>
    <cellStyle name="20% - Accent1 55 8" xfId="12717" xr:uid="{3DAA4778-0B1C-4134-AF1E-07E24E9B9588}"/>
    <cellStyle name="20% - Accent1 56" xfId="782" xr:uid="{C0F05B64-AF54-4011-8DA7-B240CFBC4569}"/>
    <cellStyle name="20% - Accent1 56 2" xfId="3738" xr:uid="{5C9F424F-DDEA-4A5C-BD62-A29CCEF7A0B2}"/>
    <cellStyle name="20% - Accent1 56 2 2" xfId="11717" xr:uid="{AC8EB1E9-9E6F-4492-964C-650DF47E4E35}"/>
    <cellStyle name="20% - Accent1 56 2 2 2" xfId="23005" xr:uid="{797B6A94-C68E-4C36-A51C-5EF15AFF5408}"/>
    <cellStyle name="20% - Accent1 56 2 3" xfId="9723" xr:uid="{24BA2C44-A86D-4E56-A424-047872745CBE}"/>
    <cellStyle name="20% - Accent1 56 2 3 2" xfId="21011" xr:uid="{47B9CC15-85EF-4A41-A19C-F16D76C7BFBF}"/>
    <cellStyle name="20% - Accent1 56 2 4" xfId="7729" xr:uid="{721483A6-D164-47BA-9D00-2410356D26C0}"/>
    <cellStyle name="20% - Accent1 56 2 4 2" xfId="19017" xr:uid="{08F70D77-0B32-4972-B170-3788D28104E8}"/>
    <cellStyle name="20% - Accent1 56 2 5" xfId="5735" xr:uid="{37BB2A4A-F7C7-4A77-BA23-2C04E0C3A71D}"/>
    <cellStyle name="20% - Accent1 56 2 5 2" xfId="17023" xr:uid="{0B0C8DD3-2489-4B4D-BA5E-3F52FCB77C48}"/>
    <cellStyle name="20% - Accent1 56 2 6" xfId="15029" xr:uid="{BF4C1C69-5440-46A7-AC92-8C0F48F9EC7F}"/>
    <cellStyle name="20% - Accent1 56 3" xfId="10720" xr:uid="{BA3F5CDD-C845-44CC-B20D-91513F24081E}"/>
    <cellStyle name="20% - Accent1 56 3 2" xfId="22008" xr:uid="{878C3ABB-2613-46DF-BC46-02ADA5A8F60F}"/>
    <cellStyle name="20% - Accent1 56 4" xfId="8726" xr:uid="{E8E208E5-FABC-44B9-AA8D-E879372EC47C}"/>
    <cellStyle name="20% - Accent1 56 4 2" xfId="20014" xr:uid="{4FC0705D-AE06-4740-A0B4-5F3A402E94A3}"/>
    <cellStyle name="20% - Accent1 56 5" xfId="6732" xr:uid="{EF42100C-8113-42C3-B51A-2B59814FF28C}"/>
    <cellStyle name="20% - Accent1 56 5 2" xfId="18020" xr:uid="{3AE85683-BE52-4E11-B4FA-C252D7BAF551}"/>
    <cellStyle name="20% - Accent1 56 6" xfId="4738" xr:uid="{613F21DC-EB43-4598-8092-5D9FA5480FBD}"/>
    <cellStyle name="20% - Accent1 56 6 2" xfId="16026" xr:uid="{2A89833D-C19B-4113-A0D2-177F822EC5E5}"/>
    <cellStyle name="20% - Accent1 56 7" xfId="14032" xr:uid="{F5F2582F-91AB-4731-A560-9387C0A1D2CE}"/>
    <cellStyle name="20% - Accent1 56 8" xfId="12718" xr:uid="{F10765D9-8522-4889-A955-5BF30ED9685B}"/>
    <cellStyle name="20% - Accent1 57" xfId="783" xr:uid="{9918EAA7-7CB5-4932-8B17-D8603648773E}"/>
    <cellStyle name="20% - Accent1 57 2" xfId="3739" xr:uid="{6FD07CFD-A7DE-4A2E-AB46-FB454C1A33D4}"/>
    <cellStyle name="20% - Accent1 57 2 2" xfId="11718" xr:uid="{B12CCB6D-43D6-4215-88DB-0C16706EE67F}"/>
    <cellStyle name="20% - Accent1 57 2 2 2" xfId="23006" xr:uid="{FB01F875-5EBF-40D8-901A-0DCEB8C4F315}"/>
    <cellStyle name="20% - Accent1 57 2 3" xfId="9724" xr:uid="{D341AD2A-81BF-4497-9182-37CA266C10DD}"/>
    <cellStyle name="20% - Accent1 57 2 3 2" xfId="21012" xr:uid="{754AB540-C64A-48FA-BCAA-D13739D66EB3}"/>
    <cellStyle name="20% - Accent1 57 2 4" xfId="7730" xr:uid="{E1294D6C-B91C-4BCB-805D-7125EBC7E9BD}"/>
    <cellStyle name="20% - Accent1 57 2 4 2" xfId="19018" xr:uid="{87D5CE09-89ED-46C0-8A46-EF678942C79A}"/>
    <cellStyle name="20% - Accent1 57 2 5" xfId="5736" xr:uid="{0D6ABCCB-CEEA-45D3-947B-5589E0A0E109}"/>
    <cellStyle name="20% - Accent1 57 2 5 2" xfId="17024" xr:uid="{848EB918-3483-4A1B-A477-BBCBF506B9E5}"/>
    <cellStyle name="20% - Accent1 57 2 6" xfId="15030" xr:uid="{6CF49975-708A-4659-968A-14C380D66A77}"/>
    <cellStyle name="20% - Accent1 57 3" xfId="10721" xr:uid="{AEB02302-3EFE-4008-B68A-77950F5F9F1A}"/>
    <cellStyle name="20% - Accent1 57 3 2" xfId="22009" xr:uid="{8B5EB4E2-2EC6-403C-8F05-B658C50A248C}"/>
    <cellStyle name="20% - Accent1 57 4" xfId="8727" xr:uid="{837242F7-6C32-471A-A2C6-CC8E955B699D}"/>
    <cellStyle name="20% - Accent1 57 4 2" xfId="20015" xr:uid="{A6EC71E9-BE8A-4132-9C92-F3F45CAA7C87}"/>
    <cellStyle name="20% - Accent1 57 5" xfId="6733" xr:uid="{07E11768-AE55-4454-9523-277D07665472}"/>
    <cellStyle name="20% - Accent1 57 5 2" xfId="18021" xr:uid="{49DEC41F-476C-4590-B8F6-495B84997048}"/>
    <cellStyle name="20% - Accent1 57 6" xfId="4739" xr:uid="{3C6EDC93-4817-446B-A91A-9FFEC731C223}"/>
    <cellStyle name="20% - Accent1 57 6 2" xfId="16027" xr:uid="{E3931A7E-3D9A-4BCA-A0AF-392067BC35BD}"/>
    <cellStyle name="20% - Accent1 57 7" xfId="14033" xr:uid="{D1810EF1-EF3C-4183-9F14-7E3BD6AC0C30}"/>
    <cellStyle name="20% - Accent1 57 8" xfId="12719" xr:uid="{85A0A8CC-E906-44C7-B56F-10C31EEB8F92}"/>
    <cellStyle name="20% - Accent1 58" xfId="784" xr:uid="{C6FD6298-5BA3-4B4C-8A94-415EFF33AAF6}"/>
    <cellStyle name="20% - Accent1 58 2" xfId="3740" xr:uid="{2F2F5BEE-E5FB-4675-AC62-408CA3891127}"/>
    <cellStyle name="20% - Accent1 58 2 2" xfId="11719" xr:uid="{5ACA65EB-7B47-478E-A38B-D37FE14C719A}"/>
    <cellStyle name="20% - Accent1 58 2 2 2" xfId="23007" xr:uid="{BCF7561E-A5AF-4A93-A83C-0FFA96ADDDAE}"/>
    <cellStyle name="20% - Accent1 58 2 3" xfId="9725" xr:uid="{5EC46DFD-E2A3-49C6-9676-340B79AC10DF}"/>
    <cellStyle name="20% - Accent1 58 2 3 2" xfId="21013" xr:uid="{FAF83D04-7588-4F24-AAB0-40A860193055}"/>
    <cellStyle name="20% - Accent1 58 2 4" xfId="7731" xr:uid="{B5D81A29-D43B-4761-A2AE-0AC7296A0132}"/>
    <cellStyle name="20% - Accent1 58 2 4 2" xfId="19019" xr:uid="{38F3D89D-73FE-409D-90F6-AC06B0A97654}"/>
    <cellStyle name="20% - Accent1 58 2 5" xfId="5737" xr:uid="{C4316F45-3193-40E5-A64F-0941623B6025}"/>
    <cellStyle name="20% - Accent1 58 2 5 2" xfId="17025" xr:uid="{C7054FBE-506A-4DEE-AEC9-49D9149EE281}"/>
    <cellStyle name="20% - Accent1 58 2 6" xfId="15031" xr:uid="{978619A6-AAA1-43E6-B10A-D0B414686E4C}"/>
    <cellStyle name="20% - Accent1 58 3" xfId="10722" xr:uid="{C53965CB-BFBF-4565-B2B1-2C19156D8F86}"/>
    <cellStyle name="20% - Accent1 58 3 2" xfId="22010" xr:uid="{70776CB5-60DA-48B7-9AF5-054B1DED6D15}"/>
    <cellStyle name="20% - Accent1 58 4" xfId="8728" xr:uid="{54636207-BB49-451A-B615-1C14B2DFA762}"/>
    <cellStyle name="20% - Accent1 58 4 2" xfId="20016" xr:uid="{B0B9908D-3DAB-4627-8E07-7F3709370EB7}"/>
    <cellStyle name="20% - Accent1 58 5" xfId="6734" xr:uid="{205D408B-C4CB-4156-8A49-6317073B281A}"/>
    <cellStyle name="20% - Accent1 58 5 2" xfId="18022" xr:uid="{584A4FC2-5901-44D0-8098-9A049623089B}"/>
    <cellStyle name="20% - Accent1 58 6" xfId="4740" xr:uid="{463DA5C1-651F-4931-AE98-EACD4BD9BA36}"/>
    <cellStyle name="20% - Accent1 58 6 2" xfId="16028" xr:uid="{1DE57FEA-503E-4E1D-9CCA-A925BB56B09F}"/>
    <cellStyle name="20% - Accent1 58 7" xfId="14034" xr:uid="{E1C7B092-9BBF-462F-8A10-BBDEDF566F61}"/>
    <cellStyle name="20% - Accent1 58 8" xfId="12720" xr:uid="{042B0823-80AD-46CE-ADBA-02291182D2C9}"/>
    <cellStyle name="20% - Accent1 59" xfId="785" xr:uid="{1255ED40-5B2B-4E60-AEE8-444E5FA3A95C}"/>
    <cellStyle name="20% - Accent1 59 2" xfId="3741" xr:uid="{63531964-E1F9-46D6-9980-CF8F79E945E9}"/>
    <cellStyle name="20% - Accent1 59 2 2" xfId="11720" xr:uid="{12892471-D9C0-4E0B-AB28-E7A855862E99}"/>
    <cellStyle name="20% - Accent1 59 2 2 2" xfId="23008" xr:uid="{0BDFE136-1222-49E8-8F05-465EE81DE2B2}"/>
    <cellStyle name="20% - Accent1 59 2 3" xfId="9726" xr:uid="{861E7D58-2C51-4972-8E13-C042FB436A20}"/>
    <cellStyle name="20% - Accent1 59 2 3 2" xfId="21014" xr:uid="{011802EC-E917-4774-8D24-30E17900FC45}"/>
    <cellStyle name="20% - Accent1 59 2 4" xfId="7732" xr:uid="{AC9EB63A-9291-4311-8A30-FF67127632E4}"/>
    <cellStyle name="20% - Accent1 59 2 4 2" xfId="19020" xr:uid="{19AD465E-BC79-4962-A9D6-6B56C11BFCBF}"/>
    <cellStyle name="20% - Accent1 59 2 5" xfId="5738" xr:uid="{35757ADD-8EDB-4878-8502-190F1FBB61A6}"/>
    <cellStyle name="20% - Accent1 59 2 5 2" xfId="17026" xr:uid="{975731F8-710E-40A7-8D0A-2461DA5DE115}"/>
    <cellStyle name="20% - Accent1 59 2 6" xfId="15032" xr:uid="{A2FF9F6D-425F-4CF5-BCBB-CDFAD1B292B1}"/>
    <cellStyle name="20% - Accent1 59 3" xfId="10723" xr:uid="{D25BBCDA-BA07-4F11-A596-65725BB6E9DC}"/>
    <cellStyle name="20% - Accent1 59 3 2" xfId="22011" xr:uid="{BCB1393F-D359-4ECF-B900-2B2DC0E18A66}"/>
    <cellStyle name="20% - Accent1 59 4" xfId="8729" xr:uid="{DC766D33-916E-4CFD-81C8-354DFB29830F}"/>
    <cellStyle name="20% - Accent1 59 4 2" xfId="20017" xr:uid="{03568BCF-D4C9-43B8-B3F1-ACB03840DD97}"/>
    <cellStyle name="20% - Accent1 59 5" xfId="6735" xr:uid="{43F1D829-87C1-4674-AAA8-01185656AC71}"/>
    <cellStyle name="20% - Accent1 59 5 2" xfId="18023" xr:uid="{DBCE0C85-9002-451D-8F7F-76CD45EBE88E}"/>
    <cellStyle name="20% - Accent1 59 6" xfId="4741" xr:uid="{0D7AE69F-F5D0-492A-B633-F258401C542C}"/>
    <cellStyle name="20% - Accent1 59 6 2" xfId="16029" xr:uid="{F4396447-C23C-473D-8103-9AF5EAF3566D}"/>
    <cellStyle name="20% - Accent1 59 7" xfId="14035" xr:uid="{291232F4-8A48-4EDF-B6B5-37CDE98A5809}"/>
    <cellStyle name="20% - Accent1 59 8" xfId="12721" xr:uid="{6CEBF027-B978-4E9A-B5A0-C7195FCD7167}"/>
    <cellStyle name="20% - Accent1 6" xfId="786" xr:uid="{339830E9-F4C1-4A3A-ACAF-A9D7D8F6B1E0}"/>
    <cellStyle name="20% - Accent1 6 10" xfId="24629" xr:uid="{8B124DAD-ABD8-4D35-A310-97FB8E64769D}"/>
    <cellStyle name="20% - Accent1 6 11" xfId="25018" xr:uid="{6D77E409-F0DE-47BB-80E5-B2209F31612C}"/>
    <cellStyle name="20% - Accent1 6 2" xfId="3742" xr:uid="{AE4DC11F-5528-44A1-BF3C-2A4900F2D93F}"/>
    <cellStyle name="20% - Accent1 6 2 2" xfId="11721" xr:uid="{724EE218-0DD2-484B-B9F0-B76A03F3A4AF}"/>
    <cellStyle name="20% - Accent1 6 2 2 2" xfId="23009" xr:uid="{642EC88C-7CB4-45C6-8DB9-465486B1810D}"/>
    <cellStyle name="20% - Accent1 6 2 3" xfId="9727" xr:uid="{24C171E1-AC14-4B46-9B22-7DD93ED81BD6}"/>
    <cellStyle name="20% - Accent1 6 2 3 2" xfId="21015" xr:uid="{C47BCC8D-B78F-4B1F-9244-66A5F77202B4}"/>
    <cellStyle name="20% - Accent1 6 2 4" xfId="7733" xr:uid="{D81E6C53-1133-4A5D-8C29-C08C7DB84999}"/>
    <cellStyle name="20% - Accent1 6 2 4 2" xfId="19021" xr:uid="{75476390-A6F8-4D8F-8E3C-367F80AD35A2}"/>
    <cellStyle name="20% - Accent1 6 2 5" xfId="5739" xr:uid="{ADD1D980-B5A7-4ACF-A1BA-B3E3BCC6C4CA}"/>
    <cellStyle name="20% - Accent1 6 2 5 2" xfId="17027" xr:uid="{0889DF36-8C4F-45AC-AA93-61C47DC67916}"/>
    <cellStyle name="20% - Accent1 6 2 6" xfId="15033" xr:uid="{C4819436-87BA-4E60-A103-4B004D6435A7}"/>
    <cellStyle name="20% - Accent1 6 2 7" xfId="24390" xr:uid="{CABF4BE0-FF09-4F70-AA1D-908EEB64E2A9}"/>
    <cellStyle name="20% - Accent1 6 2 8" xfId="24853" xr:uid="{292BBD31-41C4-4853-97EE-28573D24F990}"/>
    <cellStyle name="20% - Accent1 6 2 9" xfId="25220" xr:uid="{2C7E7204-0931-4DD7-A1C3-D1B5FA139EBE}"/>
    <cellStyle name="20% - Accent1 6 3" xfId="10724" xr:uid="{4684882B-9F93-464A-8C98-C4666849CF89}"/>
    <cellStyle name="20% - Accent1 6 3 2" xfId="22012" xr:uid="{65A3995D-77C5-4EE7-B66B-633ACFF998BF}"/>
    <cellStyle name="20% - Accent1 6 4" xfId="8730" xr:uid="{4F90BDA8-8E56-4C41-A43D-5B4D6D491F97}"/>
    <cellStyle name="20% - Accent1 6 4 2" xfId="20018" xr:uid="{EFE27F72-09B8-438A-8114-2C40C97847C9}"/>
    <cellStyle name="20% - Accent1 6 5" xfId="6736" xr:uid="{4A31B51E-511C-4347-8D68-1F89C985D411}"/>
    <cellStyle name="20% - Accent1 6 5 2" xfId="18024" xr:uid="{987921FE-753D-4983-A07A-7481A55AD6DA}"/>
    <cellStyle name="20% - Accent1 6 6" xfId="4742" xr:uid="{30AF1AF7-5817-4CD4-87BC-48BC314EE200}"/>
    <cellStyle name="20% - Accent1 6 6 2" xfId="16030" xr:uid="{E514F2EA-ADA5-4F11-AFD7-E69577C783CC}"/>
    <cellStyle name="20% - Accent1 6 7" xfId="14036" xr:uid="{6A5C9294-7BCC-4044-A504-BEFABECB5025}"/>
    <cellStyle name="20% - Accent1 6 8" xfId="12722" xr:uid="{42E07742-DB26-4920-BA1B-CDFD4262A23D}"/>
    <cellStyle name="20% - Accent1 6 9" xfId="24002" xr:uid="{D7E52431-55CF-47AC-9354-ED807A921566}"/>
    <cellStyle name="20% - Accent1 60" xfId="787" xr:uid="{4483DE19-11BE-428C-ABD9-BFA12529E014}"/>
    <cellStyle name="20% - Accent1 60 2" xfId="3743" xr:uid="{76A6724A-5C39-43A0-8EFD-61414BB3714D}"/>
    <cellStyle name="20% - Accent1 60 2 2" xfId="11722" xr:uid="{EF6C594A-AB18-4340-A7EA-7F4E7D1C1211}"/>
    <cellStyle name="20% - Accent1 60 2 2 2" xfId="23010" xr:uid="{EF82C1F1-8A88-4FE9-BBC3-0AD4377B2DC3}"/>
    <cellStyle name="20% - Accent1 60 2 3" xfId="9728" xr:uid="{72A75E59-4827-4D63-A9FB-92D1F1C85AFE}"/>
    <cellStyle name="20% - Accent1 60 2 3 2" xfId="21016" xr:uid="{10B69587-E3EF-4956-BAA8-223481B627A2}"/>
    <cellStyle name="20% - Accent1 60 2 4" xfId="7734" xr:uid="{176EB225-7220-4879-BF5D-DA9BECBDA7AF}"/>
    <cellStyle name="20% - Accent1 60 2 4 2" xfId="19022" xr:uid="{927A9AED-B379-44E4-BE5E-44DD7CCCBCE7}"/>
    <cellStyle name="20% - Accent1 60 2 5" xfId="5740" xr:uid="{C86C0F86-0437-4952-80C5-EDD67753EC09}"/>
    <cellStyle name="20% - Accent1 60 2 5 2" xfId="17028" xr:uid="{5C42F07F-5519-4656-BE45-5C84C73A59DE}"/>
    <cellStyle name="20% - Accent1 60 2 6" xfId="15034" xr:uid="{296635BA-CF2F-4A5A-A537-6986B78459B6}"/>
    <cellStyle name="20% - Accent1 60 3" xfId="10725" xr:uid="{3F3E7D37-F6E4-490E-8005-D6B364CD9006}"/>
    <cellStyle name="20% - Accent1 60 3 2" xfId="22013" xr:uid="{2FD76F52-E7C2-4DA3-8A6A-F44D65B816CC}"/>
    <cellStyle name="20% - Accent1 60 4" xfId="8731" xr:uid="{74893F2C-F2FE-40AF-BF21-0E9DCF00C14A}"/>
    <cellStyle name="20% - Accent1 60 4 2" xfId="20019" xr:uid="{D3D86A7A-9460-42EE-A447-6FD6D216849A}"/>
    <cellStyle name="20% - Accent1 60 5" xfId="6737" xr:uid="{9082F6C6-9838-48F7-8CE9-7FD92BC7EB2B}"/>
    <cellStyle name="20% - Accent1 60 5 2" xfId="18025" xr:uid="{CBD5649F-D22C-4B31-98C2-FEE236433F55}"/>
    <cellStyle name="20% - Accent1 60 6" xfId="4743" xr:uid="{8E6B60F9-AD7C-4435-B5F1-5DD89F2F27F0}"/>
    <cellStyle name="20% - Accent1 60 6 2" xfId="16031" xr:uid="{7DCD803A-8420-4AAA-8AC7-23F05AD27E12}"/>
    <cellStyle name="20% - Accent1 60 7" xfId="14037" xr:uid="{AEB3D9D1-3758-45E4-9C8B-B3C4B00F2407}"/>
    <cellStyle name="20% - Accent1 60 8" xfId="12723" xr:uid="{DA90C7CF-5C3C-4AAC-A971-019EB713650E}"/>
    <cellStyle name="20% - Accent1 61" xfId="788" xr:uid="{5A4151B1-97B8-477C-AB19-F198FDE83D9F}"/>
    <cellStyle name="20% - Accent1 61 2" xfId="3744" xr:uid="{B53C8DEF-E92F-4EB5-996B-A10FBE52257D}"/>
    <cellStyle name="20% - Accent1 61 2 2" xfId="11723" xr:uid="{330522B4-A8AB-4A31-924A-103985D24834}"/>
    <cellStyle name="20% - Accent1 61 2 2 2" xfId="23011" xr:uid="{1CF7AC79-409C-4CA1-A69C-94AAF6D9A302}"/>
    <cellStyle name="20% - Accent1 61 2 3" xfId="9729" xr:uid="{6ECA8EDD-1DB3-47C3-9F98-2D6C473358BE}"/>
    <cellStyle name="20% - Accent1 61 2 3 2" xfId="21017" xr:uid="{C1EF2911-EC3A-438E-B07C-BBB2B0B9338A}"/>
    <cellStyle name="20% - Accent1 61 2 4" xfId="7735" xr:uid="{0B8553C8-AE0D-4C08-AE99-EB7798BA81A5}"/>
    <cellStyle name="20% - Accent1 61 2 4 2" xfId="19023" xr:uid="{8978C5BD-79E8-40A6-B4A7-E171E17AB8C4}"/>
    <cellStyle name="20% - Accent1 61 2 5" xfId="5741" xr:uid="{7C70F816-4778-454B-A6D2-4B529FD11EF5}"/>
    <cellStyle name="20% - Accent1 61 2 5 2" xfId="17029" xr:uid="{0A5932F7-CE6F-44AE-847A-BB2FC30EC9AE}"/>
    <cellStyle name="20% - Accent1 61 2 6" xfId="15035" xr:uid="{46E6D7B1-6713-4295-B0E4-9731BAEED1FD}"/>
    <cellStyle name="20% - Accent1 61 3" xfId="10726" xr:uid="{E2B2C4D7-70E4-4DF9-B7C8-E38213DA2057}"/>
    <cellStyle name="20% - Accent1 61 3 2" xfId="22014" xr:uid="{6F630FC4-BDEF-4AED-ABBD-40D12F5B1F07}"/>
    <cellStyle name="20% - Accent1 61 4" xfId="8732" xr:uid="{A42E4686-B106-46C1-B3D9-BA9309839F50}"/>
    <cellStyle name="20% - Accent1 61 4 2" xfId="20020" xr:uid="{066C3873-7493-4879-9C54-826578C35E7C}"/>
    <cellStyle name="20% - Accent1 61 5" xfId="6738" xr:uid="{00318873-05B3-41BC-8435-AACA2D33A9EB}"/>
    <cellStyle name="20% - Accent1 61 5 2" xfId="18026" xr:uid="{B9C30B00-EA9D-4EDF-A8DE-11F1FA707F90}"/>
    <cellStyle name="20% - Accent1 61 6" xfId="4744" xr:uid="{6C9CDAD8-511E-4497-ADE4-BA63B3A498D1}"/>
    <cellStyle name="20% - Accent1 61 6 2" xfId="16032" xr:uid="{77C6E93D-95C5-4DB1-9A60-3523C0FF7CD9}"/>
    <cellStyle name="20% - Accent1 61 7" xfId="14038" xr:uid="{EDB2E9FB-2787-49EC-A553-FEE29AC26629}"/>
    <cellStyle name="20% - Accent1 61 8" xfId="12724" xr:uid="{E2BD46F6-456A-4618-B6DC-C8B63E56D4C6}"/>
    <cellStyle name="20% - Accent1 62" xfId="789" xr:uid="{D6A091BA-44EC-45A5-8C87-1B6CE4F51330}"/>
    <cellStyle name="20% - Accent1 62 2" xfId="3745" xr:uid="{50FD9A92-6550-44A1-BF47-28CE977F9A87}"/>
    <cellStyle name="20% - Accent1 62 2 2" xfId="11724" xr:uid="{61A2F77C-BED4-4DD2-A6C2-FECEBEF4B409}"/>
    <cellStyle name="20% - Accent1 62 2 2 2" xfId="23012" xr:uid="{2239C1B8-B295-4173-ABFE-3826E9F33430}"/>
    <cellStyle name="20% - Accent1 62 2 3" xfId="9730" xr:uid="{3432D829-6268-4288-A194-0512049D1241}"/>
    <cellStyle name="20% - Accent1 62 2 3 2" xfId="21018" xr:uid="{0220BCB6-7094-4306-83DB-ECE103E03FB9}"/>
    <cellStyle name="20% - Accent1 62 2 4" xfId="7736" xr:uid="{21D5C223-1BF5-459E-A019-E38409605042}"/>
    <cellStyle name="20% - Accent1 62 2 4 2" xfId="19024" xr:uid="{FE040C63-B6CE-483C-89FB-8AE73AFDD347}"/>
    <cellStyle name="20% - Accent1 62 2 5" xfId="5742" xr:uid="{A3A34E10-7093-4D1F-B413-A889C0B953BF}"/>
    <cellStyle name="20% - Accent1 62 2 5 2" xfId="17030" xr:uid="{30E2ACDF-0D25-451D-BC1C-9585A32CEC93}"/>
    <cellStyle name="20% - Accent1 62 2 6" xfId="15036" xr:uid="{E8383876-4940-4BFD-B97C-54DDE9285A37}"/>
    <cellStyle name="20% - Accent1 62 3" xfId="10727" xr:uid="{F0AF03FA-A9E6-47B4-8459-57E146094C5C}"/>
    <cellStyle name="20% - Accent1 62 3 2" xfId="22015" xr:uid="{681889B1-A282-4D82-9A2B-4E3D1789137C}"/>
    <cellStyle name="20% - Accent1 62 4" xfId="8733" xr:uid="{37518FEF-0887-45E6-BD44-A15892CE75A5}"/>
    <cellStyle name="20% - Accent1 62 4 2" xfId="20021" xr:uid="{C5A43E5F-D6CD-42CA-8F2F-DB749585315B}"/>
    <cellStyle name="20% - Accent1 62 5" xfId="6739" xr:uid="{B53A29BB-8956-4E5F-A72B-EE0E4247D86C}"/>
    <cellStyle name="20% - Accent1 62 5 2" xfId="18027" xr:uid="{90D8E88C-2B13-46F7-8D21-683ABC0674B8}"/>
    <cellStyle name="20% - Accent1 62 6" xfId="4745" xr:uid="{6DB19B0B-74F9-414A-8A29-027D4D6421A6}"/>
    <cellStyle name="20% - Accent1 62 6 2" xfId="16033" xr:uid="{AC41633C-73B2-404F-AA20-B14E717786FE}"/>
    <cellStyle name="20% - Accent1 62 7" xfId="14039" xr:uid="{AACD07D1-F700-4A42-9DFD-FD94D8053BCE}"/>
    <cellStyle name="20% - Accent1 62 8" xfId="12725" xr:uid="{51082192-F023-4343-B126-919E61466E78}"/>
    <cellStyle name="20% - Accent1 63" xfId="790" xr:uid="{77D72C97-DB34-4C00-96D8-7D68B46FBA87}"/>
    <cellStyle name="20% - Accent1 63 2" xfId="3746" xr:uid="{64C6A6CC-FC22-44C1-896F-5EA33F8F2476}"/>
    <cellStyle name="20% - Accent1 63 2 2" xfId="11725" xr:uid="{3515614D-A940-413D-B7B8-AF1817F18DFD}"/>
    <cellStyle name="20% - Accent1 63 2 2 2" xfId="23013" xr:uid="{200DBB71-0617-41B7-AC56-C11542DA88A5}"/>
    <cellStyle name="20% - Accent1 63 2 3" xfId="9731" xr:uid="{132B625F-FB39-483F-9A77-485A255048BA}"/>
    <cellStyle name="20% - Accent1 63 2 3 2" xfId="21019" xr:uid="{B705A8DD-F2B7-4AB1-B755-6B3BACA58032}"/>
    <cellStyle name="20% - Accent1 63 2 4" xfId="7737" xr:uid="{2F62A2A8-6181-45E2-9E79-7114D5049CD7}"/>
    <cellStyle name="20% - Accent1 63 2 4 2" xfId="19025" xr:uid="{BDB6D7E0-6C6C-4C4E-ABB2-03B8172C179D}"/>
    <cellStyle name="20% - Accent1 63 2 5" xfId="5743" xr:uid="{3EA6A72E-81A0-4249-9AF3-07ED045D7D7B}"/>
    <cellStyle name="20% - Accent1 63 2 5 2" xfId="17031" xr:uid="{8DC0F068-C069-413A-AB61-882C2218591F}"/>
    <cellStyle name="20% - Accent1 63 2 6" xfId="15037" xr:uid="{68CE7164-B3A7-47F8-8D76-893FA26D70B7}"/>
    <cellStyle name="20% - Accent1 63 3" xfId="10728" xr:uid="{74122B1E-7D76-430D-A404-34C147664B1D}"/>
    <cellStyle name="20% - Accent1 63 3 2" xfId="22016" xr:uid="{4D3EB410-5E04-4817-96BE-E2BE37408971}"/>
    <cellStyle name="20% - Accent1 63 4" xfId="8734" xr:uid="{4C905455-44D1-47AE-97B7-D41F6852FF64}"/>
    <cellStyle name="20% - Accent1 63 4 2" xfId="20022" xr:uid="{987C01E0-5BC0-4C25-A371-5C7F014D46DB}"/>
    <cellStyle name="20% - Accent1 63 5" xfId="6740" xr:uid="{648980EB-5589-4FE3-8302-61DAC5EC8362}"/>
    <cellStyle name="20% - Accent1 63 5 2" xfId="18028" xr:uid="{5DD208DB-49A6-492A-BB89-AEC4CFF9B37E}"/>
    <cellStyle name="20% - Accent1 63 6" xfId="4746" xr:uid="{A389A6FB-ADAC-4A7C-BAB7-DC255E5D0167}"/>
    <cellStyle name="20% - Accent1 63 6 2" xfId="16034" xr:uid="{CA388937-7949-44EA-BFC7-4A63330625FD}"/>
    <cellStyle name="20% - Accent1 63 7" xfId="14040" xr:uid="{4E56FEA2-EA3B-42F2-B098-DAB2E27A1850}"/>
    <cellStyle name="20% - Accent1 63 8" xfId="12726" xr:uid="{99245E01-E6EB-452B-8D16-1EBBBF04D451}"/>
    <cellStyle name="20% - Accent1 64" xfId="791" xr:uid="{FF03C69B-5141-45B1-AECF-6999CE715DBF}"/>
    <cellStyle name="20% - Accent1 64 2" xfId="3747" xr:uid="{68F9376A-3FE4-4BC3-9C07-93AE150ACCFA}"/>
    <cellStyle name="20% - Accent1 64 2 2" xfId="11726" xr:uid="{37196428-F1ED-4F45-AC7F-471010590E29}"/>
    <cellStyle name="20% - Accent1 64 2 2 2" xfId="23014" xr:uid="{D939C149-F28B-4D40-8ED0-06837FC153AF}"/>
    <cellStyle name="20% - Accent1 64 2 3" xfId="9732" xr:uid="{1482A471-6545-453C-A5F3-86CDECB3B973}"/>
    <cellStyle name="20% - Accent1 64 2 3 2" xfId="21020" xr:uid="{9FC2FEC7-CF25-4FBF-B857-04EB3E3DBF7E}"/>
    <cellStyle name="20% - Accent1 64 2 4" xfId="7738" xr:uid="{1419182E-0CD4-42F4-BAB3-67A595CCFCA7}"/>
    <cellStyle name="20% - Accent1 64 2 4 2" xfId="19026" xr:uid="{1DB3A49D-A09A-44C8-BC95-31170B7AC18C}"/>
    <cellStyle name="20% - Accent1 64 2 5" xfId="5744" xr:uid="{5491BACF-AC43-4D10-92F6-1823BC1F43B3}"/>
    <cellStyle name="20% - Accent1 64 2 5 2" xfId="17032" xr:uid="{9D22BBB1-B279-403D-827F-0A26536E77A6}"/>
    <cellStyle name="20% - Accent1 64 2 6" xfId="15038" xr:uid="{0E5C972B-D848-447E-80F0-CC226104E14E}"/>
    <cellStyle name="20% - Accent1 64 3" xfId="10729" xr:uid="{098928C5-802E-4D87-9E0C-42A54F98C8C1}"/>
    <cellStyle name="20% - Accent1 64 3 2" xfId="22017" xr:uid="{370C5398-AC87-4B4E-86CC-BA635257D63A}"/>
    <cellStyle name="20% - Accent1 64 4" xfId="8735" xr:uid="{9EEF4C69-AD4D-4362-8F19-54379C84A63A}"/>
    <cellStyle name="20% - Accent1 64 4 2" xfId="20023" xr:uid="{4F1D6381-A6F7-4ACD-88D0-D0C652764B1E}"/>
    <cellStyle name="20% - Accent1 64 5" xfId="6741" xr:uid="{4733C583-F3B6-4899-99BC-047CA2648DAB}"/>
    <cellStyle name="20% - Accent1 64 5 2" xfId="18029" xr:uid="{C3379A82-F21F-40E4-945E-38C501E03492}"/>
    <cellStyle name="20% - Accent1 64 6" xfId="4747" xr:uid="{B6A3C39E-768E-4FDA-8B3D-F010D0D80240}"/>
    <cellStyle name="20% - Accent1 64 6 2" xfId="16035" xr:uid="{00728571-BA17-48BF-9CB7-E8DC09BDD837}"/>
    <cellStyle name="20% - Accent1 64 7" xfId="14041" xr:uid="{D828988E-6B76-468A-8268-8E87FD78025F}"/>
    <cellStyle name="20% - Accent1 64 8" xfId="12727" xr:uid="{2DA0EA51-DB9C-4E7E-A8DF-B810D7F38CEF}"/>
    <cellStyle name="20% - Accent1 65" xfId="792" xr:uid="{2D64CAD7-0393-4976-A442-231DB16685DF}"/>
    <cellStyle name="20% - Accent1 65 2" xfId="3748" xr:uid="{5DB5AE2C-6E1D-4259-B043-917085EE392D}"/>
    <cellStyle name="20% - Accent1 65 2 2" xfId="11727" xr:uid="{157BDD5C-92DF-480D-83E5-8BB7A0065C4D}"/>
    <cellStyle name="20% - Accent1 65 2 2 2" xfId="23015" xr:uid="{24FD6FE3-582E-46A7-BA9B-9A20127BA523}"/>
    <cellStyle name="20% - Accent1 65 2 3" xfId="9733" xr:uid="{2A4B387D-74D2-44AB-8B46-3C5F8ADE93C8}"/>
    <cellStyle name="20% - Accent1 65 2 3 2" xfId="21021" xr:uid="{F9A2F184-6584-45E9-AB0B-A097D1D9348E}"/>
    <cellStyle name="20% - Accent1 65 2 4" xfId="7739" xr:uid="{8E3A0104-51A0-4D38-91BB-0657DE7EA1E4}"/>
    <cellStyle name="20% - Accent1 65 2 4 2" xfId="19027" xr:uid="{4E15DF52-0B87-47BA-903B-12F9692D508D}"/>
    <cellStyle name="20% - Accent1 65 2 5" xfId="5745" xr:uid="{66D9E8E3-3521-43DE-8BCF-D463E1F1F1E5}"/>
    <cellStyle name="20% - Accent1 65 2 5 2" xfId="17033" xr:uid="{0F984F9E-AA15-460F-B9CF-65C5F9DC9287}"/>
    <cellStyle name="20% - Accent1 65 2 6" xfId="15039" xr:uid="{6263F93C-582D-487C-86B2-7A20B352962D}"/>
    <cellStyle name="20% - Accent1 65 3" xfId="10730" xr:uid="{F1F44C2A-F44F-4EE9-877B-76B2CCEE722F}"/>
    <cellStyle name="20% - Accent1 65 3 2" xfId="22018" xr:uid="{E8F77320-EDA7-4204-BC4E-E141070A7D2B}"/>
    <cellStyle name="20% - Accent1 65 4" xfId="8736" xr:uid="{E3BB4A14-5AA3-417D-8231-3411F465535A}"/>
    <cellStyle name="20% - Accent1 65 4 2" xfId="20024" xr:uid="{1F6253E5-DACF-4E71-9476-E8855B43CE24}"/>
    <cellStyle name="20% - Accent1 65 5" xfId="6742" xr:uid="{64E97808-B7B8-48CB-8D1F-E2FCE9C962A1}"/>
    <cellStyle name="20% - Accent1 65 5 2" xfId="18030" xr:uid="{F8FE8734-D7D3-4B5E-8795-4AF932503879}"/>
    <cellStyle name="20% - Accent1 65 6" xfId="4748" xr:uid="{97D85665-F890-40C4-8A24-B4BA92D65B85}"/>
    <cellStyle name="20% - Accent1 65 6 2" xfId="16036" xr:uid="{A67248B5-E2DE-4093-ABED-C52231E8C6F6}"/>
    <cellStyle name="20% - Accent1 65 7" xfId="14042" xr:uid="{05F7C11B-DCCD-4F8E-94D8-2B827077E82C}"/>
    <cellStyle name="20% - Accent1 65 8" xfId="12728" xr:uid="{5426E820-6A2D-4832-B88A-195039517582}"/>
    <cellStyle name="20% - Accent1 66" xfId="793" xr:uid="{CDA3CE58-E233-460A-8975-32FDFABD6406}"/>
    <cellStyle name="20% - Accent1 66 2" xfId="3749" xr:uid="{DD45EC9E-0361-463A-83C2-72F0B934B926}"/>
    <cellStyle name="20% - Accent1 66 2 2" xfId="11728" xr:uid="{16F2FEAA-7625-41C2-A6D8-B539216CFD71}"/>
    <cellStyle name="20% - Accent1 66 2 2 2" xfId="23016" xr:uid="{DC92CF98-0106-4CCC-878C-0C446B2E3BB8}"/>
    <cellStyle name="20% - Accent1 66 2 3" xfId="9734" xr:uid="{F3185238-F2A5-428D-965F-D1A7A3FB1CBD}"/>
    <cellStyle name="20% - Accent1 66 2 3 2" xfId="21022" xr:uid="{D56D7560-B1A8-45C5-B38F-B17DDE8F06E1}"/>
    <cellStyle name="20% - Accent1 66 2 4" xfId="7740" xr:uid="{687A3F37-C3A5-44A6-92C0-A567C55F152A}"/>
    <cellStyle name="20% - Accent1 66 2 4 2" xfId="19028" xr:uid="{208493D8-8A7E-47CA-A02F-329176BB18C7}"/>
    <cellStyle name="20% - Accent1 66 2 5" xfId="5746" xr:uid="{97E033E5-B515-4462-BD78-FED1E53F7813}"/>
    <cellStyle name="20% - Accent1 66 2 5 2" xfId="17034" xr:uid="{9E1938CC-9971-4431-B74F-0FF10D68A812}"/>
    <cellStyle name="20% - Accent1 66 2 6" xfId="15040" xr:uid="{E7A4E2B3-89A2-4A02-BD94-C7253F9BE06F}"/>
    <cellStyle name="20% - Accent1 66 3" xfId="10731" xr:uid="{53BBF86A-2450-44BF-826D-E32625473E3C}"/>
    <cellStyle name="20% - Accent1 66 3 2" xfId="22019" xr:uid="{09FC9B5D-CC07-48E5-B192-1699DC21E396}"/>
    <cellStyle name="20% - Accent1 66 4" xfId="8737" xr:uid="{E5F3E93B-AF3E-42F3-B670-9F7A784F129E}"/>
    <cellStyle name="20% - Accent1 66 4 2" xfId="20025" xr:uid="{458625F4-5672-4CEB-B241-1662429C68D6}"/>
    <cellStyle name="20% - Accent1 66 5" xfId="6743" xr:uid="{37DE8E0E-F314-4CF0-B00A-2E706094EF1B}"/>
    <cellStyle name="20% - Accent1 66 5 2" xfId="18031" xr:uid="{FFAB5261-AE19-4D63-A09F-F834F7B7C16B}"/>
    <cellStyle name="20% - Accent1 66 6" xfId="4749" xr:uid="{55645754-89FA-4528-9526-295AC1D603E0}"/>
    <cellStyle name="20% - Accent1 66 6 2" xfId="16037" xr:uid="{5234B94E-B75E-4AAC-A305-A0898A4E9760}"/>
    <cellStyle name="20% - Accent1 66 7" xfId="14043" xr:uid="{B51CE213-87CD-4251-8C11-DAE605674587}"/>
    <cellStyle name="20% - Accent1 66 8" xfId="12729" xr:uid="{A9A8DEAA-A23B-49C7-BD58-06DBCE73BCFE}"/>
    <cellStyle name="20% - Accent1 67" xfId="794" xr:uid="{80FF841D-DF06-4C84-8076-254221323488}"/>
    <cellStyle name="20% - Accent1 67 2" xfId="3750" xr:uid="{CA715776-5CF2-40D7-8B64-8CB725B30E23}"/>
    <cellStyle name="20% - Accent1 67 2 2" xfId="11729" xr:uid="{56C1A82D-3AFB-4548-8675-428130A87683}"/>
    <cellStyle name="20% - Accent1 67 2 2 2" xfId="23017" xr:uid="{7149925E-F02A-4263-BBF4-86408BFC4BAD}"/>
    <cellStyle name="20% - Accent1 67 2 3" xfId="9735" xr:uid="{6D36E23F-4527-4A83-BBBB-D574149ABDEE}"/>
    <cellStyle name="20% - Accent1 67 2 3 2" xfId="21023" xr:uid="{36B65EFB-2268-42CC-80D0-3745634DE64B}"/>
    <cellStyle name="20% - Accent1 67 2 4" xfId="7741" xr:uid="{F330B54D-EDE4-40EE-953A-7E67B5B9E3B0}"/>
    <cellStyle name="20% - Accent1 67 2 4 2" xfId="19029" xr:uid="{D3473110-EBB2-4CDC-B14A-F6509D5B0C2A}"/>
    <cellStyle name="20% - Accent1 67 2 5" xfId="5747" xr:uid="{E02C23BF-54FA-4216-9453-A6B27F901538}"/>
    <cellStyle name="20% - Accent1 67 2 5 2" xfId="17035" xr:uid="{8EDA52F8-D617-4922-8572-8945A31AE0D6}"/>
    <cellStyle name="20% - Accent1 67 2 6" xfId="15041" xr:uid="{F57D071C-A3BF-4FFD-BC12-41AD8633AADF}"/>
    <cellStyle name="20% - Accent1 67 3" xfId="10732" xr:uid="{E5B4AFF3-E38B-49FD-B21F-649D78A1DE8B}"/>
    <cellStyle name="20% - Accent1 67 3 2" xfId="22020" xr:uid="{80294C50-C426-4883-8BC6-ED4519324D6A}"/>
    <cellStyle name="20% - Accent1 67 4" xfId="8738" xr:uid="{9A1769BC-CA70-4761-A1A9-05CDC31CC347}"/>
    <cellStyle name="20% - Accent1 67 4 2" xfId="20026" xr:uid="{164AD0E4-7841-447A-BC0F-9E960ED40C2E}"/>
    <cellStyle name="20% - Accent1 67 5" xfId="6744" xr:uid="{C9DB602E-5D1F-4EB5-8762-6569E5292D57}"/>
    <cellStyle name="20% - Accent1 67 5 2" xfId="18032" xr:uid="{842CC1B5-E781-4BE5-B76E-96AB979840D7}"/>
    <cellStyle name="20% - Accent1 67 6" xfId="4750" xr:uid="{EED7C380-AEC0-402C-B06E-E85573B9AD74}"/>
    <cellStyle name="20% - Accent1 67 6 2" xfId="16038" xr:uid="{518F8C76-F64E-4458-A162-37C8BDCDE233}"/>
    <cellStyle name="20% - Accent1 67 7" xfId="14044" xr:uid="{3EAA3EC4-0ECD-4D36-A001-B96B0D29FEEB}"/>
    <cellStyle name="20% - Accent1 67 8" xfId="12730" xr:uid="{0F918C86-FEF5-4E72-AC3A-E957901A6C3B}"/>
    <cellStyle name="20% - Accent1 68" xfId="795" xr:uid="{F1E96771-19A3-4801-A075-96B759096055}"/>
    <cellStyle name="20% - Accent1 68 2" xfId="3751" xr:uid="{E77DDF44-7663-4CEE-BCFB-370B19074708}"/>
    <cellStyle name="20% - Accent1 68 2 2" xfId="11730" xr:uid="{9F4C3017-2AFB-4EBC-909F-AB491A49A427}"/>
    <cellStyle name="20% - Accent1 68 2 2 2" xfId="23018" xr:uid="{6ECF720C-FA51-45B6-9A13-6543C59DE151}"/>
    <cellStyle name="20% - Accent1 68 2 3" xfId="9736" xr:uid="{A33EDF5B-CDD5-4DBC-94A8-4429AD958E92}"/>
    <cellStyle name="20% - Accent1 68 2 3 2" xfId="21024" xr:uid="{AE33DD19-938E-4E6D-936E-7C6AA0A3B5AD}"/>
    <cellStyle name="20% - Accent1 68 2 4" xfId="7742" xr:uid="{F717768B-8664-4DB8-B1C3-3B272F923969}"/>
    <cellStyle name="20% - Accent1 68 2 4 2" xfId="19030" xr:uid="{C30790C2-9F42-4B60-A412-17C8F9238D8D}"/>
    <cellStyle name="20% - Accent1 68 2 5" xfId="5748" xr:uid="{31A17A9D-14F8-4247-822E-0DD77967A434}"/>
    <cellStyle name="20% - Accent1 68 2 5 2" xfId="17036" xr:uid="{B7F8CB85-B7AF-4D3B-B64E-26C06040A838}"/>
    <cellStyle name="20% - Accent1 68 2 6" xfId="15042" xr:uid="{9B963DFE-0475-4D43-96C7-79788FF7D92F}"/>
    <cellStyle name="20% - Accent1 68 3" xfId="10733" xr:uid="{7AA083CD-8939-4ED6-9110-D843E20689E2}"/>
    <cellStyle name="20% - Accent1 68 3 2" xfId="22021" xr:uid="{042E3EC5-B0E0-46D3-975B-859280909C27}"/>
    <cellStyle name="20% - Accent1 68 4" xfId="8739" xr:uid="{004B39C0-2333-4FCB-8F57-5ADEEA337BE2}"/>
    <cellStyle name="20% - Accent1 68 4 2" xfId="20027" xr:uid="{2590CE54-351E-4FFC-B240-E32B2AAD7665}"/>
    <cellStyle name="20% - Accent1 68 5" xfId="6745" xr:uid="{6102CA9E-6457-4A06-A6B8-5E334C4116EE}"/>
    <cellStyle name="20% - Accent1 68 5 2" xfId="18033" xr:uid="{003DB95F-217B-4708-8704-54BA1E74F138}"/>
    <cellStyle name="20% - Accent1 68 6" xfId="4751" xr:uid="{317694CF-A162-40F4-BF28-98653B258384}"/>
    <cellStyle name="20% - Accent1 68 6 2" xfId="16039" xr:uid="{4B3D496D-2A7F-4CEB-904D-F1B4072315D5}"/>
    <cellStyle name="20% - Accent1 68 7" xfId="14045" xr:uid="{541449C3-D2A4-4D3D-B9BD-6C68DBB5DC03}"/>
    <cellStyle name="20% - Accent1 68 8" xfId="12731" xr:uid="{ECE81E13-B56A-4D6C-B6B1-629580DFBAC4}"/>
    <cellStyle name="20% - Accent1 69" xfId="796" xr:uid="{050F7440-0C9F-45FB-9716-CDAF603EFF57}"/>
    <cellStyle name="20% - Accent1 69 2" xfId="3752" xr:uid="{FF868B33-1A47-424A-9564-5CE26FA2CA45}"/>
    <cellStyle name="20% - Accent1 69 2 2" xfId="11731" xr:uid="{37D7A619-0247-42DE-804B-48E88774FF85}"/>
    <cellStyle name="20% - Accent1 69 2 2 2" xfId="23019" xr:uid="{30481DC7-869D-432C-9322-C068EA171833}"/>
    <cellStyle name="20% - Accent1 69 2 3" xfId="9737" xr:uid="{A72A09B6-8F8A-4CB8-B8C5-36F5506C73CD}"/>
    <cellStyle name="20% - Accent1 69 2 3 2" xfId="21025" xr:uid="{9C54EAD2-A1CE-4E67-8246-538FFE7F1A30}"/>
    <cellStyle name="20% - Accent1 69 2 4" xfId="7743" xr:uid="{34F5C5DA-A907-4FD9-AC69-9500AB81C6A1}"/>
    <cellStyle name="20% - Accent1 69 2 4 2" xfId="19031" xr:uid="{1F8D17F0-C1A7-47B1-B792-824108A15AC1}"/>
    <cellStyle name="20% - Accent1 69 2 5" xfId="5749" xr:uid="{3B482C80-716B-4CC5-91EA-FC0CB8AA5FBB}"/>
    <cellStyle name="20% - Accent1 69 2 5 2" xfId="17037" xr:uid="{90DD4D21-443C-4EDE-BC5A-B1E8A99489DF}"/>
    <cellStyle name="20% - Accent1 69 2 6" xfId="15043" xr:uid="{2847A30C-CD76-4868-AC8A-8AE3724B9698}"/>
    <cellStyle name="20% - Accent1 69 3" xfId="10734" xr:uid="{A45840C3-928D-4946-ADB5-F7780EBEF09B}"/>
    <cellStyle name="20% - Accent1 69 3 2" xfId="22022" xr:uid="{57CD9379-63DA-4F40-A505-9F63995E2477}"/>
    <cellStyle name="20% - Accent1 69 4" xfId="8740" xr:uid="{5F793F83-3171-45ED-B6A7-849AB2B1ADE9}"/>
    <cellStyle name="20% - Accent1 69 4 2" xfId="20028" xr:uid="{6CBF0E76-AEC8-4D78-B4F1-D51BF5701312}"/>
    <cellStyle name="20% - Accent1 69 5" xfId="6746" xr:uid="{23E9739F-A792-410F-AE3A-B0491A24C18A}"/>
    <cellStyle name="20% - Accent1 69 5 2" xfId="18034" xr:uid="{FEF59D20-5631-4A71-8969-60B40ED9504F}"/>
    <cellStyle name="20% - Accent1 69 6" xfId="4752" xr:uid="{DB296848-76F5-4375-B685-195E96343833}"/>
    <cellStyle name="20% - Accent1 69 6 2" xfId="16040" xr:uid="{5F69AB63-50F2-4395-9B24-DD12081ADA17}"/>
    <cellStyle name="20% - Accent1 69 7" xfId="14046" xr:uid="{5012C245-C2DB-47B0-9E19-3AC120FA48CD}"/>
    <cellStyle name="20% - Accent1 69 8" xfId="12732" xr:uid="{C6D250FA-2058-4A9F-81DA-354E7591E9C2}"/>
    <cellStyle name="20% - Accent1 7" xfId="797" xr:uid="{469B658A-1801-4F8B-981E-900EFB7B0E6B}"/>
    <cellStyle name="20% - Accent1 7 10" xfId="24630" xr:uid="{DCC80A28-E8CE-44DA-9EC3-B512E0B6B7AF}"/>
    <cellStyle name="20% - Accent1 7 11" xfId="25019" xr:uid="{584AF6A5-B36F-4239-8A47-0DE1B5B02595}"/>
    <cellStyle name="20% - Accent1 7 2" xfId="3753" xr:uid="{787F7FD7-C594-4CB6-94B3-D6DAACF5EAB0}"/>
    <cellStyle name="20% - Accent1 7 2 2" xfId="11732" xr:uid="{0BB4D72C-341D-4D85-AEF5-F25AED9D8237}"/>
    <cellStyle name="20% - Accent1 7 2 2 2" xfId="23020" xr:uid="{3D6AFA3C-60DC-4788-9818-47E2808F3481}"/>
    <cellStyle name="20% - Accent1 7 2 3" xfId="9738" xr:uid="{5E162EE3-1465-454F-84EC-C1712CAA0E89}"/>
    <cellStyle name="20% - Accent1 7 2 3 2" xfId="21026" xr:uid="{EDEE9E0B-0EA2-49E7-80E5-236413CDE17B}"/>
    <cellStyle name="20% - Accent1 7 2 4" xfId="7744" xr:uid="{23DC4250-CA2C-40D1-899A-298A346751C2}"/>
    <cellStyle name="20% - Accent1 7 2 4 2" xfId="19032" xr:uid="{EC2DAA33-B915-4292-BF19-38D37AF829BD}"/>
    <cellStyle name="20% - Accent1 7 2 5" xfId="5750" xr:uid="{C69CF084-1C2B-4664-AD84-9340D0ACFBFF}"/>
    <cellStyle name="20% - Accent1 7 2 5 2" xfId="17038" xr:uid="{1CE42742-C2B7-4018-A5EF-BB1EFE67B37E}"/>
    <cellStyle name="20% - Accent1 7 2 6" xfId="15044" xr:uid="{9CFC10F4-C026-4B72-9ECF-AC02965BF958}"/>
    <cellStyle name="20% - Accent1 7 2 7" xfId="24391" xr:uid="{569C41DC-FD47-4D18-B628-38E6E355D6DA}"/>
    <cellStyle name="20% - Accent1 7 2 8" xfId="24854" xr:uid="{BC47DA63-CE7B-40E2-904D-6ECC1FF29842}"/>
    <cellStyle name="20% - Accent1 7 2 9" xfId="25221" xr:uid="{7913A33C-F958-4FD2-AA8F-F9F59C0408E0}"/>
    <cellStyle name="20% - Accent1 7 3" xfId="10735" xr:uid="{C2F8DEB7-83F2-4961-88BC-6B7E511B06C6}"/>
    <cellStyle name="20% - Accent1 7 3 2" xfId="22023" xr:uid="{DF2925E7-42D7-42F2-BE65-F337CB5B0BE8}"/>
    <cellStyle name="20% - Accent1 7 4" xfId="8741" xr:uid="{ECF1EAD0-0E67-4776-A60D-79DCAB81F7AC}"/>
    <cellStyle name="20% - Accent1 7 4 2" xfId="20029" xr:uid="{F9433EE5-505A-4275-AD2D-D9FC01C91AC8}"/>
    <cellStyle name="20% - Accent1 7 5" xfId="6747" xr:uid="{3392B4D1-21E2-4AA6-B476-A38F2B421BB5}"/>
    <cellStyle name="20% - Accent1 7 5 2" xfId="18035" xr:uid="{02BDAC3B-5605-4F18-BB2E-68621F000A8D}"/>
    <cellStyle name="20% - Accent1 7 6" xfId="4753" xr:uid="{10310BBA-ED2C-4E91-8EF0-1729FC9233D3}"/>
    <cellStyle name="20% - Accent1 7 6 2" xfId="16041" xr:uid="{59143AF5-9CAD-470D-8DE3-536952604115}"/>
    <cellStyle name="20% - Accent1 7 7" xfId="14047" xr:uid="{8E7042A6-D85B-4ACF-81B2-3AD61F3BE182}"/>
    <cellStyle name="20% - Accent1 7 8" xfId="12733" xr:uid="{37520D5E-52BE-4E0C-936B-12B02093F841}"/>
    <cellStyle name="20% - Accent1 7 9" xfId="24003" xr:uid="{E989F7BB-42EF-4492-BDD0-6E97A4DC2F88}"/>
    <cellStyle name="20% - Accent1 70" xfId="798" xr:uid="{01B676A3-4A00-426B-9483-576420FB82AE}"/>
    <cellStyle name="20% - Accent1 70 2" xfId="3754" xr:uid="{E412B3B9-DD62-4D97-80A8-7EF4ABD3C554}"/>
    <cellStyle name="20% - Accent1 70 2 2" xfId="11733" xr:uid="{C566D17E-23CE-4BC9-BDC4-5BC822BD80D2}"/>
    <cellStyle name="20% - Accent1 70 2 2 2" xfId="23021" xr:uid="{6A8EDE32-2120-4502-89F4-53A801EDFA4A}"/>
    <cellStyle name="20% - Accent1 70 2 3" xfId="9739" xr:uid="{73AC3F98-818A-468E-A015-7C5F3DAA699B}"/>
    <cellStyle name="20% - Accent1 70 2 3 2" xfId="21027" xr:uid="{E2F0A67E-18AF-4F6F-8A68-6AB18AF3E3DA}"/>
    <cellStyle name="20% - Accent1 70 2 4" xfId="7745" xr:uid="{FF6A9433-955F-4BAA-9592-FDCE43E41511}"/>
    <cellStyle name="20% - Accent1 70 2 4 2" xfId="19033" xr:uid="{24FBFFC6-D162-4DE1-9B07-A70A0780D664}"/>
    <cellStyle name="20% - Accent1 70 2 5" xfId="5751" xr:uid="{FF0DDA2A-1044-4E5C-B213-7B9863D821F5}"/>
    <cellStyle name="20% - Accent1 70 2 5 2" xfId="17039" xr:uid="{FC6BF2DE-D4EB-44CD-9542-4EC54D5737C2}"/>
    <cellStyle name="20% - Accent1 70 2 6" xfId="15045" xr:uid="{45E7B435-D571-45D7-B56B-420AAB568045}"/>
    <cellStyle name="20% - Accent1 70 3" xfId="10736" xr:uid="{A1B09778-B5C3-49FC-AD72-46FF8BC387DE}"/>
    <cellStyle name="20% - Accent1 70 3 2" xfId="22024" xr:uid="{DAE3109F-66D0-440E-9752-DC1E7E7FF8CC}"/>
    <cellStyle name="20% - Accent1 70 4" xfId="8742" xr:uid="{BD699A00-8BF0-476C-ACB5-78ED911D0AF2}"/>
    <cellStyle name="20% - Accent1 70 4 2" xfId="20030" xr:uid="{7CA59CDE-50E9-4602-98F1-757DF87D5001}"/>
    <cellStyle name="20% - Accent1 70 5" xfId="6748" xr:uid="{2B04C514-5205-442A-818F-772A058BFD3D}"/>
    <cellStyle name="20% - Accent1 70 5 2" xfId="18036" xr:uid="{A7886662-E639-4965-9899-B918098CA04D}"/>
    <cellStyle name="20% - Accent1 70 6" xfId="4754" xr:uid="{B3D5BE10-6787-4AB4-850E-7C6646FD6CCF}"/>
    <cellStyle name="20% - Accent1 70 6 2" xfId="16042" xr:uid="{B22D49E4-E9EA-400A-9E57-818B870FBCD4}"/>
    <cellStyle name="20% - Accent1 70 7" xfId="14048" xr:uid="{04E89910-DE6B-4937-ACCB-462CFFD77D76}"/>
    <cellStyle name="20% - Accent1 70 8" xfId="12734" xr:uid="{2A1B0063-37F8-4531-A49E-134B471B31BE}"/>
    <cellStyle name="20% - Accent1 71" xfId="799" xr:uid="{9E502B69-A954-4C4F-95B3-D106FB482F56}"/>
    <cellStyle name="20% - Accent1 71 2" xfId="3755" xr:uid="{12C69F71-B99D-452D-9E3B-D2642CEA2F1D}"/>
    <cellStyle name="20% - Accent1 71 2 2" xfId="11734" xr:uid="{0C6531DB-3060-40AB-AFBF-CDFE1B344CAA}"/>
    <cellStyle name="20% - Accent1 71 2 2 2" xfId="23022" xr:uid="{58E9C1D9-65A0-44AB-8B6E-8F2AE99BDA4A}"/>
    <cellStyle name="20% - Accent1 71 2 3" xfId="9740" xr:uid="{8F6F1DF7-9F94-4173-A20D-FDA14154110A}"/>
    <cellStyle name="20% - Accent1 71 2 3 2" xfId="21028" xr:uid="{4856474E-4508-4CA4-81C2-6A05A16FE15C}"/>
    <cellStyle name="20% - Accent1 71 2 4" xfId="7746" xr:uid="{AA36B351-B8D2-4E22-8AEC-2C8CBE3D0FDA}"/>
    <cellStyle name="20% - Accent1 71 2 4 2" xfId="19034" xr:uid="{855114B5-9B54-45A2-9892-6335C20F182F}"/>
    <cellStyle name="20% - Accent1 71 2 5" xfId="5752" xr:uid="{93EE48EB-A817-4685-BFFF-57CB7613F954}"/>
    <cellStyle name="20% - Accent1 71 2 5 2" xfId="17040" xr:uid="{792FECBC-970E-49F1-9D55-1C0008AC1CC7}"/>
    <cellStyle name="20% - Accent1 71 2 6" xfId="15046" xr:uid="{702CDDE1-6F12-45FA-B137-43803470463A}"/>
    <cellStyle name="20% - Accent1 71 3" xfId="10737" xr:uid="{87AC6A38-8483-4D8C-A67F-D98EAA2BCD23}"/>
    <cellStyle name="20% - Accent1 71 3 2" xfId="22025" xr:uid="{820D0B39-9FB7-4481-A1C7-963AB44CE20D}"/>
    <cellStyle name="20% - Accent1 71 4" xfId="8743" xr:uid="{36680553-39FF-472F-8601-65BB0263EB3B}"/>
    <cellStyle name="20% - Accent1 71 4 2" xfId="20031" xr:uid="{0FDA200F-46C4-4253-BC7E-4CB355D0EA0F}"/>
    <cellStyle name="20% - Accent1 71 5" xfId="6749" xr:uid="{BA9C02B4-C988-4CB3-8581-2AA1894FC3B1}"/>
    <cellStyle name="20% - Accent1 71 5 2" xfId="18037" xr:uid="{5D662E92-575E-493C-BAC7-38CD04C03EC1}"/>
    <cellStyle name="20% - Accent1 71 6" xfId="4755" xr:uid="{798AFCF6-A33C-4AAD-8324-81997D669222}"/>
    <cellStyle name="20% - Accent1 71 6 2" xfId="16043" xr:uid="{2678FADA-1CFF-4B55-A654-B86BE5DA6A6C}"/>
    <cellStyle name="20% - Accent1 71 7" xfId="14049" xr:uid="{E0BE59C8-DEA0-44AC-8522-4301B21174E5}"/>
    <cellStyle name="20% - Accent1 71 8" xfId="12735" xr:uid="{0243656F-CE0F-4121-A7FC-A0583A12A43D}"/>
    <cellStyle name="20% - Accent1 72" xfId="800" xr:uid="{0437492F-D484-4ED6-AA79-F8F3B1012422}"/>
    <cellStyle name="20% - Accent1 72 2" xfId="3756" xr:uid="{6A4C5896-05EA-4070-8FC6-1348A23B626A}"/>
    <cellStyle name="20% - Accent1 72 2 2" xfId="11735" xr:uid="{7985F92D-F6A5-419E-B0AB-B18E4F502980}"/>
    <cellStyle name="20% - Accent1 72 2 2 2" xfId="23023" xr:uid="{FA204490-F19B-43B5-A4F7-5422ACE84DB4}"/>
    <cellStyle name="20% - Accent1 72 2 3" xfId="9741" xr:uid="{1A288FC4-90B6-4398-847C-3BF52F055048}"/>
    <cellStyle name="20% - Accent1 72 2 3 2" xfId="21029" xr:uid="{33224D2F-587B-41B8-BA8B-A195CE1FE43C}"/>
    <cellStyle name="20% - Accent1 72 2 4" xfId="7747" xr:uid="{7107A8E6-1EE9-46F0-95E7-8CA5337127B7}"/>
    <cellStyle name="20% - Accent1 72 2 4 2" xfId="19035" xr:uid="{C83B1B20-580A-457B-8F7D-2408F787ADF2}"/>
    <cellStyle name="20% - Accent1 72 2 5" xfId="5753" xr:uid="{ABA8957A-4D71-446A-AA4F-234A118FAF09}"/>
    <cellStyle name="20% - Accent1 72 2 5 2" xfId="17041" xr:uid="{961AB456-8ECA-414D-8B9D-8C9B4F9DC802}"/>
    <cellStyle name="20% - Accent1 72 2 6" xfId="15047" xr:uid="{45F2969A-BD51-4CC8-B91C-B7E6A2D15B52}"/>
    <cellStyle name="20% - Accent1 72 3" xfId="10738" xr:uid="{9BE1594E-8E06-499E-9C29-7EF6D0536C64}"/>
    <cellStyle name="20% - Accent1 72 3 2" xfId="22026" xr:uid="{62AB71E6-C1DC-44E1-A476-3CDE0D7651A3}"/>
    <cellStyle name="20% - Accent1 72 4" xfId="8744" xr:uid="{1986D064-2EB3-4E56-AE23-222F66FBBFA5}"/>
    <cellStyle name="20% - Accent1 72 4 2" xfId="20032" xr:uid="{B581F776-7623-44C3-9B13-6CF6EEA397D2}"/>
    <cellStyle name="20% - Accent1 72 5" xfId="6750" xr:uid="{C2A1805F-1037-4A55-B559-B114C863EC7C}"/>
    <cellStyle name="20% - Accent1 72 5 2" xfId="18038" xr:uid="{453ABA4B-01D4-4C2B-907B-55D8AB1005FE}"/>
    <cellStyle name="20% - Accent1 72 6" xfId="4756" xr:uid="{93BCBAAE-579B-41E1-BFE0-B422448ACB20}"/>
    <cellStyle name="20% - Accent1 72 6 2" xfId="16044" xr:uid="{52DA3054-2454-47C8-A103-8C712238B287}"/>
    <cellStyle name="20% - Accent1 72 7" xfId="14050" xr:uid="{79430B02-807E-42FB-BA95-39010C8A8FA2}"/>
    <cellStyle name="20% - Accent1 72 8" xfId="12736" xr:uid="{D6108D6E-0AB5-4871-94B8-5566978EEE6E}"/>
    <cellStyle name="20% - Accent1 8" xfId="801" xr:uid="{38606A01-B184-4E47-943F-69DBA62539F1}"/>
    <cellStyle name="20% - Accent1 8 2" xfId="3757" xr:uid="{B3F4AE0F-1DEA-46C6-81C1-339A7C9134AB}"/>
    <cellStyle name="20% - Accent1 8 2 2" xfId="11736" xr:uid="{4D695A75-B153-405B-B038-098DF92CDFD8}"/>
    <cellStyle name="20% - Accent1 8 2 2 2" xfId="23024" xr:uid="{F0D34698-3958-4FB2-B1E9-8CD3E9A07B2E}"/>
    <cellStyle name="20% - Accent1 8 2 3" xfId="9742" xr:uid="{BB9F21B1-2AC9-4493-99C8-164D947BED89}"/>
    <cellStyle name="20% - Accent1 8 2 3 2" xfId="21030" xr:uid="{B0B5BE2C-82AA-4965-BB4A-8AEDCDDBE56E}"/>
    <cellStyle name="20% - Accent1 8 2 4" xfId="7748" xr:uid="{EBC556FD-881E-44F7-ACB4-7AEC5B9915BF}"/>
    <cellStyle name="20% - Accent1 8 2 4 2" xfId="19036" xr:uid="{2A3E83AA-C99B-4AE1-8EEA-87FE927E7AB1}"/>
    <cellStyle name="20% - Accent1 8 2 5" xfId="5754" xr:uid="{E2D229F2-9C3E-4B73-A788-286E6AED00CD}"/>
    <cellStyle name="20% - Accent1 8 2 5 2" xfId="17042" xr:uid="{DCC53591-7454-4FFB-95B6-F9AE52BE9D68}"/>
    <cellStyle name="20% - Accent1 8 2 6" xfId="15048" xr:uid="{0604D3D7-5000-418D-B92B-8034E7DE4BFC}"/>
    <cellStyle name="20% - Accent1 8 3" xfId="10739" xr:uid="{60914D8E-5FF5-42D5-B5F6-E3A987ADEEEE}"/>
    <cellStyle name="20% - Accent1 8 3 2" xfId="22027" xr:uid="{632E3B73-802F-4705-951E-2E716393E3DC}"/>
    <cellStyle name="20% - Accent1 8 4" xfId="8745" xr:uid="{58D53F08-4C90-4E94-A97F-1ED710648C2B}"/>
    <cellStyle name="20% - Accent1 8 4 2" xfId="20033" xr:uid="{6EB07F05-D140-49F0-8F9E-52031194F566}"/>
    <cellStyle name="20% - Accent1 8 5" xfId="6751" xr:uid="{ACAD86D6-047A-48B3-8A6C-12DC6D776FDD}"/>
    <cellStyle name="20% - Accent1 8 5 2" xfId="18039" xr:uid="{95C88EF4-5F58-4B68-B396-5A7435614585}"/>
    <cellStyle name="20% - Accent1 8 6" xfId="4757" xr:uid="{5E8C0573-EAA8-4288-9321-FFD1CDC44258}"/>
    <cellStyle name="20% - Accent1 8 6 2" xfId="16045" xr:uid="{005F12F2-D2B7-472B-A803-9D7F3C3036E2}"/>
    <cellStyle name="20% - Accent1 8 7" xfId="14051" xr:uid="{D73ABB80-D3BB-4D59-9D8E-98349565DA6A}"/>
    <cellStyle name="20% - Accent1 8 8" xfId="12737" xr:uid="{D72846D0-C120-42AA-B1F6-98E8EB533F68}"/>
    <cellStyle name="20% - Accent1 9" xfId="802" xr:uid="{67F00A65-C610-44CD-BDE3-A09CDB571781}"/>
    <cellStyle name="20% - Accent1 9 2" xfId="3758" xr:uid="{0A74DAE7-BD4A-43AD-9250-CBF27BD20C4D}"/>
    <cellStyle name="20% - Accent1 9 2 2" xfId="11737" xr:uid="{A06C8DDE-570A-4489-8FFD-9F4F566EBFFF}"/>
    <cellStyle name="20% - Accent1 9 2 2 2" xfId="23025" xr:uid="{FDD975EF-7BA7-4629-A0FA-C81CA812B79C}"/>
    <cellStyle name="20% - Accent1 9 2 3" xfId="9743" xr:uid="{2A79FE27-D1C2-4D9F-8AD3-66550B4166C3}"/>
    <cellStyle name="20% - Accent1 9 2 3 2" xfId="21031" xr:uid="{FBEF678B-B37A-43F8-ABF2-6DA9CB73CA7D}"/>
    <cellStyle name="20% - Accent1 9 2 4" xfId="7749" xr:uid="{EDD88433-7744-421B-9983-3F13BA78C43D}"/>
    <cellStyle name="20% - Accent1 9 2 4 2" xfId="19037" xr:uid="{2E17409D-6020-438E-A086-822439BAD52E}"/>
    <cellStyle name="20% - Accent1 9 2 5" xfId="5755" xr:uid="{7B824387-3402-4D7E-981C-4303EBB0A475}"/>
    <cellStyle name="20% - Accent1 9 2 5 2" xfId="17043" xr:uid="{99A165C0-643F-473F-AD61-3D5039B35B9B}"/>
    <cellStyle name="20% - Accent1 9 2 6" xfId="15049" xr:uid="{DDC74308-40B9-4856-8163-E4D2FA0A9938}"/>
    <cellStyle name="20% - Accent1 9 3" xfId="10740" xr:uid="{1B91F974-781B-4BA1-B719-9A525001BE2E}"/>
    <cellStyle name="20% - Accent1 9 3 2" xfId="22028" xr:uid="{80F9CA0F-26A0-4532-988C-704E457E89B3}"/>
    <cellStyle name="20% - Accent1 9 4" xfId="8746" xr:uid="{58AA1E67-A257-4A6B-BDCB-878CD97DC9D9}"/>
    <cellStyle name="20% - Accent1 9 4 2" xfId="20034" xr:uid="{D582445E-83DB-4976-B3CF-9A7B6F035BEF}"/>
    <cellStyle name="20% - Accent1 9 5" xfId="6752" xr:uid="{935C99AE-9DB7-434C-A34E-8865011CBD8D}"/>
    <cellStyle name="20% - Accent1 9 5 2" xfId="18040" xr:uid="{69E460D3-A900-41DC-857A-23ED7D4A3603}"/>
    <cellStyle name="20% - Accent1 9 6" xfId="4758" xr:uid="{D836E292-6D46-437C-9201-7CE904D5345D}"/>
    <cellStyle name="20% - Accent1 9 6 2" xfId="16046" xr:uid="{B670613F-D349-4775-906E-FA3CF3DFD172}"/>
    <cellStyle name="20% - Accent1 9 7" xfId="14052" xr:uid="{3C6B1C72-71C3-4B69-9185-4E1E216FFEE3}"/>
    <cellStyle name="20% - Accent1 9 8" xfId="12738" xr:uid="{2A039043-831B-4E35-84CF-2F7ACFAE23F7}"/>
    <cellStyle name="20% - Accent2" xfId="23" builtinId="34" customBuiltin="1"/>
    <cellStyle name="20% - Accent2 10" xfId="803" xr:uid="{46432C46-DFE2-4161-8DBD-C01D63781FE6}"/>
    <cellStyle name="20% - Accent2 10 2" xfId="3759" xr:uid="{54B71ADC-D976-40BF-AA20-DEACF37A35D8}"/>
    <cellStyle name="20% - Accent2 10 2 2" xfId="11738" xr:uid="{E41D2CD5-C57D-4C99-B548-F878814C7A14}"/>
    <cellStyle name="20% - Accent2 10 2 2 2" xfId="23026" xr:uid="{A60A09C5-1B81-4D13-B36B-9C82283B1464}"/>
    <cellStyle name="20% - Accent2 10 2 3" xfId="9744" xr:uid="{DB07D53F-5AF3-4A68-90A6-D2F7AF1AF03D}"/>
    <cellStyle name="20% - Accent2 10 2 3 2" xfId="21032" xr:uid="{3527E37A-0081-43E7-8328-C7F3D898BA59}"/>
    <cellStyle name="20% - Accent2 10 2 4" xfId="7750" xr:uid="{B3B9D279-AA66-4B3F-92A3-22775D491AEE}"/>
    <cellStyle name="20% - Accent2 10 2 4 2" xfId="19038" xr:uid="{F6E7486A-AB46-4919-A399-8B4D399A97A4}"/>
    <cellStyle name="20% - Accent2 10 2 5" xfId="5756" xr:uid="{F1E67F80-E754-44E2-8339-D4B54D363860}"/>
    <cellStyle name="20% - Accent2 10 2 5 2" xfId="17044" xr:uid="{6EFF7C92-EF42-4B13-B970-B2EF0D50BF37}"/>
    <cellStyle name="20% - Accent2 10 2 6" xfId="15050" xr:uid="{DCCF0E4C-D055-4F9B-946B-3BAF2355A2A7}"/>
    <cellStyle name="20% - Accent2 10 3" xfId="10741" xr:uid="{1A53627E-1A52-4370-8DF0-C56E31190B82}"/>
    <cellStyle name="20% - Accent2 10 3 2" xfId="22029" xr:uid="{0B70615B-B746-4AC6-B076-D31FE6458514}"/>
    <cellStyle name="20% - Accent2 10 4" xfId="8747" xr:uid="{D7C38135-A5E4-4836-8671-C8E8BB65238B}"/>
    <cellStyle name="20% - Accent2 10 4 2" xfId="20035" xr:uid="{F8D46472-DFDF-481E-94DC-75B7565B0EE2}"/>
    <cellStyle name="20% - Accent2 10 5" xfId="6753" xr:uid="{8D2090B0-47D8-4F4C-BCFE-77FD69575B74}"/>
    <cellStyle name="20% - Accent2 10 5 2" xfId="18041" xr:uid="{B239CF19-B6D0-4CDC-90F3-BE60EC7F1D84}"/>
    <cellStyle name="20% - Accent2 10 6" xfId="4759" xr:uid="{66FE40B4-D596-4F22-8B8B-7558CBA765CD}"/>
    <cellStyle name="20% - Accent2 10 6 2" xfId="16047" xr:uid="{9640AF80-BED9-4921-8453-8C52AB3E2E0C}"/>
    <cellStyle name="20% - Accent2 10 7" xfId="14053" xr:uid="{5657A577-682B-4BC8-AA16-2C5F13A72D5E}"/>
    <cellStyle name="20% - Accent2 10 8" xfId="12739" xr:uid="{666D2FB8-4E83-4ACD-A51B-D6C55FD1230E}"/>
    <cellStyle name="20% - Accent2 11" xfId="804" xr:uid="{95E2E17F-12C7-4468-8149-8CCAA3B9E2B1}"/>
    <cellStyle name="20% - Accent2 11 2" xfId="3760" xr:uid="{BE04F91D-59C2-476E-B742-485C57C0E50B}"/>
    <cellStyle name="20% - Accent2 11 2 2" xfId="11739" xr:uid="{79D819A2-7C3F-45B9-8FED-823A98F0C1A0}"/>
    <cellStyle name="20% - Accent2 11 2 2 2" xfId="23027" xr:uid="{53D5B4D4-6542-4271-9AF1-7C0FCDA966BC}"/>
    <cellStyle name="20% - Accent2 11 2 3" xfId="9745" xr:uid="{D473C358-7ABF-4B50-A61E-1C561C04FF6E}"/>
    <cellStyle name="20% - Accent2 11 2 3 2" xfId="21033" xr:uid="{B3EEBBE9-C66A-4C59-9AAF-7204D1DE3F56}"/>
    <cellStyle name="20% - Accent2 11 2 4" xfId="7751" xr:uid="{665A4D5A-4281-4B68-995F-CEC67CEF2DC6}"/>
    <cellStyle name="20% - Accent2 11 2 4 2" xfId="19039" xr:uid="{63517BC4-194A-4B83-81E9-621FD2BCE972}"/>
    <cellStyle name="20% - Accent2 11 2 5" xfId="5757" xr:uid="{87957D95-127F-4868-990B-213814A58BC8}"/>
    <cellStyle name="20% - Accent2 11 2 5 2" xfId="17045" xr:uid="{8834F1C9-C066-479A-BB47-99266F3D83C6}"/>
    <cellStyle name="20% - Accent2 11 2 6" xfId="15051" xr:uid="{9814AD1F-7601-4984-B016-8227E5569D84}"/>
    <cellStyle name="20% - Accent2 11 3" xfId="10742" xr:uid="{5F49600B-92CE-4F01-B96B-75122253A522}"/>
    <cellStyle name="20% - Accent2 11 3 2" xfId="22030" xr:uid="{CD2B8C7D-16F7-40AB-A74D-FB3081DBF14A}"/>
    <cellStyle name="20% - Accent2 11 4" xfId="8748" xr:uid="{44B25101-8BC4-41DA-8232-5B263A934A77}"/>
    <cellStyle name="20% - Accent2 11 4 2" xfId="20036" xr:uid="{78B6A1A3-CB4F-4798-9108-4D3980CF8A52}"/>
    <cellStyle name="20% - Accent2 11 5" xfId="6754" xr:uid="{BF6FE66B-3069-487F-8004-CBDBAACD3CDD}"/>
    <cellStyle name="20% - Accent2 11 5 2" xfId="18042" xr:uid="{7A74F49E-AEB9-43F8-A870-2AC48F0E4A15}"/>
    <cellStyle name="20% - Accent2 11 6" xfId="4760" xr:uid="{F4353E5F-BA2C-41E2-A7A9-84118016053E}"/>
    <cellStyle name="20% - Accent2 11 6 2" xfId="16048" xr:uid="{F94A3514-E222-4141-893A-7543C05C7E1A}"/>
    <cellStyle name="20% - Accent2 11 7" xfId="14054" xr:uid="{3131B84E-0840-4FC7-AB7E-6E6A7643F5DD}"/>
    <cellStyle name="20% - Accent2 11 8" xfId="12740" xr:uid="{25AB46C7-BCF4-40F8-BBDC-660971D68D27}"/>
    <cellStyle name="20% - Accent2 12" xfId="805" xr:uid="{DD6C5C02-FBA0-4216-8E3C-F1AB818A8E04}"/>
    <cellStyle name="20% - Accent2 12 2" xfId="3761" xr:uid="{29C7505C-200B-4517-89CA-C92322070685}"/>
    <cellStyle name="20% - Accent2 12 2 2" xfId="11740" xr:uid="{4F94C70C-FB97-4CE1-92D3-EE851F0B9868}"/>
    <cellStyle name="20% - Accent2 12 2 2 2" xfId="23028" xr:uid="{16442017-3AD0-4842-87F7-D1B7ABB5DCDF}"/>
    <cellStyle name="20% - Accent2 12 2 3" xfId="9746" xr:uid="{FCA142BF-092F-4035-B923-C04F60D0D326}"/>
    <cellStyle name="20% - Accent2 12 2 3 2" xfId="21034" xr:uid="{AF46395C-8772-437A-A86D-B8A4E5CB8923}"/>
    <cellStyle name="20% - Accent2 12 2 4" xfId="7752" xr:uid="{65AACD66-4F28-4E13-A131-158D4AF890C7}"/>
    <cellStyle name="20% - Accent2 12 2 4 2" xfId="19040" xr:uid="{5200C962-1B5A-4430-ABB6-6057402EB44D}"/>
    <cellStyle name="20% - Accent2 12 2 5" xfId="5758" xr:uid="{3DD7F40B-0010-4619-A8B4-FCE9FD068175}"/>
    <cellStyle name="20% - Accent2 12 2 5 2" xfId="17046" xr:uid="{24222616-AE13-400F-9D79-6758A13E1964}"/>
    <cellStyle name="20% - Accent2 12 2 6" xfId="15052" xr:uid="{AB7A0EE3-51FE-4DFE-AEF7-8A63CA9144E3}"/>
    <cellStyle name="20% - Accent2 12 3" xfId="10743" xr:uid="{100A3669-B267-44C1-8D93-2FA128F99253}"/>
    <cellStyle name="20% - Accent2 12 3 2" xfId="22031" xr:uid="{140F551D-BF2F-462E-A04D-A8F6319560E7}"/>
    <cellStyle name="20% - Accent2 12 4" xfId="8749" xr:uid="{20D224E5-9DA7-425B-9F4E-3647C304F691}"/>
    <cellStyle name="20% - Accent2 12 4 2" xfId="20037" xr:uid="{B8EBFAF3-4881-47F3-9B4D-85D9CBEB88AE}"/>
    <cellStyle name="20% - Accent2 12 5" xfId="6755" xr:uid="{30F77A5F-330A-4B7F-A742-E590ED0A61BD}"/>
    <cellStyle name="20% - Accent2 12 5 2" xfId="18043" xr:uid="{7143EEAC-2137-45F0-83CC-F753079E8557}"/>
    <cellStyle name="20% - Accent2 12 6" xfId="4761" xr:uid="{429A01C6-6BB1-4874-AADF-18F8A252B9FC}"/>
    <cellStyle name="20% - Accent2 12 6 2" xfId="16049" xr:uid="{49E3C061-D277-4BBA-92C7-40FE8A0C2B0F}"/>
    <cellStyle name="20% - Accent2 12 7" xfId="14055" xr:uid="{05703A70-3D40-4EBD-8209-6834BCB29D20}"/>
    <cellStyle name="20% - Accent2 12 8" xfId="12741" xr:uid="{1C7EC50D-6F7A-47A8-80A4-6DE3330D404C}"/>
    <cellStyle name="20% - Accent2 13" xfId="806" xr:uid="{E0F1B40D-7BDF-44D4-928E-1C9BE4D859EA}"/>
    <cellStyle name="20% - Accent2 13 2" xfId="3762" xr:uid="{728C9658-22E5-417E-9196-C686FFD9B788}"/>
    <cellStyle name="20% - Accent2 13 2 2" xfId="11741" xr:uid="{9AE546DA-5396-4564-8EF9-1416E0C36C4A}"/>
    <cellStyle name="20% - Accent2 13 2 2 2" xfId="23029" xr:uid="{2765665D-1534-4954-B118-F6709696BE6F}"/>
    <cellStyle name="20% - Accent2 13 2 3" xfId="9747" xr:uid="{ED11AA77-9E91-4BF3-9269-EB59F2814F19}"/>
    <cellStyle name="20% - Accent2 13 2 3 2" xfId="21035" xr:uid="{DE63017D-1211-4A57-804E-C815625DC08C}"/>
    <cellStyle name="20% - Accent2 13 2 4" xfId="7753" xr:uid="{9DBF9F59-2457-4CC5-B104-68626D0A3186}"/>
    <cellStyle name="20% - Accent2 13 2 4 2" xfId="19041" xr:uid="{E342ECA6-3A1F-4370-8F53-423925EBAEAB}"/>
    <cellStyle name="20% - Accent2 13 2 5" xfId="5759" xr:uid="{966D5FB0-26C6-4DBB-BAAD-7E915C4EBB07}"/>
    <cellStyle name="20% - Accent2 13 2 5 2" xfId="17047" xr:uid="{0BF5AB4C-28CF-4B10-937C-1EA02396690A}"/>
    <cellStyle name="20% - Accent2 13 2 6" xfId="15053" xr:uid="{8321C406-3992-4F69-BA2F-1A29D6CE598D}"/>
    <cellStyle name="20% - Accent2 13 3" xfId="10744" xr:uid="{C0FE74BF-E5CD-4AAC-9447-315012D5AD8E}"/>
    <cellStyle name="20% - Accent2 13 3 2" xfId="22032" xr:uid="{435C14FE-6E3E-484F-95C5-5E3871B21D38}"/>
    <cellStyle name="20% - Accent2 13 4" xfId="8750" xr:uid="{0FF777F1-E83E-414B-9DE0-506A3999F2EB}"/>
    <cellStyle name="20% - Accent2 13 4 2" xfId="20038" xr:uid="{CC3D4951-BFA4-4DF7-847D-05BA4F985D83}"/>
    <cellStyle name="20% - Accent2 13 5" xfId="6756" xr:uid="{6692BC38-89FF-4EB2-9145-98D1B50E66A2}"/>
    <cellStyle name="20% - Accent2 13 5 2" xfId="18044" xr:uid="{58431AA9-C82C-4B73-BC4D-35C22BD173D8}"/>
    <cellStyle name="20% - Accent2 13 6" xfId="4762" xr:uid="{DD578432-2D6E-4507-B70C-465D47DF0FAA}"/>
    <cellStyle name="20% - Accent2 13 6 2" xfId="16050" xr:uid="{50435218-21D9-4A26-A992-717608DF65B9}"/>
    <cellStyle name="20% - Accent2 13 7" xfId="14056" xr:uid="{57A0BC1C-C245-4559-8EFA-6952E8565570}"/>
    <cellStyle name="20% - Accent2 13 8" xfId="12742" xr:uid="{BEC629B7-5004-4E7B-9EE4-17A8F5C16504}"/>
    <cellStyle name="20% - Accent2 14" xfId="807" xr:uid="{C11899C0-B588-4BD9-BE77-531DED4E21D3}"/>
    <cellStyle name="20% - Accent2 14 2" xfId="3763" xr:uid="{11B2DEF0-A88F-46B3-974B-4C1FD917B558}"/>
    <cellStyle name="20% - Accent2 14 2 2" xfId="11742" xr:uid="{6468DD74-BB91-40F5-AD35-5107D0CE9A6C}"/>
    <cellStyle name="20% - Accent2 14 2 2 2" xfId="23030" xr:uid="{E6C9E313-4C1D-4D6E-B36A-49781C1F86DA}"/>
    <cellStyle name="20% - Accent2 14 2 3" xfId="9748" xr:uid="{357C2DB9-CAED-4163-8598-E54FC9822B7F}"/>
    <cellStyle name="20% - Accent2 14 2 3 2" xfId="21036" xr:uid="{2A28BE6D-C459-45AA-8D3E-45724C763833}"/>
    <cellStyle name="20% - Accent2 14 2 4" xfId="7754" xr:uid="{A05E80FA-68D7-4101-AF4E-FB31169D6F35}"/>
    <cellStyle name="20% - Accent2 14 2 4 2" xfId="19042" xr:uid="{6AC10924-8057-438F-A0A4-394E9511AD0E}"/>
    <cellStyle name="20% - Accent2 14 2 5" xfId="5760" xr:uid="{97F8940A-88FC-4F3E-8CF1-3B7BF51F00FD}"/>
    <cellStyle name="20% - Accent2 14 2 5 2" xfId="17048" xr:uid="{A0D0E02D-9D44-4327-A957-90A76A4EACB3}"/>
    <cellStyle name="20% - Accent2 14 2 6" xfId="15054" xr:uid="{6A47B978-563D-4AFE-9626-614CDB05E02D}"/>
    <cellStyle name="20% - Accent2 14 3" xfId="10745" xr:uid="{6B6EF808-99EF-4392-8030-3879E0741994}"/>
    <cellStyle name="20% - Accent2 14 3 2" xfId="22033" xr:uid="{67A62ECC-DCE2-4A0E-8A9C-53601BDDD06B}"/>
    <cellStyle name="20% - Accent2 14 4" xfId="8751" xr:uid="{F4B0A2B7-3CC0-4E6F-BC2C-2D5E91277847}"/>
    <cellStyle name="20% - Accent2 14 4 2" xfId="20039" xr:uid="{ABA27E82-7BD0-4524-87E1-5C51B9104C67}"/>
    <cellStyle name="20% - Accent2 14 5" xfId="6757" xr:uid="{CACA98B4-8CB5-465C-881A-A778D7D38F55}"/>
    <cellStyle name="20% - Accent2 14 5 2" xfId="18045" xr:uid="{CE55073A-15A9-448D-944F-31519877CC73}"/>
    <cellStyle name="20% - Accent2 14 6" xfId="4763" xr:uid="{D8BE3DD9-1449-4593-AA7D-0B2468B7410E}"/>
    <cellStyle name="20% - Accent2 14 6 2" xfId="16051" xr:uid="{01525D88-03D9-4779-AD7B-B30C047FC121}"/>
    <cellStyle name="20% - Accent2 14 7" xfId="14057" xr:uid="{1B72CA1D-F261-4708-9F7F-48700B96CB20}"/>
    <cellStyle name="20% - Accent2 14 8" xfId="12743" xr:uid="{BA66A8F7-0169-4074-B94F-89D70ADF3357}"/>
    <cellStyle name="20% - Accent2 15" xfId="808" xr:uid="{8FE59EDB-5670-4C40-9F1A-71A9B9D80472}"/>
    <cellStyle name="20% - Accent2 15 2" xfId="3764" xr:uid="{23D10D18-97DD-45A1-94B7-BC7B34790632}"/>
    <cellStyle name="20% - Accent2 15 2 2" xfId="11743" xr:uid="{12ADCFEC-7AED-4916-AEDF-245E1F9109A3}"/>
    <cellStyle name="20% - Accent2 15 2 2 2" xfId="23031" xr:uid="{A905A671-A4A8-4D81-AE69-3655C7CADBE5}"/>
    <cellStyle name="20% - Accent2 15 2 3" xfId="9749" xr:uid="{F639600E-3438-4F26-9B87-512301D7C946}"/>
    <cellStyle name="20% - Accent2 15 2 3 2" xfId="21037" xr:uid="{4FF8D0BB-E71C-4EDC-A111-6A31BD48A9FF}"/>
    <cellStyle name="20% - Accent2 15 2 4" xfId="7755" xr:uid="{3095E78B-6CCF-49ED-9918-CB25FF58D605}"/>
    <cellStyle name="20% - Accent2 15 2 4 2" xfId="19043" xr:uid="{A1AD21A5-86D2-4D0A-8622-F59C929399ED}"/>
    <cellStyle name="20% - Accent2 15 2 5" xfId="5761" xr:uid="{57620511-3928-4F22-A403-698042D6E7D4}"/>
    <cellStyle name="20% - Accent2 15 2 5 2" xfId="17049" xr:uid="{60C839CD-00F6-4DCE-B7AE-BF4C20CA1E43}"/>
    <cellStyle name="20% - Accent2 15 2 6" xfId="15055" xr:uid="{E7106177-7AFE-4FE2-ACA0-A51C09822064}"/>
    <cellStyle name="20% - Accent2 15 3" xfId="10746" xr:uid="{43C942E3-E995-4ABB-8CC0-172B10626E9E}"/>
    <cellStyle name="20% - Accent2 15 3 2" xfId="22034" xr:uid="{35EAE190-CF92-4B9D-A567-5C9E5F5FE212}"/>
    <cellStyle name="20% - Accent2 15 4" xfId="8752" xr:uid="{A4A9BCC2-8B32-4482-872E-5C6732F1C898}"/>
    <cellStyle name="20% - Accent2 15 4 2" xfId="20040" xr:uid="{81FAAAF5-FD5A-41D3-8F48-EF7CA04F2635}"/>
    <cellStyle name="20% - Accent2 15 5" xfId="6758" xr:uid="{C6CE1121-5D39-4A1B-B720-19B3D3C085CC}"/>
    <cellStyle name="20% - Accent2 15 5 2" xfId="18046" xr:uid="{180F6FC6-228E-4C84-B982-4EBF013407E8}"/>
    <cellStyle name="20% - Accent2 15 6" xfId="4764" xr:uid="{36A47707-D541-4665-82C5-81E705FA6683}"/>
    <cellStyle name="20% - Accent2 15 6 2" xfId="16052" xr:uid="{23B18A12-DC06-4039-8B2C-B6BDDDF85104}"/>
    <cellStyle name="20% - Accent2 15 7" xfId="14058" xr:uid="{C39AECB6-6F36-4B0C-AD41-A6B92BD83138}"/>
    <cellStyle name="20% - Accent2 15 8" xfId="12744" xr:uid="{401E21F6-2BAB-4611-8E83-B2377AE2697C}"/>
    <cellStyle name="20% - Accent2 16" xfId="809" xr:uid="{00764D41-C637-41FF-937B-48EB3FE7270F}"/>
    <cellStyle name="20% - Accent2 16 2" xfId="3765" xr:uid="{12E893C2-BA45-4CBA-907F-685BE80A3C59}"/>
    <cellStyle name="20% - Accent2 16 2 2" xfId="11744" xr:uid="{E0ED11DD-E93B-419F-A8E5-2477BD70971E}"/>
    <cellStyle name="20% - Accent2 16 2 2 2" xfId="23032" xr:uid="{93101A8F-9931-4D43-875B-9D198B5D3E64}"/>
    <cellStyle name="20% - Accent2 16 2 3" xfId="9750" xr:uid="{17385B18-1BDE-41EE-A1BB-8799955743ED}"/>
    <cellStyle name="20% - Accent2 16 2 3 2" xfId="21038" xr:uid="{C9D59F04-3AD4-4D41-9B28-175F6EB457F0}"/>
    <cellStyle name="20% - Accent2 16 2 4" xfId="7756" xr:uid="{8D9BD4CD-CC63-4D7D-A077-00DCE506C860}"/>
    <cellStyle name="20% - Accent2 16 2 4 2" xfId="19044" xr:uid="{69F40A16-43E0-4324-A7D6-F34CC8CB1F4B}"/>
    <cellStyle name="20% - Accent2 16 2 5" xfId="5762" xr:uid="{81129D67-91F9-4B76-997C-F4D7E6B73348}"/>
    <cellStyle name="20% - Accent2 16 2 5 2" xfId="17050" xr:uid="{6ADA6CE4-4FE8-4315-BE97-8DCF5ADC6F5C}"/>
    <cellStyle name="20% - Accent2 16 2 6" xfId="15056" xr:uid="{18AFDE17-EB73-41AA-8129-75D250E828F3}"/>
    <cellStyle name="20% - Accent2 16 3" xfId="10747" xr:uid="{4D0858F7-49B2-43D3-8800-EDD8F2E6893B}"/>
    <cellStyle name="20% - Accent2 16 3 2" xfId="22035" xr:uid="{E2667709-787F-488E-9D29-EDEDFB8DF22D}"/>
    <cellStyle name="20% - Accent2 16 4" xfId="8753" xr:uid="{663E4AE0-4E12-42F1-A3A2-680566371C1E}"/>
    <cellStyle name="20% - Accent2 16 4 2" xfId="20041" xr:uid="{3A30A26A-3386-450A-8741-611C12414ED8}"/>
    <cellStyle name="20% - Accent2 16 5" xfId="6759" xr:uid="{84B5419B-4B27-4100-9087-A9C93C3FB3A1}"/>
    <cellStyle name="20% - Accent2 16 5 2" xfId="18047" xr:uid="{22FF1401-F4BF-450C-88F2-48F9D3C005E9}"/>
    <cellStyle name="20% - Accent2 16 6" xfId="4765" xr:uid="{78AA00E8-34C7-43B1-8EE4-9BBF1339436A}"/>
    <cellStyle name="20% - Accent2 16 6 2" xfId="16053" xr:uid="{84B5AA89-924D-40E3-9AB4-3A978892315D}"/>
    <cellStyle name="20% - Accent2 16 7" xfId="14059" xr:uid="{86A83097-B86D-416C-92CA-BB9E90057CBE}"/>
    <cellStyle name="20% - Accent2 16 8" xfId="12745" xr:uid="{14F9921F-B566-4839-9203-D0221829F7B7}"/>
    <cellStyle name="20% - Accent2 17" xfId="810" xr:uid="{42BD72D3-9834-4C5A-8DC3-155B9D1FBCFD}"/>
    <cellStyle name="20% - Accent2 17 2" xfId="3766" xr:uid="{FE1509C4-77A0-4622-A45D-5E719B54EDFB}"/>
    <cellStyle name="20% - Accent2 17 2 2" xfId="11745" xr:uid="{8A6321E8-1937-43A0-9213-D7EA7DC76C9C}"/>
    <cellStyle name="20% - Accent2 17 2 2 2" xfId="23033" xr:uid="{AD648F8F-A9BF-47A2-80F0-94B189C47FDB}"/>
    <cellStyle name="20% - Accent2 17 2 3" xfId="9751" xr:uid="{6546A557-C6B2-4784-8AB8-45A1BD9ED0C6}"/>
    <cellStyle name="20% - Accent2 17 2 3 2" xfId="21039" xr:uid="{152C5EEB-1E16-4F7A-A04D-C5E404CCE1B5}"/>
    <cellStyle name="20% - Accent2 17 2 4" xfId="7757" xr:uid="{DBF7BCF2-1D8A-4C80-B0AA-6F3A1103D7EA}"/>
    <cellStyle name="20% - Accent2 17 2 4 2" xfId="19045" xr:uid="{1D163FA2-87D0-412A-AD08-28871A3ECEE6}"/>
    <cellStyle name="20% - Accent2 17 2 5" xfId="5763" xr:uid="{88D871B9-CE53-4812-931B-E2049387570C}"/>
    <cellStyle name="20% - Accent2 17 2 5 2" xfId="17051" xr:uid="{ED022A88-8C82-4B37-89F2-3EF4E19A9409}"/>
    <cellStyle name="20% - Accent2 17 2 6" xfId="15057" xr:uid="{E8310270-3B94-4AA4-97C9-DF752AF31A0C}"/>
    <cellStyle name="20% - Accent2 17 3" xfId="10748" xr:uid="{591C5364-6AD2-497D-A8A9-838C3849949E}"/>
    <cellStyle name="20% - Accent2 17 3 2" xfId="22036" xr:uid="{12EB86A1-7B78-4C4B-B976-E66AAA14F81D}"/>
    <cellStyle name="20% - Accent2 17 4" xfId="8754" xr:uid="{7FDC9DCF-7065-4594-BAEF-07289491A59C}"/>
    <cellStyle name="20% - Accent2 17 4 2" xfId="20042" xr:uid="{8D48851A-F27D-4748-BF2A-628F5359E3A6}"/>
    <cellStyle name="20% - Accent2 17 5" xfId="6760" xr:uid="{E32F9042-8A13-414D-BBF4-924231252CAE}"/>
    <cellStyle name="20% - Accent2 17 5 2" xfId="18048" xr:uid="{70002CD5-E254-4D39-80D3-4C159EE0E25A}"/>
    <cellStyle name="20% - Accent2 17 6" xfId="4766" xr:uid="{63095976-DA21-4ABD-9683-6365C829A968}"/>
    <cellStyle name="20% - Accent2 17 6 2" xfId="16054" xr:uid="{D325D393-E30E-451E-B9DC-1933BC287320}"/>
    <cellStyle name="20% - Accent2 17 7" xfId="14060" xr:uid="{8215EBCF-EEDA-4879-ADB4-BD1F89C61EB0}"/>
    <cellStyle name="20% - Accent2 17 8" xfId="12746" xr:uid="{2D462BB7-4CBB-4D40-93A8-D8DA144FD337}"/>
    <cellStyle name="20% - Accent2 18" xfId="811" xr:uid="{EECD2D6C-C5D9-4AC9-A531-7483072C2A24}"/>
    <cellStyle name="20% - Accent2 18 2" xfId="3767" xr:uid="{171F1CCA-F1EA-4331-9F01-41F1726242C2}"/>
    <cellStyle name="20% - Accent2 18 2 2" xfId="11746" xr:uid="{CF6875DD-B8E3-4766-8EA1-B2A9BB2784CD}"/>
    <cellStyle name="20% - Accent2 18 2 2 2" xfId="23034" xr:uid="{7C1740C4-ECDD-45EA-9999-7897C84175E7}"/>
    <cellStyle name="20% - Accent2 18 2 3" xfId="9752" xr:uid="{8D3949E8-4912-40B0-BE17-D8FD6B583DF4}"/>
    <cellStyle name="20% - Accent2 18 2 3 2" xfId="21040" xr:uid="{F88CBD87-5BB5-4C75-81C0-250A7235FD1D}"/>
    <cellStyle name="20% - Accent2 18 2 4" xfId="7758" xr:uid="{5C28397B-8EDE-431D-BD15-FDDC4D108A59}"/>
    <cellStyle name="20% - Accent2 18 2 4 2" xfId="19046" xr:uid="{C49B0B30-A994-4BD5-B3E1-C315E9FD0BA0}"/>
    <cellStyle name="20% - Accent2 18 2 5" xfId="5764" xr:uid="{5558F077-E699-4F8D-8004-F7A544D90933}"/>
    <cellStyle name="20% - Accent2 18 2 5 2" xfId="17052" xr:uid="{24AC6BB4-C236-4C9B-A481-F5B731C7D970}"/>
    <cellStyle name="20% - Accent2 18 2 6" xfId="15058" xr:uid="{0C5CB708-FDCE-4970-8D86-C23C6BD0E755}"/>
    <cellStyle name="20% - Accent2 18 3" xfId="10749" xr:uid="{04CBDD61-7D1E-41F6-9D84-8480C62D4119}"/>
    <cellStyle name="20% - Accent2 18 3 2" xfId="22037" xr:uid="{DE7D167B-AFD8-4A8D-8B53-4DC295E98E83}"/>
    <cellStyle name="20% - Accent2 18 4" xfId="8755" xr:uid="{DEE6DBB7-5844-4CD2-B84C-D4C8D5121510}"/>
    <cellStyle name="20% - Accent2 18 4 2" xfId="20043" xr:uid="{2EE850F0-97DE-4C2D-892D-25821141A801}"/>
    <cellStyle name="20% - Accent2 18 5" xfId="6761" xr:uid="{B996E2A3-6D2C-4D09-BC22-56E38125A371}"/>
    <cellStyle name="20% - Accent2 18 5 2" xfId="18049" xr:uid="{46AC99F8-BD6F-4801-A448-D685461A1CDB}"/>
    <cellStyle name="20% - Accent2 18 6" xfId="4767" xr:uid="{A2D1B112-AD84-453E-B8C1-8E0C3BA302B5}"/>
    <cellStyle name="20% - Accent2 18 6 2" xfId="16055" xr:uid="{D09B28E0-FE12-45D3-BB90-4E840C6774C5}"/>
    <cellStyle name="20% - Accent2 18 7" xfId="14061" xr:uid="{3DA0DD66-243C-4EF1-B746-8D4DF3AC8DF5}"/>
    <cellStyle name="20% - Accent2 18 8" xfId="12747" xr:uid="{19AC3B8F-EFAE-4515-9ADF-6F8B065A1EA3}"/>
    <cellStyle name="20% - Accent2 19" xfId="812" xr:uid="{13675302-6F1D-4860-BF9A-748D749BE89F}"/>
    <cellStyle name="20% - Accent2 19 2" xfId="3768" xr:uid="{AC09A609-B966-4DF9-92A1-5C41EBF1CB72}"/>
    <cellStyle name="20% - Accent2 19 2 2" xfId="11747" xr:uid="{F3F3F304-5402-45DA-B050-D6A28AD0B548}"/>
    <cellStyle name="20% - Accent2 19 2 2 2" xfId="23035" xr:uid="{1407305B-6A01-4FD9-AC9F-2DBA1085555A}"/>
    <cellStyle name="20% - Accent2 19 2 3" xfId="9753" xr:uid="{E620128A-C62D-40E9-8994-0C1C531D135C}"/>
    <cellStyle name="20% - Accent2 19 2 3 2" xfId="21041" xr:uid="{4C5EFC8D-15B5-4875-96A3-6B8A03D8575C}"/>
    <cellStyle name="20% - Accent2 19 2 4" xfId="7759" xr:uid="{724EC3E2-CCB0-4620-8A45-3AAEB78034DB}"/>
    <cellStyle name="20% - Accent2 19 2 4 2" xfId="19047" xr:uid="{A8C801D3-D98F-4FAB-BEF1-2FD16CD015E6}"/>
    <cellStyle name="20% - Accent2 19 2 5" xfId="5765" xr:uid="{0F6576CB-FE1F-4756-9085-C102875F2239}"/>
    <cellStyle name="20% - Accent2 19 2 5 2" xfId="17053" xr:uid="{8714F246-12BF-4D3C-B9CF-9CB9568B9C1B}"/>
    <cellStyle name="20% - Accent2 19 2 6" xfId="15059" xr:uid="{E37938EC-6A20-4264-B259-34B6E971D55B}"/>
    <cellStyle name="20% - Accent2 19 3" xfId="10750" xr:uid="{6AB899D9-6544-4045-9644-0E1ADFF2157C}"/>
    <cellStyle name="20% - Accent2 19 3 2" xfId="22038" xr:uid="{77E30A21-13DD-400E-A8DA-59F60362D2AA}"/>
    <cellStyle name="20% - Accent2 19 4" xfId="8756" xr:uid="{5533D312-7F4C-4D2A-A991-1A42DDBD9888}"/>
    <cellStyle name="20% - Accent2 19 4 2" xfId="20044" xr:uid="{BEF6768E-77D6-40AC-B676-BF2073422894}"/>
    <cellStyle name="20% - Accent2 19 5" xfId="6762" xr:uid="{55A93BCB-CA8C-448F-8C39-49EE8F7735DE}"/>
    <cellStyle name="20% - Accent2 19 5 2" xfId="18050" xr:uid="{81869CCF-6EA4-455D-8564-03A660226118}"/>
    <cellStyle name="20% - Accent2 19 6" xfId="4768" xr:uid="{0B9CE580-CCBC-4050-BFE7-3A4D2B3D7F8B}"/>
    <cellStyle name="20% - Accent2 19 6 2" xfId="16056" xr:uid="{47B4C033-0668-4469-A975-F1170F859158}"/>
    <cellStyle name="20% - Accent2 19 7" xfId="14062" xr:uid="{FC8660A7-1DEB-4EAA-A14D-BB35AD04207D}"/>
    <cellStyle name="20% - Accent2 19 8" xfId="12748" xr:uid="{856280CB-09D5-4C0E-AD27-3BB0C06C3E5A}"/>
    <cellStyle name="20% - Accent2 2" xfId="813" xr:uid="{FB8A62F2-6342-44DE-B9CC-67D83FE9AB04}"/>
    <cellStyle name="20% - Accent2 2 10" xfId="24631" xr:uid="{DB7AAECE-F262-480B-BE6A-A7125E43D520}"/>
    <cellStyle name="20% - Accent2 2 11" xfId="25020" xr:uid="{47C514E9-4326-4A98-B989-ADA4DDDF3C35}"/>
    <cellStyle name="20% - Accent2 2 2" xfId="3769" xr:uid="{95251675-55DE-4C8B-A05F-33A40F78A43E}"/>
    <cellStyle name="20% - Accent2 2 2 2" xfId="11748" xr:uid="{823AB8E9-A58E-4499-B7BC-078C6DEB7296}"/>
    <cellStyle name="20% - Accent2 2 2 2 2" xfId="23036" xr:uid="{1F373C7B-4910-478C-838C-B1D62021A0CA}"/>
    <cellStyle name="20% - Accent2 2 2 3" xfId="9754" xr:uid="{EFCEE95D-75CD-42A1-B95E-6549E78CE38F}"/>
    <cellStyle name="20% - Accent2 2 2 3 2" xfId="21042" xr:uid="{B6FA1999-B4A0-4E91-9989-BABB1883D841}"/>
    <cellStyle name="20% - Accent2 2 2 4" xfId="7760" xr:uid="{B4F1CF2B-2922-4E49-814B-6023C9A4F114}"/>
    <cellStyle name="20% - Accent2 2 2 4 2" xfId="19048" xr:uid="{555844BD-8DC5-45B1-9DE2-260F20FB2585}"/>
    <cellStyle name="20% - Accent2 2 2 5" xfId="5766" xr:uid="{E4915C47-7098-4C61-92C2-1324BEA1E3B6}"/>
    <cellStyle name="20% - Accent2 2 2 5 2" xfId="17054" xr:uid="{106DB6E0-6A71-4F76-97AF-4D383DAB8D2D}"/>
    <cellStyle name="20% - Accent2 2 2 6" xfId="15060" xr:uid="{FCD0A015-23BB-49B6-809C-B4BBBADD2618}"/>
    <cellStyle name="20% - Accent2 2 2 7" xfId="24392" xr:uid="{A8F9AFDC-4730-4166-A926-039CD480D26E}"/>
    <cellStyle name="20% - Accent2 2 2 8" xfId="24855" xr:uid="{13B4F3DD-E37A-401A-B0F4-08ED74B879E2}"/>
    <cellStyle name="20% - Accent2 2 2 9" xfId="25222" xr:uid="{E7810204-3F43-45E4-B4C8-B0922D843325}"/>
    <cellStyle name="20% - Accent2 2 3" xfId="10751" xr:uid="{6338BC5E-3584-47C7-912A-CB191CC9BD9B}"/>
    <cellStyle name="20% - Accent2 2 3 2" xfId="22039" xr:uid="{79DA5347-D877-48AB-AC2F-1AD115F91525}"/>
    <cellStyle name="20% - Accent2 2 4" xfId="8757" xr:uid="{133EDFE8-ED3F-4E57-A8D8-B469CEF01666}"/>
    <cellStyle name="20% - Accent2 2 4 2" xfId="20045" xr:uid="{D29F1C47-089E-4159-B9D9-9041DC6F77B8}"/>
    <cellStyle name="20% - Accent2 2 5" xfId="6763" xr:uid="{92270AFE-0BC9-4BA3-9FDA-57CF37139586}"/>
    <cellStyle name="20% - Accent2 2 5 2" xfId="18051" xr:uid="{EA3180FF-BB08-4098-9CEE-AE735ACDE942}"/>
    <cellStyle name="20% - Accent2 2 6" xfId="4769" xr:uid="{C466B05A-7ADC-49B0-9FE5-EF0588441F71}"/>
    <cellStyle name="20% - Accent2 2 6 2" xfId="16057" xr:uid="{43EF568D-93DF-4A78-ABE7-15DC79967CB2}"/>
    <cellStyle name="20% - Accent2 2 7" xfId="14063" xr:uid="{A7CF9F8D-37FB-4109-B1F0-794E22598F51}"/>
    <cellStyle name="20% - Accent2 2 8" xfId="12749" xr:uid="{A50421C3-C974-4A55-B0C6-BA241DF23A51}"/>
    <cellStyle name="20% - Accent2 2 9" xfId="24004" xr:uid="{7D537393-18A7-4258-8364-A15778D68D17}"/>
    <cellStyle name="20% - Accent2 20" xfId="814" xr:uid="{37016BC0-F4F5-472E-8A9A-A4A5B912B157}"/>
    <cellStyle name="20% - Accent2 20 2" xfId="3770" xr:uid="{2B5E8BB6-82CF-49A4-9659-99AB3FC4CDE6}"/>
    <cellStyle name="20% - Accent2 20 2 2" xfId="11749" xr:uid="{C097F990-9B8B-457A-A2D5-E9530574BB65}"/>
    <cellStyle name="20% - Accent2 20 2 2 2" xfId="23037" xr:uid="{D7B96D11-42A3-4FCF-90F8-E7B25A5306BB}"/>
    <cellStyle name="20% - Accent2 20 2 3" xfId="9755" xr:uid="{1684BAEE-7450-4D01-874C-1233CF932403}"/>
    <cellStyle name="20% - Accent2 20 2 3 2" xfId="21043" xr:uid="{752F4BD7-DE5B-44B9-B1B9-C6380F649C1A}"/>
    <cellStyle name="20% - Accent2 20 2 4" xfId="7761" xr:uid="{9E3B2BAF-EF51-4F4E-BBD0-D2B18F1038EC}"/>
    <cellStyle name="20% - Accent2 20 2 4 2" xfId="19049" xr:uid="{F814FD1E-C290-43BB-AA25-30DD8364F4E9}"/>
    <cellStyle name="20% - Accent2 20 2 5" xfId="5767" xr:uid="{9C55F33B-25A8-4B0A-92E7-695CA248FAE0}"/>
    <cellStyle name="20% - Accent2 20 2 5 2" xfId="17055" xr:uid="{010CD315-2E67-43D3-A1F1-6BB210C8DE80}"/>
    <cellStyle name="20% - Accent2 20 2 6" xfId="15061" xr:uid="{F4C613FB-79CD-45FA-80B1-6A5F3AB25125}"/>
    <cellStyle name="20% - Accent2 20 3" xfId="10752" xr:uid="{56C3F1FF-1C98-4E3A-AA8D-E3A48B7F8656}"/>
    <cellStyle name="20% - Accent2 20 3 2" xfId="22040" xr:uid="{C3C23518-E35B-46CA-9E60-00FE93EB5C8A}"/>
    <cellStyle name="20% - Accent2 20 4" xfId="8758" xr:uid="{FADB845E-7A0A-4AF5-9E79-6E860710471F}"/>
    <cellStyle name="20% - Accent2 20 4 2" xfId="20046" xr:uid="{D91A4FBE-B99E-4C62-A87C-B4C424BDDD9F}"/>
    <cellStyle name="20% - Accent2 20 5" xfId="6764" xr:uid="{A868DFBC-1C2B-4456-8C21-4459C642C44B}"/>
    <cellStyle name="20% - Accent2 20 5 2" xfId="18052" xr:uid="{735E30AB-8213-4A9E-B05F-0AB191B204EC}"/>
    <cellStyle name="20% - Accent2 20 6" xfId="4770" xr:uid="{3B11A4F1-6769-4A2A-8C64-C8D2AA0CD5B6}"/>
    <cellStyle name="20% - Accent2 20 6 2" xfId="16058" xr:uid="{E02B3209-7431-404E-BF3E-0F1E5BFDF8EF}"/>
    <cellStyle name="20% - Accent2 20 7" xfId="14064" xr:uid="{14DADF47-2712-4682-BF4D-8E32F9E3745B}"/>
    <cellStyle name="20% - Accent2 20 8" xfId="12750" xr:uid="{BC7847B2-4B21-4A41-B98D-AE039FCAE38F}"/>
    <cellStyle name="20% - Accent2 21" xfId="815" xr:uid="{0C9DB31E-7223-4A2F-A041-8BDD2D3507C5}"/>
    <cellStyle name="20% - Accent2 21 2" xfId="3771" xr:uid="{80F654A7-C8B8-4B26-88F0-8DBF9C95627F}"/>
    <cellStyle name="20% - Accent2 21 2 2" xfId="11750" xr:uid="{33654C90-18D0-4BC8-85DD-DE24CB9820A2}"/>
    <cellStyle name="20% - Accent2 21 2 2 2" xfId="23038" xr:uid="{455892A1-6E86-4862-98BA-8D9CA88F11FE}"/>
    <cellStyle name="20% - Accent2 21 2 3" xfId="9756" xr:uid="{DDC7FE94-2853-466B-8CB4-745C03D321BF}"/>
    <cellStyle name="20% - Accent2 21 2 3 2" xfId="21044" xr:uid="{753E7F4E-64D0-414A-904B-C2AA1A4CBD29}"/>
    <cellStyle name="20% - Accent2 21 2 4" xfId="7762" xr:uid="{53DC444F-A6D2-4185-9516-D103B08D6F5E}"/>
    <cellStyle name="20% - Accent2 21 2 4 2" xfId="19050" xr:uid="{677E639B-0D51-4DE8-8BDB-486B87462FC8}"/>
    <cellStyle name="20% - Accent2 21 2 5" xfId="5768" xr:uid="{DA1DA3DB-CD14-4810-94D9-DB8AEDB16B57}"/>
    <cellStyle name="20% - Accent2 21 2 5 2" xfId="17056" xr:uid="{3BB01FA4-D92A-4B77-84A0-D87B35EB3381}"/>
    <cellStyle name="20% - Accent2 21 2 6" xfId="15062" xr:uid="{5547A527-5A4C-4251-B254-8F381EA0EFB4}"/>
    <cellStyle name="20% - Accent2 21 3" xfId="10753" xr:uid="{A02B6DAB-2461-4075-977C-D5FC19BF9AAE}"/>
    <cellStyle name="20% - Accent2 21 3 2" xfId="22041" xr:uid="{0B8EB06B-D1F6-4C79-9DAF-D80EF5CA73B9}"/>
    <cellStyle name="20% - Accent2 21 4" xfId="8759" xr:uid="{A5D02896-197A-432E-B950-307D03C5AA2E}"/>
    <cellStyle name="20% - Accent2 21 4 2" xfId="20047" xr:uid="{37EE2BAB-E3F5-4973-9C10-4813E4905703}"/>
    <cellStyle name="20% - Accent2 21 5" xfId="6765" xr:uid="{3D72CC9C-51A4-40EB-91D5-13DD24C6FA65}"/>
    <cellStyle name="20% - Accent2 21 5 2" xfId="18053" xr:uid="{1FA65602-652D-46C7-AA62-A0D1477A3547}"/>
    <cellStyle name="20% - Accent2 21 6" xfId="4771" xr:uid="{0D6B189F-C1DD-4834-97BE-5E4D5BD58FF2}"/>
    <cellStyle name="20% - Accent2 21 6 2" xfId="16059" xr:uid="{B80056D9-FD4C-4CD3-9A5D-27D041E96651}"/>
    <cellStyle name="20% - Accent2 21 7" xfId="14065" xr:uid="{5DC8ECA5-7B57-41B3-BF46-9505DD483C7D}"/>
    <cellStyle name="20% - Accent2 21 8" xfId="12751" xr:uid="{09769D8D-83BD-4634-AD8E-D19CA821FCDB}"/>
    <cellStyle name="20% - Accent2 22" xfId="816" xr:uid="{5776F22B-333D-40D7-BC0E-23811E344921}"/>
    <cellStyle name="20% - Accent2 22 2" xfId="3772" xr:uid="{5F9DE42F-2142-46FE-852E-DAC308A88B64}"/>
    <cellStyle name="20% - Accent2 22 2 2" xfId="11751" xr:uid="{6D921F70-9862-4B1E-AB2E-8C99A2B30878}"/>
    <cellStyle name="20% - Accent2 22 2 2 2" xfId="23039" xr:uid="{8B0B0D99-598B-4898-AC67-E9718A262511}"/>
    <cellStyle name="20% - Accent2 22 2 3" xfId="9757" xr:uid="{614A7264-6095-4ACD-9668-06DE1525AE69}"/>
    <cellStyle name="20% - Accent2 22 2 3 2" xfId="21045" xr:uid="{7CA20886-9EC1-461D-B9E0-DBB4F0828B29}"/>
    <cellStyle name="20% - Accent2 22 2 4" xfId="7763" xr:uid="{A5C0A7E2-DFB3-4110-A632-A1FC06452535}"/>
    <cellStyle name="20% - Accent2 22 2 4 2" xfId="19051" xr:uid="{A61B7027-ADB5-454A-8984-E3982165E1C2}"/>
    <cellStyle name="20% - Accent2 22 2 5" xfId="5769" xr:uid="{88522BE3-7551-424F-A2B5-9C7F5B9DC2B7}"/>
    <cellStyle name="20% - Accent2 22 2 5 2" xfId="17057" xr:uid="{780F3C86-529C-4FF1-A2B2-D37E20AD32CA}"/>
    <cellStyle name="20% - Accent2 22 2 6" xfId="15063" xr:uid="{A2DEFFD2-D557-477D-B806-46E8221D76B6}"/>
    <cellStyle name="20% - Accent2 22 3" xfId="10754" xr:uid="{ECE4380E-DAA8-4878-A71F-D524435C19A4}"/>
    <cellStyle name="20% - Accent2 22 3 2" xfId="22042" xr:uid="{17CB2BF5-E931-429A-A76B-E6DE603CE893}"/>
    <cellStyle name="20% - Accent2 22 4" xfId="8760" xr:uid="{ED085C35-C09B-41B2-A05E-805E72F54C54}"/>
    <cellStyle name="20% - Accent2 22 4 2" xfId="20048" xr:uid="{BC9832FE-558D-4A6E-B17A-35776F728533}"/>
    <cellStyle name="20% - Accent2 22 5" xfId="6766" xr:uid="{0126EBF1-3287-4A0E-8730-4F57BCF0CFFE}"/>
    <cellStyle name="20% - Accent2 22 5 2" xfId="18054" xr:uid="{25B4A2B5-DD33-43A4-857B-DA40F362EF83}"/>
    <cellStyle name="20% - Accent2 22 6" xfId="4772" xr:uid="{650CEE2A-DFB9-449F-814A-4A6C64ECCE19}"/>
    <cellStyle name="20% - Accent2 22 6 2" xfId="16060" xr:uid="{99A732E4-6A39-46F3-8C54-C091B49E1DBB}"/>
    <cellStyle name="20% - Accent2 22 7" xfId="14066" xr:uid="{F7330AB2-BB37-4CB7-A251-0CD55240F9D3}"/>
    <cellStyle name="20% - Accent2 22 8" xfId="12752" xr:uid="{081F5FBF-FA27-4504-9D75-BC8143B5C818}"/>
    <cellStyle name="20% - Accent2 23" xfId="817" xr:uid="{A4D97F5F-D562-4488-99E1-43E47E5212B4}"/>
    <cellStyle name="20% - Accent2 23 2" xfId="3773" xr:uid="{ED0C5EEA-4895-4CA3-85F3-C06BB02F33D2}"/>
    <cellStyle name="20% - Accent2 23 2 2" xfId="11752" xr:uid="{44B2E1BC-C86A-4A5B-BE50-3DF3F742447F}"/>
    <cellStyle name="20% - Accent2 23 2 2 2" xfId="23040" xr:uid="{1C20CEAA-0089-4DE8-8430-0E8086032A55}"/>
    <cellStyle name="20% - Accent2 23 2 3" xfId="9758" xr:uid="{A9D46878-1961-4E26-AFAC-3B52D5AFF30B}"/>
    <cellStyle name="20% - Accent2 23 2 3 2" xfId="21046" xr:uid="{C5D7062A-C3EE-4344-9BCF-3A9D9775D523}"/>
    <cellStyle name="20% - Accent2 23 2 4" xfId="7764" xr:uid="{41093C0B-32C5-41EB-A555-0DD6CDD58AFB}"/>
    <cellStyle name="20% - Accent2 23 2 4 2" xfId="19052" xr:uid="{6B0EF0DF-3B4E-44E9-ABF3-60D44EBF4CC4}"/>
    <cellStyle name="20% - Accent2 23 2 5" xfId="5770" xr:uid="{DEBFDA4A-0B6E-45E8-A255-48C6FF6D23E9}"/>
    <cellStyle name="20% - Accent2 23 2 5 2" xfId="17058" xr:uid="{ABE04AD9-59C3-4298-A4A5-2C9D35A9F244}"/>
    <cellStyle name="20% - Accent2 23 2 6" xfId="15064" xr:uid="{D69945FE-32C4-4654-9B06-FF0ACCE79581}"/>
    <cellStyle name="20% - Accent2 23 3" xfId="10755" xr:uid="{D6E503AE-B73E-4F16-A993-567A97692F31}"/>
    <cellStyle name="20% - Accent2 23 3 2" xfId="22043" xr:uid="{D24CD973-DFB7-4504-8788-433B89FD2857}"/>
    <cellStyle name="20% - Accent2 23 4" xfId="8761" xr:uid="{25A3C8B5-5B50-4058-9B97-3EB9619EF793}"/>
    <cellStyle name="20% - Accent2 23 4 2" xfId="20049" xr:uid="{4ED8429E-9E77-4238-8D4C-497B8447D377}"/>
    <cellStyle name="20% - Accent2 23 5" xfId="6767" xr:uid="{A6CE079E-C84C-4D6A-AD03-8F33D7805EDD}"/>
    <cellStyle name="20% - Accent2 23 5 2" xfId="18055" xr:uid="{E6585029-16CB-4402-B658-411B6D62E7BD}"/>
    <cellStyle name="20% - Accent2 23 6" xfId="4773" xr:uid="{E25C76CF-8B27-48D1-BFA2-0CEF9105EE57}"/>
    <cellStyle name="20% - Accent2 23 6 2" xfId="16061" xr:uid="{6822425B-771A-400B-87AB-D6CAB4EA529D}"/>
    <cellStyle name="20% - Accent2 23 7" xfId="14067" xr:uid="{6DF31F1D-5A7A-44B5-90E4-768C9F683D5D}"/>
    <cellStyle name="20% - Accent2 23 8" xfId="12753" xr:uid="{046A614C-D184-4B66-A8B6-E7C702CF0A8C}"/>
    <cellStyle name="20% - Accent2 24" xfId="818" xr:uid="{43C3890B-E1AA-4CDA-9DC9-E703587B6711}"/>
    <cellStyle name="20% - Accent2 24 2" xfId="3774" xr:uid="{BDC49CF7-5F49-43F5-A71B-7A7117FAF1FA}"/>
    <cellStyle name="20% - Accent2 24 2 2" xfId="11753" xr:uid="{4149CBAC-284B-495E-84C4-A49AB9E79B37}"/>
    <cellStyle name="20% - Accent2 24 2 2 2" xfId="23041" xr:uid="{749F224F-601F-4E00-9BC6-E578B50EB38F}"/>
    <cellStyle name="20% - Accent2 24 2 3" xfId="9759" xr:uid="{D933617B-94D0-4037-B305-1F6D6F6F1215}"/>
    <cellStyle name="20% - Accent2 24 2 3 2" xfId="21047" xr:uid="{34DBB196-7130-4C9A-BA40-749845CBBD33}"/>
    <cellStyle name="20% - Accent2 24 2 4" xfId="7765" xr:uid="{C8DA9446-EF8F-48C5-8CBA-4A03A5261EF4}"/>
    <cellStyle name="20% - Accent2 24 2 4 2" xfId="19053" xr:uid="{41EA21FB-80A6-4AF8-A4A2-FC9642342A90}"/>
    <cellStyle name="20% - Accent2 24 2 5" xfId="5771" xr:uid="{7FADC86E-98B4-4175-B289-A68976B95327}"/>
    <cellStyle name="20% - Accent2 24 2 5 2" xfId="17059" xr:uid="{970DD9EF-1329-47E2-85DD-1714F65C32E3}"/>
    <cellStyle name="20% - Accent2 24 2 6" xfId="15065" xr:uid="{8A5D2B49-3667-4986-864B-AB5E88FB2007}"/>
    <cellStyle name="20% - Accent2 24 3" xfId="10756" xr:uid="{0664E3BE-EE83-48AD-A691-030B54483D5D}"/>
    <cellStyle name="20% - Accent2 24 3 2" xfId="22044" xr:uid="{8E435DAF-B126-4BB5-88D9-02637F2645A6}"/>
    <cellStyle name="20% - Accent2 24 4" xfId="8762" xr:uid="{1DBD54B9-DA5D-486D-A0D5-A8A6DDB9C5DF}"/>
    <cellStyle name="20% - Accent2 24 4 2" xfId="20050" xr:uid="{A031D931-303C-4EB7-ABE0-D718C5497195}"/>
    <cellStyle name="20% - Accent2 24 5" xfId="6768" xr:uid="{2B8E4121-970D-4640-A30F-3B2C6115D48D}"/>
    <cellStyle name="20% - Accent2 24 5 2" xfId="18056" xr:uid="{58D2C702-7229-4092-A0C5-5B0FA05F78AA}"/>
    <cellStyle name="20% - Accent2 24 6" xfId="4774" xr:uid="{3D9DA7B5-3D6C-43B6-B00B-7EB1E453B288}"/>
    <cellStyle name="20% - Accent2 24 6 2" xfId="16062" xr:uid="{5F6742B4-413A-4694-9054-0D13BFD2F629}"/>
    <cellStyle name="20% - Accent2 24 7" xfId="14068" xr:uid="{DD9BA7A0-5594-4741-A6C1-679D91D0A325}"/>
    <cellStyle name="20% - Accent2 24 8" xfId="12754" xr:uid="{6EBE9EFA-8A05-4B39-9226-C6ED6E617ED4}"/>
    <cellStyle name="20% - Accent2 25" xfId="819" xr:uid="{2E552BEF-923F-4E29-9A19-4D5795088D62}"/>
    <cellStyle name="20% - Accent2 25 2" xfId="3775" xr:uid="{48D97988-249D-4564-A5FF-3C7D3E34C4B0}"/>
    <cellStyle name="20% - Accent2 25 2 2" xfId="11754" xr:uid="{1C5A3525-C8A4-4909-9ABF-122FD9A3BE59}"/>
    <cellStyle name="20% - Accent2 25 2 2 2" xfId="23042" xr:uid="{583ED58D-46DA-4466-8176-FDAEAE3911FE}"/>
    <cellStyle name="20% - Accent2 25 2 3" xfId="9760" xr:uid="{D6FA9261-5C78-4F7A-B5B0-0053F8D4CE5E}"/>
    <cellStyle name="20% - Accent2 25 2 3 2" xfId="21048" xr:uid="{E660ADFB-39BA-4FF4-B226-3BECDB59A15D}"/>
    <cellStyle name="20% - Accent2 25 2 4" xfId="7766" xr:uid="{32636E2F-6A95-4FD8-A658-08CDE60DA984}"/>
    <cellStyle name="20% - Accent2 25 2 4 2" xfId="19054" xr:uid="{06C586D2-5213-444F-A1B2-B35CB6445A3C}"/>
    <cellStyle name="20% - Accent2 25 2 5" xfId="5772" xr:uid="{4180E407-D2DC-4D26-9069-732741DB4C0C}"/>
    <cellStyle name="20% - Accent2 25 2 5 2" xfId="17060" xr:uid="{273470DB-44D9-4C20-90A3-A0097B13594F}"/>
    <cellStyle name="20% - Accent2 25 2 6" xfId="15066" xr:uid="{D0F7B693-BFDD-43BC-BF06-79D59D8FC608}"/>
    <cellStyle name="20% - Accent2 25 3" xfId="10757" xr:uid="{D21EB674-925D-4145-8F61-211F2A088F04}"/>
    <cellStyle name="20% - Accent2 25 3 2" xfId="22045" xr:uid="{685D3A9C-4208-4B80-BD7E-8625F42C5A8C}"/>
    <cellStyle name="20% - Accent2 25 4" xfId="8763" xr:uid="{F11E9BF8-FEA1-49D1-82B1-F11A9444B536}"/>
    <cellStyle name="20% - Accent2 25 4 2" xfId="20051" xr:uid="{260EB1A8-3DCF-439E-85E4-5CD1EA80FBAF}"/>
    <cellStyle name="20% - Accent2 25 5" xfId="6769" xr:uid="{67D9276F-DC24-4855-A362-02448D8FF40D}"/>
    <cellStyle name="20% - Accent2 25 5 2" xfId="18057" xr:uid="{49281095-7634-4EEE-8230-AA910F8B5215}"/>
    <cellStyle name="20% - Accent2 25 6" xfId="4775" xr:uid="{38EF2CB2-7A52-4B3C-8E64-F6F1BDE476A4}"/>
    <cellStyle name="20% - Accent2 25 6 2" xfId="16063" xr:uid="{33274318-11C4-45D8-B3E7-73D4DFD72F4A}"/>
    <cellStyle name="20% - Accent2 25 7" xfId="14069" xr:uid="{8153E81C-7E65-4743-AB7E-61A8A7C8F5C9}"/>
    <cellStyle name="20% - Accent2 25 8" xfId="12755" xr:uid="{821505F1-358C-471D-88A2-AF2137373DB9}"/>
    <cellStyle name="20% - Accent2 26" xfId="820" xr:uid="{5AF57EBE-A053-4566-9258-4929F14A89EC}"/>
    <cellStyle name="20% - Accent2 26 2" xfId="3776" xr:uid="{1D24114E-C9CB-43CB-AD34-6C5667FB3A8A}"/>
    <cellStyle name="20% - Accent2 26 2 2" xfId="11755" xr:uid="{D51718D3-330E-4E97-8B26-46EBA2872BE7}"/>
    <cellStyle name="20% - Accent2 26 2 2 2" xfId="23043" xr:uid="{4CF874DA-A7F4-4BC2-8F81-FD656F89F4F6}"/>
    <cellStyle name="20% - Accent2 26 2 3" xfId="9761" xr:uid="{E6FD71DC-6EFC-4597-A1D9-0DC46FBB583A}"/>
    <cellStyle name="20% - Accent2 26 2 3 2" xfId="21049" xr:uid="{F35EA04D-31A0-49F5-BBD1-C834F3A1828A}"/>
    <cellStyle name="20% - Accent2 26 2 4" xfId="7767" xr:uid="{0E236159-0A9C-44B5-ADF1-000477D34DB7}"/>
    <cellStyle name="20% - Accent2 26 2 4 2" xfId="19055" xr:uid="{246E4124-3E9E-41E8-B83D-5686347019E9}"/>
    <cellStyle name="20% - Accent2 26 2 5" xfId="5773" xr:uid="{A76E353A-0E06-4C8B-AD9A-E2D9C4ECFE1D}"/>
    <cellStyle name="20% - Accent2 26 2 5 2" xfId="17061" xr:uid="{53C83AC1-2273-483E-AB5A-7107DC71B3B8}"/>
    <cellStyle name="20% - Accent2 26 2 6" xfId="15067" xr:uid="{8A7AFB8B-F3C8-4A7B-8F6D-7C4BB2B74616}"/>
    <cellStyle name="20% - Accent2 26 3" xfId="10758" xr:uid="{492956E6-3673-4CF5-BB8E-678D99EBB0B1}"/>
    <cellStyle name="20% - Accent2 26 3 2" xfId="22046" xr:uid="{60075FAB-7B61-492E-8E39-7FF9767566FE}"/>
    <cellStyle name="20% - Accent2 26 4" xfId="8764" xr:uid="{BE8FB33F-FEC0-461E-9A3D-4AA365F8C93E}"/>
    <cellStyle name="20% - Accent2 26 4 2" xfId="20052" xr:uid="{18D98427-C7A2-4372-BC2F-93C5EE412E0C}"/>
    <cellStyle name="20% - Accent2 26 5" xfId="6770" xr:uid="{5A9036A0-FAF1-4257-B4C6-B2E2865B6AA0}"/>
    <cellStyle name="20% - Accent2 26 5 2" xfId="18058" xr:uid="{4378AF40-4C65-4F5F-BB1B-8E696AC9FB4F}"/>
    <cellStyle name="20% - Accent2 26 6" xfId="4776" xr:uid="{865D4EE1-6A09-45EB-94B7-F224533977C9}"/>
    <cellStyle name="20% - Accent2 26 6 2" xfId="16064" xr:uid="{A133BB42-16F5-4737-8759-75FA4470BC5F}"/>
    <cellStyle name="20% - Accent2 26 7" xfId="14070" xr:uid="{373604B2-8487-474E-B027-AB6F28AE3B62}"/>
    <cellStyle name="20% - Accent2 26 8" xfId="12756" xr:uid="{A6E83F19-D870-45EA-9C6D-D805474262FB}"/>
    <cellStyle name="20% - Accent2 27" xfId="821" xr:uid="{7EFC4727-4201-40EF-B521-6A12863F784F}"/>
    <cellStyle name="20% - Accent2 27 2" xfId="3777" xr:uid="{A6A8C2D6-3E39-434B-8785-2624C2C3A5ED}"/>
    <cellStyle name="20% - Accent2 27 2 2" xfId="11756" xr:uid="{A14816C5-3BD0-4F4A-AE23-73ABCAA714AF}"/>
    <cellStyle name="20% - Accent2 27 2 2 2" xfId="23044" xr:uid="{B2150EEF-4321-4695-B5FB-8E46D22FE074}"/>
    <cellStyle name="20% - Accent2 27 2 3" xfId="9762" xr:uid="{BC710485-6A9E-4F37-BEF9-AFD6E005887B}"/>
    <cellStyle name="20% - Accent2 27 2 3 2" xfId="21050" xr:uid="{F86C93F8-8713-42AB-954D-61093783B4EF}"/>
    <cellStyle name="20% - Accent2 27 2 4" xfId="7768" xr:uid="{A4276198-DAC1-47F3-9F07-7F75D319C101}"/>
    <cellStyle name="20% - Accent2 27 2 4 2" xfId="19056" xr:uid="{E09EA883-EB66-488B-AEAE-B98AFF1F8AC3}"/>
    <cellStyle name="20% - Accent2 27 2 5" xfId="5774" xr:uid="{475FA9C7-AD9C-49AE-B634-7EAC765EF936}"/>
    <cellStyle name="20% - Accent2 27 2 5 2" xfId="17062" xr:uid="{643001D2-F139-478D-8E6D-B2F7052397A3}"/>
    <cellStyle name="20% - Accent2 27 2 6" xfId="15068" xr:uid="{C1EBBA56-A790-4C8B-82EB-68B57CFBAEC1}"/>
    <cellStyle name="20% - Accent2 27 3" xfId="10759" xr:uid="{D9D682C5-FF8C-4DAF-9A2F-44859AC55381}"/>
    <cellStyle name="20% - Accent2 27 3 2" xfId="22047" xr:uid="{DC330D33-DB7F-41C0-9B7B-A079C9AF00E2}"/>
    <cellStyle name="20% - Accent2 27 4" xfId="8765" xr:uid="{9C9022E5-0A67-4CF8-99B8-C6D885DE879C}"/>
    <cellStyle name="20% - Accent2 27 4 2" xfId="20053" xr:uid="{C56F4DF9-96BA-482A-9048-4A244C8649B1}"/>
    <cellStyle name="20% - Accent2 27 5" xfId="6771" xr:uid="{4D472DE5-5AF9-4ADA-A4FC-F5E852B07B18}"/>
    <cellStyle name="20% - Accent2 27 5 2" xfId="18059" xr:uid="{705BD43C-2165-4BBE-B044-24D2E017F6D9}"/>
    <cellStyle name="20% - Accent2 27 6" xfId="4777" xr:uid="{932FB261-4D7B-4869-A50A-22044900CF69}"/>
    <cellStyle name="20% - Accent2 27 6 2" xfId="16065" xr:uid="{F8BD8634-CB19-4A8A-8E2B-94834C50DF14}"/>
    <cellStyle name="20% - Accent2 27 7" xfId="14071" xr:uid="{BEBF701F-BF12-40E7-B157-D32361EDFEB1}"/>
    <cellStyle name="20% - Accent2 27 8" xfId="12757" xr:uid="{BF4E1048-7A4C-4C1E-A119-DEBAE98F483F}"/>
    <cellStyle name="20% - Accent2 28" xfId="822" xr:uid="{18D9AABC-CB75-435D-BE97-8B8257B93872}"/>
    <cellStyle name="20% - Accent2 28 2" xfId="3778" xr:uid="{B8D6373C-E0DC-441D-A634-20D0E9165C34}"/>
    <cellStyle name="20% - Accent2 28 2 2" xfId="11757" xr:uid="{F7DABEF1-F67E-492C-9FF7-A93B22F8332A}"/>
    <cellStyle name="20% - Accent2 28 2 2 2" xfId="23045" xr:uid="{B51393A1-3C23-4534-9CC6-F4DF014DD178}"/>
    <cellStyle name="20% - Accent2 28 2 3" xfId="9763" xr:uid="{62C92537-DE7A-462F-8BAB-166CA3ED488A}"/>
    <cellStyle name="20% - Accent2 28 2 3 2" xfId="21051" xr:uid="{6714B6F3-7260-48A7-869B-E316D2F757D1}"/>
    <cellStyle name="20% - Accent2 28 2 4" xfId="7769" xr:uid="{AE2D1BF0-3972-42B7-B03E-B588EBB17C6C}"/>
    <cellStyle name="20% - Accent2 28 2 4 2" xfId="19057" xr:uid="{50A4EAE1-AE46-45C8-B07C-EF654EEE179A}"/>
    <cellStyle name="20% - Accent2 28 2 5" xfId="5775" xr:uid="{6462DE60-BA39-408A-B921-D8C73A4345A3}"/>
    <cellStyle name="20% - Accent2 28 2 5 2" xfId="17063" xr:uid="{04B110B1-AA65-4DAD-BAA6-5EC3D13F4903}"/>
    <cellStyle name="20% - Accent2 28 2 6" xfId="15069" xr:uid="{3E3FD08C-FCA0-4859-BFEE-2DA34686D237}"/>
    <cellStyle name="20% - Accent2 28 3" xfId="10760" xr:uid="{521AFB25-4148-42EA-9FC3-2F2CD1953C5C}"/>
    <cellStyle name="20% - Accent2 28 3 2" xfId="22048" xr:uid="{737C1A7C-7163-4AB5-84EB-15C1E35B1B06}"/>
    <cellStyle name="20% - Accent2 28 4" xfId="8766" xr:uid="{025A7C51-F798-4474-AE77-B6AD29F9F318}"/>
    <cellStyle name="20% - Accent2 28 4 2" xfId="20054" xr:uid="{8A4B6B72-B5EF-46D3-9018-C60F6C325018}"/>
    <cellStyle name="20% - Accent2 28 5" xfId="6772" xr:uid="{3B404469-448A-4233-B4C8-ED8B87867EBD}"/>
    <cellStyle name="20% - Accent2 28 5 2" xfId="18060" xr:uid="{225F4E9D-0BFB-44F7-A5AB-163C2D000652}"/>
    <cellStyle name="20% - Accent2 28 6" xfId="4778" xr:uid="{01777993-FBE4-4219-B1BB-472621D288A2}"/>
    <cellStyle name="20% - Accent2 28 6 2" xfId="16066" xr:uid="{5AE7C5FC-8651-41E4-9888-209B4BAA9CB3}"/>
    <cellStyle name="20% - Accent2 28 7" xfId="14072" xr:uid="{4414E195-13DE-4C17-9780-407FCF73DC37}"/>
    <cellStyle name="20% - Accent2 28 8" xfId="12758" xr:uid="{6D3A0E1F-A2F4-49B9-8215-5BAE24C50515}"/>
    <cellStyle name="20% - Accent2 29" xfId="823" xr:uid="{CBB979A9-281A-42CE-90CD-088124D4BA8A}"/>
    <cellStyle name="20% - Accent2 29 2" xfId="3779" xr:uid="{98308067-FCB6-4515-91C5-5A5AFB44113E}"/>
    <cellStyle name="20% - Accent2 29 2 2" xfId="11758" xr:uid="{DE3FC314-EC32-4E77-B189-1F7AE5F2D91B}"/>
    <cellStyle name="20% - Accent2 29 2 2 2" xfId="23046" xr:uid="{425350BB-1072-4052-8D17-A78FE91707BF}"/>
    <cellStyle name="20% - Accent2 29 2 3" xfId="9764" xr:uid="{CB9566F5-2830-4BF4-BA2C-2FA82E656438}"/>
    <cellStyle name="20% - Accent2 29 2 3 2" xfId="21052" xr:uid="{8805CAAD-31D0-4E81-817F-B8C9F1B3B193}"/>
    <cellStyle name="20% - Accent2 29 2 4" xfId="7770" xr:uid="{D0EDA931-3F78-476C-8B7B-4592089E7294}"/>
    <cellStyle name="20% - Accent2 29 2 4 2" xfId="19058" xr:uid="{FACAD088-C28E-4ACA-A54B-36274102E7BA}"/>
    <cellStyle name="20% - Accent2 29 2 5" xfId="5776" xr:uid="{5FF8C0C4-B951-408D-90C7-51C2097BB316}"/>
    <cellStyle name="20% - Accent2 29 2 5 2" xfId="17064" xr:uid="{C202586E-B50D-4041-9FAA-04002E811F2C}"/>
    <cellStyle name="20% - Accent2 29 2 6" xfId="15070" xr:uid="{63E33741-7DFA-4BEC-8A92-3B0D834038B9}"/>
    <cellStyle name="20% - Accent2 29 3" xfId="10761" xr:uid="{3B6E0405-BA19-4225-8370-1EE20377F2A3}"/>
    <cellStyle name="20% - Accent2 29 3 2" xfId="22049" xr:uid="{D21D8A74-895A-4EE5-9A04-A56BF49B93C2}"/>
    <cellStyle name="20% - Accent2 29 4" xfId="8767" xr:uid="{744F0A97-65F1-4280-84C1-FBDBA881641B}"/>
    <cellStyle name="20% - Accent2 29 4 2" xfId="20055" xr:uid="{2D507694-1990-47DE-B7D3-2BC0D12544A1}"/>
    <cellStyle name="20% - Accent2 29 5" xfId="6773" xr:uid="{72A0412B-FF59-4CA4-A880-2F524416A69E}"/>
    <cellStyle name="20% - Accent2 29 5 2" xfId="18061" xr:uid="{0090C4D4-50F9-4497-AB23-588CCCC9E92E}"/>
    <cellStyle name="20% - Accent2 29 6" xfId="4779" xr:uid="{CA9CA568-D4CC-4864-9AF2-3F934EEFA553}"/>
    <cellStyle name="20% - Accent2 29 6 2" xfId="16067" xr:uid="{543B0375-8529-4249-8590-364C54C46D14}"/>
    <cellStyle name="20% - Accent2 29 7" xfId="14073" xr:uid="{36676CCE-E571-425D-951F-90C0F804B042}"/>
    <cellStyle name="20% - Accent2 29 8" xfId="12759" xr:uid="{8192EFC7-EFC6-4BDC-8FCB-CB6B3A2D55D2}"/>
    <cellStyle name="20% - Accent2 3" xfId="824" xr:uid="{425775C5-243B-44F3-85F1-F25EA5831662}"/>
    <cellStyle name="20% - Accent2 3 10" xfId="24632" xr:uid="{E704BF62-8902-4437-A2D9-E62CC6D37424}"/>
    <cellStyle name="20% - Accent2 3 11" xfId="25021" xr:uid="{9320ECC4-2A1F-401B-85C2-B0B208016905}"/>
    <cellStyle name="20% - Accent2 3 2" xfId="3780" xr:uid="{670498C6-459A-4995-AAFB-F30B36E96105}"/>
    <cellStyle name="20% - Accent2 3 2 2" xfId="11759" xr:uid="{84EDFA23-6B6B-4C55-9CD8-8D23AC05B1D7}"/>
    <cellStyle name="20% - Accent2 3 2 2 2" xfId="23047" xr:uid="{B6C2F72F-83E5-428F-9DD4-5181163AC538}"/>
    <cellStyle name="20% - Accent2 3 2 3" xfId="9765" xr:uid="{7DDA00F6-D9C7-4BB2-9EB9-F379A742E688}"/>
    <cellStyle name="20% - Accent2 3 2 3 2" xfId="21053" xr:uid="{66EA7F2B-DDE5-46FA-B5B9-15F9B0779E2D}"/>
    <cellStyle name="20% - Accent2 3 2 4" xfId="7771" xr:uid="{209B1C19-1A5F-407B-8727-99F32F4EA106}"/>
    <cellStyle name="20% - Accent2 3 2 4 2" xfId="19059" xr:uid="{EFAEEF9D-CCB0-41D4-B909-91F52036B87E}"/>
    <cellStyle name="20% - Accent2 3 2 5" xfId="5777" xr:uid="{C2A388BF-9D16-4F4D-9772-9B76FA467C57}"/>
    <cellStyle name="20% - Accent2 3 2 5 2" xfId="17065" xr:uid="{0D7E9382-D61A-4E58-9503-028C6B7A9CF0}"/>
    <cellStyle name="20% - Accent2 3 2 6" xfId="15071" xr:uid="{68C5A4E9-A80B-4C72-9CB7-A1ED94127EFB}"/>
    <cellStyle name="20% - Accent2 3 2 7" xfId="24393" xr:uid="{0B626F59-7801-4960-8A82-32F9A76A9522}"/>
    <cellStyle name="20% - Accent2 3 2 8" xfId="24856" xr:uid="{0B0D3F3F-A95A-4768-82CC-D1C9CDAA5E0C}"/>
    <cellStyle name="20% - Accent2 3 2 9" xfId="25223" xr:uid="{04373916-6A76-42DF-98C8-213AFCADE074}"/>
    <cellStyle name="20% - Accent2 3 3" xfId="10762" xr:uid="{CD0907E0-0098-4DC3-92B3-BF69D6D0A95B}"/>
    <cellStyle name="20% - Accent2 3 3 2" xfId="22050" xr:uid="{C8A5205E-47E9-45D4-9BB7-E0A0400F6454}"/>
    <cellStyle name="20% - Accent2 3 4" xfId="8768" xr:uid="{C80986B6-7DF2-4674-BEBA-5C5A45124E66}"/>
    <cellStyle name="20% - Accent2 3 4 2" xfId="20056" xr:uid="{B8CDBB86-DB01-4EFD-8FB1-1BE8E44E6F68}"/>
    <cellStyle name="20% - Accent2 3 5" xfId="6774" xr:uid="{1DEDC0BE-58AB-452D-8125-DE4FD2F826F8}"/>
    <cellStyle name="20% - Accent2 3 5 2" xfId="18062" xr:uid="{0D5C1F01-3E80-440C-BD78-F2EDAFDB6A02}"/>
    <cellStyle name="20% - Accent2 3 6" xfId="4780" xr:uid="{5E0CE433-89E2-4534-B3A3-2CD52A8E6488}"/>
    <cellStyle name="20% - Accent2 3 6 2" xfId="16068" xr:uid="{F5B8D90E-EF4A-401F-8732-27B19D962522}"/>
    <cellStyle name="20% - Accent2 3 7" xfId="14074" xr:uid="{90881C62-0F7A-427A-96D4-0D00E9E0DBE1}"/>
    <cellStyle name="20% - Accent2 3 8" xfId="12760" xr:uid="{20427036-9F04-4133-9766-3C037CFB0326}"/>
    <cellStyle name="20% - Accent2 3 9" xfId="24005" xr:uid="{00120053-3C9C-48B8-8CE1-9C394249DFF2}"/>
    <cellStyle name="20% - Accent2 30" xfId="825" xr:uid="{8CB5E50F-3717-4FED-BD9A-7E450E5A259F}"/>
    <cellStyle name="20% - Accent2 30 2" xfId="3781" xr:uid="{926BA24E-1101-4606-B2EC-358757D69CE9}"/>
    <cellStyle name="20% - Accent2 30 2 2" xfId="11760" xr:uid="{6D6BE75C-5E57-4388-AC53-35099239A6BE}"/>
    <cellStyle name="20% - Accent2 30 2 2 2" xfId="23048" xr:uid="{05BB6FA4-2EA2-4CA9-AAF3-29518BA6FAD4}"/>
    <cellStyle name="20% - Accent2 30 2 3" xfId="9766" xr:uid="{B36C9FDB-57B5-4658-A996-282FC3CA66AB}"/>
    <cellStyle name="20% - Accent2 30 2 3 2" xfId="21054" xr:uid="{549A25C5-E802-4497-953B-E7AEB981A0EF}"/>
    <cellStyle name="20% - Accent2 30 2 4" xfId="7772" xr:uid="{FA0E6C2E-B87F-4464-AE80-4D4893D8B8D0}"/>
    <cellStyle name="20% - Accent2 30 2 4 2" xfId="19060" xr:uid="{8828FD15-2BE3-4F21-88F0-DDE0E0A06212}"/>
    <cellStyle name="20% - Accent2 30 2 5" xfId="5778" xr:uid="{99565C86-9BC2-4761-920E-040FC283294A}"/>
    <cellStyle name="20% - Accent2 30 2 5 2" xfId="17066" xr:uid="{BAC6D4F2-88DC-4D14-A635-F2052C3B9105}"/>
    <cellStyle name="20% - Accent2 30 2 6" xfId="15072" xr:uid="{D4BD0C21-4A3D-484F-8D0C-080FD465B319}"/>
    <cellStyle name="20% - Accent2 30 3" xfId="10763" xr:uid="{30FC163E-F819-46D5-B21A-7D1D68277DA0}"/>
    <cellStyle name="20% - Accent2 30 3 2" xfId="22051" xr:uid="{AF3A5036-DAC2-46FC-8CD5-E2851571165D}"/>
    <cellStyle name="20% - Accent2 30 4" xfId="8769" xr:uid="{D3B73A63-AA88-4260-B6E6-054E69487985}"/>
    <cellStyle name="20% - Accent2 30 4 2" xfId="20057" xr:uid="{00BD7B8A-05DF-4899-B176-C114A08006B1}"/>
    <cellStyle name="20% - Accent2 30 5" xfId="6775" xr:uid="{89714FCE-BC59-4644-9CFB-059EA15692A4}"/>
    <cellStyle name="20% - Accent2 30 5 2" xfId="18063" xr:uid="{C44DEC4B-F84D-4AB7-AD36-AE3942B29CFA}"/>
    <cellStyle name="20% - Accent2 30 6" xfId="4781" xr:uid="{A21884B1-122D-49BE-B343-AE915B1DAB92}"/>
    <cellStyle name="20% - Accent2 30 6 2" xfId="16069" xr:uid="{F1922AC8-8188-4C0C-B445-450345092D8A}"/>
    <cellStyle name="20% - Accent2 30 7" xfId="14075" xr:uid="{0F82178F-D7C6-4AB2-958A-21132BF8CFBE}"/>
    <cellStyle name="20% - Accent2 30 8" xfId="12761" xr:uid="{00B97241-4412-4DF2-8477-57DF80DF6F5E}"/>
    <cellStyle name="20% - Accent2 31" xfId="826" xr:uid="{D0F3B782-6F9F-4371-AD9F-10763D2F4036}"/>
    <cellStyle name="20% - Accent2 31 2" xfId="3782" xr:uid="{3D3BC7BA-D3BC-42DF-A153-B12E15031DFB}"/>
    <cellStyle name="20% - Accent2 31 2 2" xfId="11761" xr:uid="{7A81DDF7-D291-4771-8ECB-1D23B6B56FE5}"/>
    <cellStyle name="20% - Accent2 31 2 2 2" xfId="23049" xr:uid="{D43A7F51-E23C-43DC-A76C-5376E04CC3D2}"/>
    <cellStyle name="20% - Accent2 31 2 3" xfId="9767" xr:uid="{3ED948DD-8D86-4E7B-AB42-58F8262B69A2}"/>
    <cellStyle name="20% - Accent2 31 2 3 2" xfId="21055" xr:uid="{E1D267D1-B91C-4818-89EE-AD90CA418809}"/>
    <cellStyle name="20% - Accent2 31 2 4" xfId="7773" xr:uid="{32251DB2-E53A-4DD1-BEA6-57BEABA66015}"/>
    <cellStyle name="20% - Accent2 31 2 4 2" xfId="19061" xr:uid="{FCC1E7E1-9B94-4F33-AACF-19EFC5C63C45}"/>
    <cellStyle name="20% - Accent2 31 2 5" xfId="5779" xr:uid="{8F7A1393-3C0A-48A3-BE64-23C1B54DCD20}"/>
    <cellStyle name="20% - Accent2 31 2 5 2" xfId="17067" xr:uid="{F86FABF2-110E-4BBD-9150-F1C77F3AA231}"/>
    <cellStyle name="20% - Accent2 31 2 6" xfId="15073" xr:uid="{980935C1-1D4A-4DD2-931B-BB86219F3AF5}"/>
    <cellStyle name="20% - Accent2 31 3" xfId="10764" xr:uid="{EAEEA65E-7FF8-4272-BE8B-0D3E1E838D0A}"/>
    <cellStyle name="20% - Accent2 31 3 2" xfId="22052" xr:uid="{52E13B91-367B-472B-8BD5-94167A9842EC}"/>
    <cellStyle name="20% - Accent2 31 4" xfId="8770" xr:uid="{011300EF-1595-43EA-B77E-45432AC3FB17}"/>
    <cellStyle name="20% - Accent2 31 4 2" xfId="20058" xr:uid="{D3CD0090-9F6E-4F22-9FF3-007EEAC78D6B}"/>
    <cellStyle name="20% - Accent2 31 5" xfId="6776" xr:uid="{9771F2C0-54C3-412D-9531-A70C33D1360F}"/>
    <cellStyle name="20% - Accent2 31 5 2" xfId="18064" xr:uid="{B9317476-69FA-4C32-9E53-9AA41DB9EB58}"/>
    <cellStyle name="20% - Accent2 31 6" xfId="4782" xr:uid="{A4960D97-9E2D-4AC7-9A73-08B6B47E4887}"/>
    <cellStyle name="20% - Accent2 31 6 2" xfId="16070" xr:uid="{85C7767D-CEEE-4D34-813C-61F41E07181E}"/>
    <cellStyle name="20% - Accent2 31 7" xfId="14076" xr:uid="{D2DD9772-EA25-4368-BD15-9EC598FD4815}"/>
    <cellStyle name="20% - Accent2 31 8" xfId="12762" xr:uid="{98E520B9-A37E-403B-9D49-5B2C1D762A51}"/>
    <cellStyle name="20% - Accent2 32" xfId="827" xr:uid="{05AC1ACE-7ACE-41AA-A897-017CB6FE49A3}"/>
    <cellStyle name="20% - Accent2 32 2" xfId="3783" xr:uid="{C6BD3168-19CF-4941-9509-50F8CCFCB062}"/>
    <cellStyle name="20% - Accent2 32 2 2" xfId="11762" xr:uid="{B4E1F069-8397-4CD3-8296-9D249D99B170}"/>
    <cellStyle name="20% - Accent2 32 2 2 2" xfId="23050" xr:uid="{06618DED-1969-4F0E-A0F7-111AF30CDE87}"/>
    <cellStyle name="20% - Accent2 32 2 3" xfId="9768" xr:uid="{5DEAD6A8-19C3-4619-9A33-FDFEA60ED1C3}"/>
    <cellStyle name="20% - Accent2 32 2 3 2" xfId="21056" xr:uid="{1ACF8F8E-151C-4B3D-9866-0DA8DE04E6A5}"/>
    <cellStyle name="20% - Accent2 32 2 4" xfId="7774" xr:uid="{0B8610D2-144E-45B0-A10E-C61690D9387E}"/>
    <cellStyle name="20% - Accent2 32 2 4 2" xfId="19062" xr:uid="{79F103DA-451D-472B-9713-06214FF79B48}"/>
    <cellStyle name="20% - Accent2 32 2 5" xfId="5780" xr:uid="{03EB1EF1-E102-4EB0-B883-147C7825F8E3}"/>
    <cellStyle name="20% - Accent2 32 2 5 2" xfId="17068" xr:uid="{DD932143-DF0C-46C7-AB4F-2D2951CE5416}"/>
    <cellStyle name="20% - Accent2 32 2 6" xfId="15074" xr:uid="{31039774-52A8-499B-93BB-2BC3A4722476}"/>
    <cellStyle name="20% - Accent2 32 3" xfId="10765" xr:uid="{6B37B33B-7BE5-4987-892D-EE722EB73CE6}"/>
    <cellStyle name="20% - Accent2 32 3 2" xfId="22053" xr:uid="{8B6F3B3B-33F2-46F4-ADD2-66EE882A2D95}"/>
    <cellStyle name="20% - Accent2 32 4" xfId="8771" xr:uid="{47EB0BF7-7273-4E47-9A0A-DA59B7173A7D}"/>
    <cellStyle name="20% - Accent2 32 4 2" xfId="20059" xr:uid="{4B634F98-8EF0-449A-9C61-6FABEC86F5B3}"/>
    <cellStyle name="20% - Accent2 32 5" xfId="6777" xr:uid="{2F4285BD-97F2-46F2-8C09-3D7BC9CFBD99}"/>
    <cellStyle name="20% - Accent2 32 5 2" xfId="18065" xr:uid="{930778AE-BF58-45BE-B417-073E33987D1F}"/>
    <cellStyle name="20% - Accent2 32 6" xfId="4783" xr:uid="{8BD9F3FE-ED91-46A1-AF12-471C8A7BDB71}"/>
    <cellStyle name="20% - Accent2 32 6 2" xfId="16071" xr:uid="{74FA0E73-29BA-439F-8563-9ED19E16760D}"/>
    <cellStyle name="20% - Accent2 32 7" xfId="14077" xr:uid="{2A35BB3C-A0FC-4AF5-BC15-278CA48FBC00}"/>
    <cellStyle name="20% - Accent2 32 8" xfId="12763" xr:uid="{7AE0A531-78FB-4E6E-9A1F-A3531F7B7816}"/>
    <cellStyle name="20% - Accent2 33" xfId="828" xr:uid="{7114E87B-B27F-4DB3-988B-CD86DABDFBE7}"/>
    <cellStyle name="20% - Accent2 33 2" xfId="3784" xr:uid="{8B11C07C-9A85-493C-BDB9-7FE19A9A921D}"/>
    <cellStyle name="20% - Accent2 33 2 2" xfId="11763" xr:uid="{9739DB0D-F97A-4A65-803F-2B17ECA34D72}"/>
    <cellStyle name="20% - Accent2 33 2 2 2" xfId="23051" xr:uid="{3E0B3A4C-B17F-4646-90DD-1570E4B21FB8}"/>
    <cellStyle name="20% - Accent2 33 2 3" xfId="9769" xr:uid="{EA2E2089-63ED-4C65-8A20-2BA0D14B748A}"/>
    <cellStyle name="20% - Accent2 33 2 3 2" xfId="21057" xr:uid="{36872014-B82B-43F6-9BF7-9563846F1F66}"/>
    <cellStyle name="20% - Accent2 33 2 4" xfId="7775" xr:uid="{FFE801B8-860F-4DB0-917B-BCB1CC582420}"/>
    <cellStyle name="20% - Accent2 33 2 4 2" xfId="19063" xr:uid="{6BBFDCE1-10CA-4378-964B-FC6387222DAB}"/>
    <cellStyle name="20% - Accent2 33 2 5" xfId="5781" xr:uid="{71F0D3E1-1199-4E28-A5D6-D29EF43AB66B}"/>
    <cellStyle name="20% - Accent2 33 2 5 2" xfId="17069" xr:uid="{CE28C594-1677-4AB4-9E56-4A04980762B9}"/>
    <cellStyle name="20% - Accent2 33 2 6" xfId="15075" xr:uid="{F430DE93-BF81-4F0D-AC46-E620D2B4B029}"/>
    <cellStyle name="20% - Accent2 33 3" xfId="10766" xr:uid="{59FAFF1E-54CC-4132-9FEB-9779BA34D180}"/>
    <cellStyle name="20% - Accent2 33 3 2" xfId="22054" xr:uid="{67A25E65-F80B-449A-B3B7-3C4898768C0A}"/>
    <cellStyle name="20% - Accent2 33 4" xfId="8772" xr:uid="{AE4B27D4-4C7A-44BB-BD3D-9C3A9906E403}"/>
    <cellStyle name="20% - Accent2 33 4 2" xfId="20060" xr:uid="{386178AE-BED2-4237-9CD0-00A9EAFABE64}"/>
    <cellStyle name="20% - Accent2 33 5" xfId="6778" xr:uid="{7EED6E49-4FE4-4869-AC7C-EDACDC2C9456}"/>
    <cellStyle name="20% - Accent2 33 5 2" xfId="18066" xr:uid="{92ECA9C8-6495-4CAC-A006-CAC96D2336B6}"/>
    <cellStyle name="20% - Accent2 33 6" xfId="4784" xr:uid="{FCEA3274-4266-4550-BA6A-B88A3B7B2434}"/>
    <cellStyle name="20% - Accent2 33 6 2" xfId="16072" xr:uid="{E054E4FE-C992-446D-9000-C82D56C928EF}"/>
    <cellStyle name="20% - Accent2 33 7" xfId="14078" xr:uid="{5F86AF81-C2DA-43E0-84B3-D85B60FCE7F0}"/>
    <cellStyle name="20% - Accent2 33 8" xfId="12764" xr:uid="{256D8005-DB09-4930-B656-CBBA42EA8A41}"/>
    <cellStyle name="20% - Accent2 34" xfId="829" xr:uid="{89B20EF3-3249-4AF1-B08A-FF8FD132202F}"/>
    <cellStyle name="20% - Accent2 34 2" xfId="3785" xr:uid="{539609BF-99D7-45D1-84D2-2DEFC8280BA6}"/>
    <cellStyle name="20% - Accent2 34 2 2" xfId="11764" xr:uid="{39EE8186-B123-4573-993F-F8A76A3755BD}"/>
    <cellStyle name="20% - Accent2 34 2 2 2" xfId="23052" xr:uid="{C80F39A1-5E3D-4483-B149-3E8815741529}"/>
    <cellStyle name="20% - Accent2 34 2 3" xfId="9770" xr:uid="{FA0A609A-5880-4176-884D-8E87053E08CC}"/>
    <cellStyle name="20% - Accent2 34 2 3 2" xfId="21058" xr:uid="{9815D30B-7133-4289-B549-720E77812655}"/>
    <cellStyle name="20% - Accent2 34 2 4" xfId="7776" xr:uid="{95179281-39BC-4F18-8CE0-9693D4D11464}"/>
    <cellStyle name="20% - Accent2 34 2 4 2" xfId="19064" xr:uid="{572D0455-34D2-418F-B875-9C48A37CEFE0}"/>
    <cellStyle name="20% - Accent2 34 2 5" xfId="5782" xr:uid="{2F6D31F9-6AF4-4739-BBBB-EEDFBA8CBB61}"/>
    <cellStyle name="20% - Accent2 34 2 5 2" xfId="17070" xr:uid="{CE0278C8-31E9-4237-B7C4-A5A66166383C}"/>
    <cellStyle name="20% - Accent2 34 2 6" xfId="15076" xr:uid="{9D0DC3D2-70DB-41C6-9D74-FE3B151F4702}"/>
    <cellStyle name="20% - Accent2 34 3" xfId="10767" xr:uid="{E15847FE-EA9E-426E-8F04-8185A796D63D}"/>
    <cellStyle name="20% - Accent2 34 3 2" xfId="22055" xr:uid="{81F6C03B-05E3-439E-B29F-5886A9994769}"/>
    <cellStyle name="20% - Accent2 34 4" xfId="8773" xr:uid="{C1C2B0B2-FD38-4BAB-BC70-A5F63FF082F0}"/>
    <cellStyle name="20% - Accent2 34 4 2" xfId="20061" xr:uid="{CEE15C24-08FD-45C1-A61D-A17F0CC1AC8C}"/>
    <cellStyle name="20% - Accent2 34 5" xfId="6779" xr:uid="{FBBF80D5-EDC7-49B6-9946-283C611AB0D6}"/>
    <cellStyle name="20% - Accent2 34 5 2" xfId="18067" xr:uid="{000E2D3A-5C1C-4ECD-911F-AB1BC7397CCB}"/>
    <cellStyle name="20% - Accent2 34 6" xfId="4785" xr:uid="{8E0AF48F-894C-4F9B-85BF-2E7906B6376E}"/>
    <cellStyle name="20% - Accent2 34 6 2" xfId="16073" xr:uid="{E50F9406-937D-4C98-8AB0-763B8E1CB95E}"/>
    <cellStyle name="20% - Accent2 34 7" xfId="14079" xr:uid="{3340BD37-E16F-45D7-BA56-8D011FC00129}"/>
    <cellStyle name="20% - Accent2 34 8" xfId="12765" xr:uid="{A5627A5C-5330-4998-93B0-B176A80E8BB1}"/>
    <cellStyle name="20% - Accent2 35" xfId="830" xr:uid="{05D46AFF-19BB-4A22-BEF3-1DC83DEA2423}"/>
    <cellStyle name="20% - Accent2 35 2" xfId="3786" xr:uid="{1115965D-187C-4188-91B3-D392611CD679}"/>
    <cellStyle name="20% - Accent2 35 2 2" xfId="11765" xr:uid="{E320A2C7-C415-4E0D-8E49-B62BF9D7E241}"/>
    <cellStyle name="20% - Accent2 35 2 2 2" xfId="23053" xr:uid="{E1C290BB-96D1-4236-83C0-D832DF7C74EB}"/>
    <cellStyle name="20% - Accent2 35 2 3" xfId="9771" xr:uid="{AB8DED1E-E99A-41A9-95E7-3DD59F037AB6}"/>
    <cellStyle name="20% - Accent2 35 2 3 2" xfId="21059" xr:uid="{63517D35-ABF4-49EC-B0BC-AAB04AC9BADD}"/>
    <cellStyle name="20% - Accent2 35 2 4" xfId="7777" xr:uid="{5EAABF13-C334-4E57-A900-8BE6F5C680CB}"/>
    <cellStyle name="20% - Accent2 35 2 4 2" xfId="19065" xr:uid="{6384B0A5-8D39-42E9-AAA7-89D4047660C1}"/>
    <cellStyle name="20% - Accent2 35 2 5" xfId="5783" xr:uid="{3F5AD2B6-739D-41E2-BCE5-0B6B0FF350C3}"/>
    <cellStyle name="20% - Accent2 35 2 5 2" xfId="17071" xr:uid="{4E076A74-B735-450B-AB26-B1B59B9E0F53}"/>
    <cellStyle name="20% - Accent2 35 2 6" xfId="15077" xr:uid="{C02362B4-B15C-4897-8FE0-3A610565DA1E}"/>
    <cellStyle name="20% - Accent2 35 3" xfId="10768" xr:uid="{7BFD26C7-B24C-4383-83DE-AF4BA57509D8}"/>
    <cellStyle name="20% - Accent2 35 3 2" xfId="22056" xr:uid="{2C8B4F9D-B5E9-40A9-A562-032D021B3160}"/>
    <cellStyle name="20% - Accent2 35 4" xfId="8774" xr:uid="{57DA0AD2-926E-432F-8B31-6AF7D1D6CB3F}"/>
    <cellStyle name="20% - Accent2 35 4 2" xfId="20062" xr:uid="{34100210-5FF8-4C00-8357-5D0BF15A1F1C}"/>
    <cellStyle name="20% - Accent2 35 5" xfId="6780" xr:uid="{AD8CBB2D-7BED-4763-A99F-216F13B94C9F}"/>
    <cellStyle name="20% - Accent2 35 5 2" xfId="18068" xr:uid="{4070798E-9A68-4FC9-BFC3-76F365185A98}"/>
    <cellStyle name="20% - Accent2 35 6" xfId="4786" xr:uid="{90325F77-DD97-447E-B9E9-95FB99FA4C43}"/>
    <cellStyle name="20% - Accent2 35 6 2" xfId="16074" xr:uid="{C4326BE3-72BB-4BDF-B635-45A889DD0C8D}"/>
    <cellStyle name="20% - Accent2 35 7" xfId="14080" xr:uid="{4621B748-FC5A-43F0-8BFA-71C376922AE5}"/>
    <cellStyle name="20% - Accent2 35 8" xfId="12766" xr:uid="{6627952B-D9BB-49A7-8ED2-0E988082343C}"/>
    <cellStyle name="20% - Accent2 36" xfId="831" xr:uid="{010CE4CC-667E-4FDC-A3D5-7EE48B942D1D}"/>
    <cellStyle name="20% - Accent2 36 2" xfId="3787" xr:uid="{2F25D790-ACF5-4459-AE90-A0661EEB7CD6}"/>
    <cellStyle name="20% - Accent2 36 2 2" xfId="11766" xr:uid="{9BDF959B-D07E-49E1-BBF5-B0FFB4BED7C3}"/>
    <cellStyle name="20% - Accent2 36 2 2 2" xfId="23054" xr:uid="{C453546C-AA28-416A-8057-191BE74D236E}"/>
    <cellStyle name="20% - Accent2 36 2 3" xfId="9772" xr:uid="{30C1E0BB-83EB-4DD5-91D6-20FD4220F248}"/>
    <cellStyle name="20% - Accent2 36 2 3 2" xfId="21060" xr:uid="{EC560AAC-BB23-4AFA-9C03-41AD8D333D81}"/>
    <cellStyle name="20% - Accent2 36 2 4" xfId="7778" xr:uid="{4C1CA209-EEA0-4C17-8826-C1F8DB273A02}"/>
    <cellStyle name="20% - Accent2 36 2 4 2" xfId="19066" xr:uid="{BC0202F9-4CEE-4ACD-8F63-331ECEC29746}"/>
    <cellStyle name="20% - Accent2 36 2 5" xfId="5784" xr:uid="{F0E4C446-BE12-4352-858B-5AC6820B696C}"/>
    <cellStyle name="20% - Accent2 36 2 5 2" xfId="17072" xr:uid="{18136651-495C-4ECB-B4A1-8B380012CF93}"/>
    <cellStyle name="20% - Accent2 36 2 6" xfId="15078" xr:uid="{89FE1550-626A-4C65-9730-84C518B5B6BC}"/>
    <cellStyle name="20% - Accent2 36 3" xfId="10769" xr:uid="{9B4780F8-B30A-41F1-BE73-053DAD98B5E2}"/>
    <cellStyle name="20% - Accent2 36 3 2" xfId="22057" xr:uid="{638D8107-071C-4945-8935-958DB86EE18C}"/>
    <cellStyle name="20% - Accent2 36 4" xfId="8775" xr:uid="{DBC5584B-43DF-4CED-82E7-074327C8A7CC}"/>
    <cellStyle name="20% - Accent2 36 4 2" xfId="20063" xr:uid="{7484A30D-D859-46D0-B8BC-9D4542837EE1}"/>
    <cellStyle name="20% - Accent2 36 5" xfId="6781" xr:uid="{F34EBBB6-C567-4F62-B107-B8C4DC5C8AA1}"/>
    <cellStyle name="20% - Accent2 36 5 2" xfId="18069" xr:uid="{7A13CBFF-EDF8-4B88-82D3-FA1610057EB8}"/>
    <cellStyle name="20% - Accent2 36 6" xfId="4787" xr:uid="{06BA9192-5A4A-4BD3-AB99-1A6587EBF1EC}"/>
    <cellStyle name="20% - Accent2 36 6 2" xfId="16075" xr:uid="{70735E01-F03F-4D18-B821-544DE372E63C}"/>
    <cellStyle name="20% - Accent2 36 7" xfId="14081" xr:uid="{BEF9F8A5-B5D9-45BB-BE43-A4A9878811C3}"/>
    <cellStyle name="20% - Accent2 36 8" xfId="12767" xr:uid="{CE553D8D-9D5C-4919-AD7C-E602EE186680}"/>
    <cellStyle name="20% - Accent2 37" xfId="832" xr:uid="{C3084584-DA78-4F69-839C-CA6165A020E8}"/>
    <cellStyle name="20% - Accent2 37 2" xfId="3788" xr:uid="{7A849392-6911-4885-B8CB-ACB637859530}"/>
    <cellStyle name="20% - Accent2 37 2 2" xfId="11767" xr:uid="{19C83B3C-FCFC-475B-98B2-EE419708E862}"/>
    <cellStyle name="20% - Accent2 37 2 2 2" xfId="23055" xr:uid="{6843D51B-53EF-40EF-942A-4CBF5FF6EF1F}"/>
    <cellStyle name="20% - Accent2 37 2 3" xfId="9773" xr:uid="{1BC5F8E3-F1CE-43A6-878B-D620FFCAA43E}"/>
    <cellStyle name="20% - Accent2 37 2 3 2" xfId="21061" xr:uid="{894FCF99-463A-4ACF-922F-7B0A94595963}"/>
    <cellStyle name="20% - Accent2 37 2 4" xfId="7779" xr:uid="{EECD454D-50B4-417C-B8A0-5381FF94E9D6}"/>
    <cellStyle name="20% - Accent2 37 2 4 2" xfId="19067" xr:uid="{D9A3FB95-5BBB-4722-B40E-713622E8806E}"/>
    <cellStyle name="20% - Accent2 37 2 5" xfId="5785" xr:uid="{A165EA7D-6253-4845-8988-271B5BBEED92}"/>
    <cellStyle name="20% - Accent2 37 2 5 2" xfId="17073" xr:uid="{E09FA76B-5F72-46E5-92D4-C207E15BD3B9}"/>
    <cellStyle name="20% - Accent2 37 2 6" xfId="15079" xr:uid="{0E17F00D-252E-4B82-BDC4-205A05E42A4D}"/>
    <cellStyle name="20% - Accent2 37 3" xfId="10770" xr:uid="{A20B6ECB-7303-49D5-B247-77A7750D972D}"/>
    <cellStyle name="20% - Accent2 37 3 2" xfId="22058" xr:uid="{7016773A-4801-4162-A1BD-B653F50F412B}"/>
    <cellStyle name="20% - Accent2 37 4" xfId="8776" xr:uid="{ACE06D87-3A4E-4F95-BC95-57F4B093FBC7}"/>
    <cellStyle name="20% - Accent2 37 4 2" xfId="20064" xr:uid="{331AC68D-0352-44CB-AFD2-085B6F8C2CF6}"/>
    <cellStyle name="20% - Accent2 37 5" xfId="6782" xr:uid="{17380745-163D-4F55-8179-248AD3E10130}"/>
    <cellStyle name="20% - Accent2 37 5 2" xfId="18070" xr:uid="{C1E89142-A965-420E-9EDA-A92A3EA7081B}"/>
    <cellStyle name="20% - Accent2 37 6" xfId="4788" xr:uid="{48B95B0E-405B-4098-85A9-CDB3C9997A37}"/>
    <cellStyle name="20% - Accent2 37 6 2" xfId="16076" xr:uid="{A2793AE6-5586-4BF5-AA2E-47A9F6270F4D}"/>
    <cellStyle name="20% - Accent2 37 7" xfId="14082" xr:uid="{5CD38D79-ED4A-486D-B450-4B4F68CF45E5}"/>
    <cellStyle name="20% - Accent2 37 8" xfId="12768" xr:uid="{6CDD2FE6-8CB3-4A38-AF77-9E897D70AF7C}"/>
    <cellStyle name="20% - Accent2 38" xfId="833" xr:uid="{262AC7FE-A727-4DCC-AF56-14EC0321B92D}"/>
    <cellStyle name="20% - Accent2 38 2" xfId="3789" xr:uid="{F162AF6E-95DE-409B-813D-9981E4E74F60}"/>
    <cellStyle name="20% - Accent2 38 2 2" xfId="11768" xr:uid="{044B281B-BAC4-4880-BE7A-02F8B0179AE0}"/>
    <cellStyle name="20% - Accent2 38 2 2 2" xfId="23056" xr:uid="{F9F913F6-D417-4013-BD1D-6FF1537EC1AA}"/>
    <cellStyle name="20% - Accent2 38 2 3" xfId="9774" xr:uid="{795BF03F-DEDF-4AB5-847B-6DD25D0CA950}"/>
    <cellStyle name="20% - Accent2 38 2 3 2" xfId="21062" xr:uid="{7C4CBFEF-D9A0-4B04-9E94-3FC2E64116BE}"/>
    <cellStyle name="20% - Accent2 38 2 4" xfId="7780" xr:uid="{38238F4F-4C6C-4CB0-950D-681A5D91EEAE}"/>
    <cellStyle name="20% - Accent2 38 2 4 2" xfId="19068" xr:uid="{F01A9946-A3D6-4871-960E-4544B85CFF13}"/>
    <cellStyle name="20% - Accent2 38 2 5" xfId="5786" xr:uid="{4E0D3F1B-952E-43E7-91E0-28802A7DDF1E}"/>
    <cellStyle name="20% - Accent2 38 2 5 2" xfId="17074" xr:uid="{96DA61F5-FBC3-410C-8B41-77731EEC9476}"/>
    <cellStyle name="20% - Accent2 38 2 6" xfId="15080" xr:uid="{B1413A2E-24DA-470B-B79E-ECE4B14A62EC}"/>
    <cellStyle name="20% - Accent2 38 3" xfId="10771" xr:uid="{79BFC4A9-98C5-4440-860C-59EBDA9922C9}"/>
    <cellStyle name="20% - Accent2 38 3 2" xfId="22059" xr:uid="{A2B85A64-9341-4B32-9799-FDDC892E519C}"/>
    <cellStyle name="20% - Accent2 38 4" xfId="8777" xr:uid="{8A994E3D-0F67-437D-A3A4-79E1154EA297}"/>
    <cellStyle name="20% - Accent2 38 4 2" xfId="20065" xr:uid="{59D90D74-9C5B-4E39-B1F6-EE2A5DE47AF7}"/>
    <cellStyle name="20% - Accent2 38 5" xfId="6783" xr:uid="{C516A731-4E6E-4645-AE9C-21EB05C9B76D}"/>
    <cellStyle name="20% - Accent2 38 5 2" xfId="18071" xr:uid="{8573B0F4-86B4-4F45-88AD-F55116B5C733}"/>
    <cellStyle name="20% - Accent2 38 6" xfId="4789" xr:uid="{2FD79282-CDF2-4589-9AE1-6F7FCBDC44C2}"/>
    <cellStyle name="20% - Accent2 38 6 2" xfId="16077" xr:uid="{A9165E0A-6066-464F-873E-9155BBF8C5F5}"/>
    <cellStyle name="20% - Accent2 38 7" xfId="14083" xr:uid="{866B3AC3-0EBA-41F8-A7AF-B2522C5CF2D8}"/>
    <cellStyle name="20% - Accent2 38 8" xfId="12769" xr:uid="{A40C1850-36E5-416D-8621-00FDBEF13FB8}"/>
    <cellStyle name="20% - Accent2 39" xfId="834" xr:uid="{E7A09AF3-13A7-47E8-AC8A-367BF46A64A2}"/>
    <cellStyle name="20% - Accent2 39 2" xfId="3790" xr:uid="{39BD4AEF-D55A-4393-91FA-AEA6CD4A624A}"/>
    <cellStyle name="20% - Accent2 39 2 2" xfId="11769" xr:uid="{858EE2CE-7D68-4A2F-BDF2-6AD171B3A294}"/>
    <cellStyle name="20% - Accent2 39 2 2 2" xfId="23057" xr:uid="{BA9A5248-8CA7-417B-9376-5CB837BC6B8F}"/>
    <cellStyle name="20% - Accent2 39 2 3" xfId="9775" xr:uid="{9CD8AFE7-FE33-4D6F-AE09-3701BF60576E}"/>
    <cellStyle name="20% - Accent2 39 2 3 2" xfId="21063" xr:uid="{F77EA63A-9378-4A95-A3C0-65BF8B580F65}"/>
    <cellStyle name="20% - Accent2 39 2 4" xfId="7781" xr:uid="{D2AF7836-267D-4702-9256-7C2BCB979E14}"/>
    <cellStyle name="20% - Accent2 39 2 4 2" xfId="19069" xr:uid="{92D5F2CB-20ED-45FB-8DC7-B991309CFA93}"/>
    <cellStyle name="20% - Accent2 39 2 5" xfId="5787" xr:uid="{F04256E8-D7A1-4CC6-B635-87E0FBC15E96}"/>
    <cellStyle name="20% - Accent2 39 2 5 2" xfId="17075" xr:uid="{B5211278-65D0-4CEB-B3F8-FA78228B5E14}"/>
    <cellStyle name="20% - Accent2 39 2 6" xfId="15081" xr:uid="{D4D1DD64-9CBA-43E3-82EE-E31A5FB0DBF2}"/>
    <cellStyle name="20% - Accent2 39 3" xfId="10772" xr:uid="{0419A5FE-B8F6-4B80-A6F8-C6873730BFF1}"/>
    <cellStyle name="20% - Accent2 39 3 2" xfId="22060" xr:uid="{6B7626F2-CCA6-4668-8F6E-1CE6FF5DB7C7}"/>
    <cellStyle name="20% - Accent2 39 4" xfId="8778" xr:uid="{DC450DC5-E6F0-4653-BDE7-76DE9C9CB402}"/>
    <cellStyle name="20% - Accent2 39 4 2" xfId="20066" xr:uid="{1459E698-9EEC-411C-9D3F-C09AA63E419D}"/>
    <cellStyle name="20% - Accent2 39 5" xfId="6784" xr:uid="{C79DF2AC-2BFF-4C67-A073-F8D4FD747C0A}"/>
    <cellStyle name="20% - Accent2 39 5 2" xfId="18072" xr:uid="{41BEEF07-150A-4C9B-A4A8-0B3D75E32587}"/>
    <cellStyle name="20% - Accent2 39 6" xfId="4790" xr:uid="{F137F0CF-BBEB-4EA6-8E5B-FBFBF1F92EF4}"/>
    <cellStyle name="20% - Accent2 39 6 2" xfId="16078" xr:uid="{E3FF8518-B69E-47B0-B449-A61E0DE88BD6}"/>
    <cellStyle name="20% - Accent2 39 7" xfId="14084" xr:uid="{AC4226D0-539C-4784-A010-9797E0E0DE18}"/>
    <cellStyle name="20% - Accent2 39 8" xfId="12770" xr:uid="{0BF6FEB9-16FE-4481-9156-42C72B423CD9}"/>
    <cellStyle name="20% - Accent2 4" xfId="835" xr:uid="{356BE111-7B38-400D-9A56-981FA32BB656}"/>
    <cellStyle name="20% - Accent2 4 10" xfId="24633" xr:uid="{9874C149-790C-44E4-B88D-26ACA2750E07}"/>
    <cellStyle name="20% - Accent2 4 11" xfId="25022" xr:uid="{47811E04-D1E3-4BD9-A2B2-2F999DE9B2B7}"/>
    <cellStyle name="20% - Accent2 4 2" xfId="3791" xr:uid="{E1329860-F9E8-4043-AF68-A1ECF2069047}"/>
    <cellStyle name="20% - Accent2 4 2 2" xfId="11770" xr:uid="{116A8CFF-797C-4DB4-AA75-8A2F18CB22DD}"/>
    <cellStyle name="20% - Accent2 4 2 2 2" xfId="23058" xr:uid="{C3E4120B-69F2-4086-B46B-9785DB27AC6A}"/>
    <cellStyle name="20% - Accent2 4 2 3" xfId="9776" xr:uid="{5555CDA6-F7DD-42B4-908A-A72643065BED}"/>
    <cellStyle name="20% - Accent2 4 2 3 2" xfId="21064" xr:uid="{3C32839D-32DF-458A-9C1F-C61C33B06A10}"/>
    <cellStyle name="20% - Accent2 4 2 4" xfId="7782" xr:uid="{DFEEC023-056D-42C8-87BD-4EA41B64D0B1}"/>
    <cellStyle name="20% - Accent2 4 2 4 2" xfId="19070" xr:uid="{728FA22A-7B41-4339-99EC-65D29E741796}"/>
    <cellStyle name="20% - Accent2 4 2 5" xfId="5788" xr:uid="{6A9D522F-E62A-4680-92B5-6F12C447F26F}"/>
    <cellStyle name="20% - Accent2 4 2 5 2" xfId="17076" xr:uid="{F55EECEB-B9BF-4BEB-960F-6F82B8FAB9D5}"/>
    <cellStyle name="20% - Accent2 4 2 6" xfId="15082" xr:uid="{0699A16D-4E53-4648-AA50-EE2DDBE2ACB9}"/>
    <cellStyle name="20% - Accent2 4 2 7" xfId="24394" xr:uid="{09FE7B3A-E36E-46CC-A403-7183B2DD8A17}"/>
    <cellStyle name="20% - Accent2 4 2 8" xfId="24857" xr:uid="{0F1D8AFC-1B51-4C1E-BEF6-F5D5489102CB}"/>
    <cellStyle name="20% - Accent2 4 2 9" xfId="25224" xr:uid="{6937C168-63BC-4329-98A8-E071DDF0B9AB}"/>
    <cellStyle name="20% - Accent2 4 3" xfId="10773" xr:uid="{FD4E0D8A-9E64-4869-9D3D-0C846928A2E9}"/>
    <cellStyle name="20% - Accent2 4 3 2" xfId="22061" xr:uid="{E46D8643-2880-4F67-8DB4-34B9D167667B}"/>
    <cellStyle name="20% - Accent2 4 4" xfId="8779" xr:uid="{EDE98A2C-C148-462E-991A-C550D840F996}"/>
    <cellStyle name="20% - Accent2 4 4 2" xfId="20067" xr:uid="{2F23688E-F2AB-45A4-AB14-331B5C79D567}"/>
    <cellStyle name="20% - Accent2 4 5" xfId="6785" xr:uid="{E5067B81-AD64-46D2-A481-6FAB4B4B0ED4}"/>
    <cellStyle name="20% - Accent2 4 5 2" xfId="18073" xr:uid="{6EF4F38B-6460-4DB9-8309-901CEC85C782}"/>
    <cellStyle name="20% - Accent2 4 6" xfId="4791" xr:uid="{F342AEC9-1D4E-4790-9215-21ED2DF4ECA4}"/>
    <cellStyle name="20% - Accent2 4 6 2" xfId="16079" xr:uid="{3AFA4981-8FCF-41B6-A80D-58EF530EE051}"/>
    <cellStyle name="20% - Accent2 4 7" xfId="14085" xr:uid="{2423BDBA-5AB9-4068-A5B3-5490A2C48B63}"/>
    <cellStyle name="20% - Accent2 4 8" xfId="12771" xr:uid="{49173974-13C8-47F0-9F7E-A4703350BBC5}"/>
    <cellStyle name="20% - Accent2 4 9" xfId="24006" xr:uid="{D2C850DC-AC6A-47E3-BF89-5C32DF2FC0FC}"/>
    <cellStyle name="20% - Accent2 40" xfId="836" xr:uid="{266517B1-3140-4C09-A3E6-778928BF463C}"/>
    <cellStyle name="20% - Accent2 40 2" xfId="3792" xr:uid="{573BBCF1-E4DF-418C-ADBA-C7A831E7A933}"/>
    <cellStyle name="20% - Accent2 40 2 2" xfId="11771" xr:uid="{61F14E7C-D0C2-4E43-A597-CB6AB9F2B72B}"/>
    <cellStyle name="20% - Accent2 40 2 2 2" xfId="23059" xr:uid="{298714E7-90CD-43AF-AFC1-82C7F6DD670B}"/>
    <cellStyle name="20% - Accent2 40 2 3" xfId="9777" xr:uid="{4664F180-5544-4702-936A-1575930D24E3}"/>
    <cellStyle name="20% - Accent2 40 2 3 2" xfId="21065" xr:uid="{966513E6-E8D1-4BD9-8BCC-A67C9907CD79}"/>
    <cellStyle name="20% - Accent2 40 2 4" xfId="7783" xr:uid="{81BA5DDC-3C42-47EC-A5C0-EA4FDD0D123C}"/>
    <cellStyle name="20% - Accent2 40 2 4 2" xfId="19071" xr:uid="{738D1468-F9FD-4311-9A0A-DB0C891B72A7}"/>
    <cellStyle name="20% - Accent2 40 2 5" xfId="5789" xr:uid="{EF6C8CD3-AFA6-43AB-B916-0B29F75A2860}"/>
    <cellStyle name="20% - Accent2 40 2 5 2" xfId="17077" xr:uid="{5F566189-496D-4668-B64D-B647A7233F1C}"/>
    <cellStyle name="20% - Accent2 40 2 6" xfId="15083" xr:uid="{D6DC1FE5-B8E4-40A3-A6DB-B360176F2A94}"/>
    <cellStyle name="20% - Accent2 40 3" xfId="10774" xr:uid="{CE4E7808-A62B-4BAB-87EB-0485BADA2C2C}"/>
    <cellStyle name="20% - Accent2 40 3 2" xfId="22062" xr:uid="{A6A53449-C1A5-4831-81C4-AD4986BB0FBD}"/>
    <cellStyle name="20% - Accent2 40 4" xfId="8780" xr:uid="{FB2AC70B-6626-4E40-A3F2-33D6BBF1CE35}"/>
    <cellStyle name="20% - Accent2 40 4 2" xfId="20068" xr:uid="{065D348C-E945-4E9C-A646-D9D5972D6E83}"/>
    <cellStyle name="20% - Accent2 40 5" xfId="6786" xr:uid="{209DD278-794D-4689-9E53-148A07EC8F0D}"/>
    <cellStyle name="20% - Accent2 40 5 2" xfId="18074" xr:uid="{F6CB7E2C-D244-4406-8BD1-7980F7F6AD16}"/>
    <cellStyle name="20% - Accent2 40 6" xfId="4792" xr:uid="{FE98B4A1-930D-4D81-AF77-A67EDDFB2115}"/>
    <cellStyle name="20% - Accent2 40 6 2" xfId="16080" xr:uid="{5A3A8C20-1C67-43A8-B199-B6870CFAC8A9}"/>
    <cellStyle name="20% - Accent2 40 7" xfId="14086" xr:uid="{024D1B4D-1386-49DA-8B9B-2FB8400839D8}"/>
    <cellStyle name="20% - Accent2 40 8" xfId="12772" xr:uid="{A0224497-D087-4310-AE6B-9D1BA836E07A}"/>
    <cellStyle name="20% - Accent2 41" xfId="837" xr:uid="{108588FA-7419-4CF0-8F85-807D61344E9D}"/>
    <cellStyle name="20% - Accent2 41 2" xfId="3793" xr:uid="{93D8DD5B-5BA4-44F6-89C3-C4DCFE13958A}"/>
    <cellStyle name="20% - Accent2 41 2 2" xfId="11772" xr:uid="{71D173E6-B37B-496A-8C0F-92486AED6E85}"/>
    <cellStyle name="20% - Accent2 41 2 2 2" xfId="23060" xr:uid="{CC61D6F9-AA2E-4C99-9C28-928C9EE742B7}"/>
    <cellStyle name="20% - Accent2 41 2 3" xfId="9778" xr:uid="{AC58ADCB-7BC9-4FAB-B4D4-E298A467C815}"/>
    <cellStyle name="20% - Accent2 41 2 3 2" xfId="21066" xr:uid="{0B564595-69C4-497C-9A96-5F7702806814}"/>
    <cellStyle name="20% - Accent2 41 2 4" xfId="7784" xr:uid="{8C98AB49-F978-44A3-A007-D476E0094D1C}"/>
    <cellStyle name="20% - Accent2 41 2 4 2" xfId="19072" xr:uid="{3717DFFC-73FF-4292-8EF6-E903563EB5AC}"/>
    <cellStyle name="20% - Accent2 41 2 5" xfId="5790" xr:uid="{3E4BEA9E-4920-4C78-89B1-4F089E64D685}"/>
    <cellStyle name="20% - Accent2 41 2 5 2" xfId="17078" xr:uid="{E3388F7F-4A95-4D4D-84E8-A9BA0F4BE9FC}"/>
    <cellStyle name="20% - Accent2 41 2 6" xfId="15084" xr:uid="{545A1B1C-678D-497F-9BC4-7A5F33491807}"/>
    <cellStyle name="20% - Accent2 41 3" xfId="10775" xr:uid="{58436FC9-7C4D-4ADC-B054-D12768D1543C}"/>
    <cellStyle name="20% - Accent2 41 3 2" xfId="22063" xr:uid="{0547AC17-B008-4A42-8AC7-6CCE3BE862D9}"/>
    <cellStyle name="20% - Accent2 41 4" xfId="8781" xr:uid="{166A8539-A586-467F-807B-66717E91FF42}"/>
    <cellStyle name="20% - Accent2 41 4 2" xfId="20069" xr:uid="{10FDFB87-25BD-44E7-8B2C-692BA688159A}"/>
    <cellStyle name="20% - Accent2 41 5" xfId="6787" xr:uid="{459C0119-CBAD-417C-93A6-3773EB869A7B}"/>
    <cellStyle name="20% - Accent2 41 5 2" xfId="18075" xr:uid="{F9EE0C19-2515-40B6-AFA2-98284B793101}"/>
    <cellStyle name="20% - Accent2 41 6" xfId="4793" xr:uid="{E99434C3-80F6-4776-87BF-8D84D4622A0B}"/>
    <cellStyle name="20% - Accent2 41 6 2" xfId="16081" xr:uid="{DF3C3A72-8EA3-46D0-B98E-6136D3902468}"/>
    <cellStyle name="20% - Accent2 41 7" xfId="14087" xr:uid="{F94FAA78-DE47-48FC-AA1F-21AA13346F9C}"/>
    <cellStyle name="20% - Accent2 41 8" xfId="12773" xr:uid="{CCA85175-A002-4006-8D9C-3854570E2FCD}"/>
    <cellStyle name="20% - Accent2 42" xfId="838" xr:uid="{2C8FD236-AC39-4E35-BAAB-C5D4F9E1D0BD}"/>
    <cellStyle name="20% - Accent2 42 2" xfId="3794" xr:uid="{8BB75A86-18F8-4FE6-ADC5-A58A62098B60}"/>
    <cellStyle name="20% - Accent2 42 2 2" xfId="11773" xr:uid="{AAF22BE6-4D22-49A2-9F3E-6A853C4B15A9}"/>
    <cellStyle name="20% - Accent2 42 2 2 2" xfId="23061" xr:uid="{1041FC9E-3255-4A2E-B875-8CBABD101CB1}"/>
    <cellStyle name="20% - Accent2 42 2 3" xfId="9779" xr:uid="{C2C8EEF8-7A4F-4430-A8FD-A6ECEDBECCCA}"/>
    <cellStyle name="20% - Accent2 42 2 3 2" xfId="21067" xr:uid="{41612CA7-98B5-4C45-8EF4-D660D7F1C20D}"/>
    <cellStyle name="20% - Accent2 42 2 4" xfId="7785" xr:uid="{01E14EC2-F5A1-4667-9996-035BAC12D6A1}"/>
    <cellStyle name="20% - Accent2 42 2 4 2" xfId="19073" xr:uid="{0CCCD28E-302A-4795-8589-C1DF14B1EC75}"/>
    <cellStyle name="20% - Accent2 42 2 5" xfId="5791" xr:uid="{07175AD5-E7EC-4BF8-996B-4B2AF312E5C0}"/>
    <cellStyle name="20% - Accent2 42 2 5 2" xfId="17079" xr:uid="{053CF285-91F8-425C-9001-A2A9A7230EC9}"/>
    <cellStyle name="20% - Accent2 42 2 6" xfId="15085" xr:uid="{9773E431-4A62-437D-8BFB-7A78AF207B4E}"/>
    <cellStyle name="20% - Accent2 42 3" xfId="10776" xr:uid="{F7218938-6BBD-4FC5-B73C-2A044AF277E7}"/>
    <cellStyle name="20% - Accent2 42 3 2" xfId="22064" xr:uid="{EF38721C-94F8-4164-AA29-B97197D50127}"/>
    <cellStyle name="20% - Accent2 42 4" xfId="8782" xr:uid="{DD17B04E-931C-47DF-AAF5-922D94485AFB}"/>
    <cellStyle name="20% - Accent2 42 4 2" xfId="20070" xr:uid="{EC50380D-CECE-4C83-8A02-4B42514811B8}"/>
    <cellStyle name="20% - Accent2 42 5" xfId="6788" xr:uid="{95FC206E-0367-48E4-8CDF-7D4D8CECAC2F}"/>
    <cellStyle name="20% - Accent2 42 5 2" xfId="18076" xr:uid="{741EA6C9-644F-4079-980B-AD16FD12CE06}"/>
    <cellStyle name="20% - Accent2 42 6" xfId="4794" xr:uid="{7C93FE22-C5B6-4DEB-AFEF-772BAC59F611}"/>
    <cellStyle name="20% - Accent2 42 6 2" xfId="16082" xr:uid="{6FC464ED-3F74-45D6-996A-95F525673BC1}"/>
    <cellStyle name="20% - Accent2 42 7" xfId="14088" xr:uid="{324C2B21-0029-46AB-B3F7-849886B3F5CC}"/>
    <cellStyle name="20% - Accent2 42 8" xfId="12774" xr:uid="{8D6924CF-879E-4262-9424-17A5D2E1EB06}"/>
    <cellStyle name="20% - Accent2 43" xfId="839" xr:uid="{2D8DDCBA-129C-452B-ACFC-4E83097E9EDB}"/>
    <cellStyle name="20% - Accent2 43 2" xfId="3795" xr:uid="{DFA55270-ECD2-4582-8970-A636E3255597}"/>
    <cellStyle name="20% - Accent2 43 2 2" xfId="11774" xr:uid="{F3F12F10-3D88-44F4-A2B6-5F3AFFB5061D}"/>
    <cellStyle name="20% - Accent2 43 2 2 2" xfId="23062" xr:uid="{BB1B7338-93B4-43BC-9C06-55874CB82DE7}"/>
    <cellStyle name="20% - Accent2 43 2 3" xfId="9780" xr:uid="{0C21059C-1436-4AF5-B0AC-806BE6790768}"/>
    <cellStyle name="20% - Accent2 43 2 3 2" xfId="21068" xr:uid="{1F7599EE-5680-4E86-B815-0C65771AFE71}"/>
    <cellStyle name="20% - Accent2 43 2 4" xfId="7786" xr:uid="{C3CB553C-F8CD-40E2-BC89-46766F67DBA1}"/>
    <cellStyle name="20% - Accent2 43 2 4 2" xfId="19074" xr:uid="{245387AB-B244-484A-BE2C-C2B9C8AEA979}"/>
    <cellStyle name="20% - Accent2 43 2 5" xfId="5792" xr:uid="{75080BF0-F7E7-4A9A-B5FA-D0C9EBD63088}"/>
    <cellStyle name="20% - Accent2 43 2 5 2" xfId="17080" xr:uid="{A6FEA6CA-B014-4F17-BFD6-5193B5A759FB}"/>
    <cellStyle name="20% - Accent2 43 2 6" xfId="15086" xr:uid="{24F013E3-B54E-4D00-95BC-0DAE23B18A05}"/>
    <cellStyle name="20% - Accent2 43 3" xfId="10777" xr:uid="{26F0B387-93B2-473C-9FF8-8CFCDB87EC63}"/>
    <cellStyle name="20% - Accent2 43 3 2" xfId="22065" xr:uid="{BC51863E-D2AD-46E4-B00A-BE1DDD935F15}"/>
    <cellStyle name="20% - Accent2 43 4" xfId="8783" xr:uid="{D7DC2B2A-8CA4-4206-9F49-0B1C66D5D237}"/>
    <cellStyle name="20% - Accent2 43 4 2" xfId="20071" xr:uid="{63AD046B-BEF1-4817-833C-3954D1008423}"/>
    <cellStyle name="20% - Accent2 43 5" xfId="6789" xr:uid="{EEF8B4FF-1B69-47C1-829D-861FC4FD12FC}"/>
    <cellStyle name="20% - Accent2 43 5 2" xfId="18077" xr:uid="{0DF6074A-5AFC-4B22-BD32-65324218938A}"/>
    <cellStyle name="20% - Accent2 43 6" xfId="4795" xr:uid="{AE950E34-BB20-4F8A-91CE-5047CFC5B49B}"/>
    <cellStyle name="20% - Accent2 43 6 2" xfId="16083" xr:uid="{8AD9B831-DD95-4C70-A348-AA6B0B793343}"/>
    <cellStyle name="20% - Accent2 43 7" xfId="14089" xr:uid="{0A7F26E8-5F3A-487B-91F3-A597DC307026}"/>
    <cellStyle name="20% - Accent2 43 8" xfId="12775" xr:uid="{B78A50FD-0789-4F8F-8113-976961F1F085}"/>
    <cellStyle name="20% - Accent2 44" xfId="840" xr:uid="{EA9E4DE1-889F-4AA3-BA84-D5E02EE9A5FD}"/>
    <cellStyle name="20% - Accent2 44 2" xfId="3796" xr:uid="{57F1C404-AE93-4C3D-9E90-0E6874B2DCFA}"/>
    <cellStyle name="20% - Accent2 44 2 2" xfId="11775" xr:uid="{47FD9170-6D47-4BA4-9FC5-D65C09D91635}"/>
    <cellStyle name="20% - Accent2 44 2 2 2" xfId="23063" xr:uid="{30565A87-06C3-45E7-AFCC-6798C2DC16AF}"/>
    <cellStyle name="20% - Accent2 44 2 3" xfId="9781" xr:uid="{32819AD1-9F23-45A5-A3E0-FD67B5C8ED92}"/>
    <cellStyle name="20% - Accent2 44 2 3 2" xfId="21069" xr:uid="{405E3F0A-C198-4568-959C-99FEF634A2AD}"/>
    <cellStyle name="20% - Accent2 44 2 4" xfId="7787" xr:uid="{6EEA7306-503C-4A08-833F-45E943731D03}"/>
    <cellStyle name="20% - Accent2 44 2 4 2" xfId="19075" xr:uid="{A2C4D092-7AF6-4E79-9AF5-93FAB370C49D}"/>
    <cellStyle name="20% - Accent2 44 2 5" xfId="5793" xr:uid="{A7BF58C9-D072-42A2-B9B0-274AA08178AE}"/>
    <cellStyle name="20% - Accent2 44 2 5 2" xfId="17081" xr:uid="{C23CC87E-CBD0-40EF-A40F-444095B01B0E}"/>
    <cellStyle name="20% - Accent2 44 2 6" xfId="15087" xr:uid="{943AB3E0-71FD-402B-9B3F-F75EB69BA7F5}"/>
    <cellStyle name="20% - Accent2 44 3" xfId="10778" xr:uid="{96C695F6-1DE1-44D1-81B7-4A2657FE2227}"/>
    <cellStyle name="20% - Accent2 44 3 2" xfId="22066" xr:uid="{02F36CF9-8DD0-4861-A221-9584B8B5F25A}"/>
    <cellStyle name="20% - Accent2 44 4" xfId="8784" xr:uid="{53F58E73-1CF5-4EA9-B878-993ADC44BBE4}"/>
    <cellStyle name="20% - Accent2 44 4 2" xfId="20072" xr:uid="{ED4AA6DC-86C2-4E94-B7DA-334AF33448C5}"/>
    <cellStyle name="20% - Accent2 44 5" xfId="6790" xr:uid="{F3A1CE40-7E68-40A9-9F42-A6902A78F9AA}"/>
    <cellStyle name="20% - Accent2 44 5 2" xfId="18078" xr:uid="{679F9248-68B1-49B5-8B09-589CEA2AF8C1}"/>
    <cellStyle name="20% - Accent2 44 6" xfId="4796" xr:uid="{90DBAD18-91AD-4623-A428-7BAB8D706363}"/>
    <cellStyle name="20% - Accent2 44 6 2" xfId="16084" xr:uid="{06C84107-B63A-4791-8F76-E29833149361}"/>
    <cellStyle name="20% - Accent2 44 7" xfId="14090" xr:uid="{90DF58F6-601D-4039-9C1D-3814F1F1D453}"/>
    <cellStyle name="20% - Accent2 44 8" xfId="12776" xr:uid="{800710EA-DA19-42F8-8C6C-17F211653D52}"/>
    <cellStyle name="20% - Accent2 45" xfId="841" xr:uid="{DCB7294A-00D1-48BA-BDC7-DFD62DA49DA8}"/>
    <cellStyle name="20% - Accent2 45 2" xfId="3797" xr:uid="{A3C88221-F7C8-4457-96F3-99C25852115D}"/>
    <cellStyle name="20% - Accent2 45 2 2" xfId="11776" xr:uid="{B2AEB699-CC26-4837-88A3-49D6738E8946}"/>
    <cellStyle name="20% - Accent2 45 2 2 2" xfId="23064" xr:uid="{56CA2D41-1116-47FF-BDFF-9DA6E6A47868}"/>
    <cellStyle name="20% - Accent2 45 2 3" xfId="9782" xr:uid="{5CFE4BE3-3697-4E15-8F17-3D712E395D5B}"/>
    <cellStyle name="20% - Accent2 45 2 3 2" xfId="21070" xr:uid="{C0DA4D23-29A7-4997-9444-E991D68C0E15}"/>
    <cellStyle name="20% - Accent2 45 2 4" xfId="7788" xr:uid="{83CDF45B-C532-434D-A4DF-FE394A08C78D}"/>
    <cellStyle name="20% - Accent2 45 2 4 2" xfId="19076" xr:uid="{43421304-FF31-4D4B-8584-F79124680763}"/>
    <cellStyle name="20% - Accent2 45 2 5" xfId="5794" xr:uid="{759B73E2-764C-4FBC-87A6-CC77A66D2D50}"/>
    <cellStyle name="20% - Accent2 45 2 5 2" xfId="17082" xr:uid="{53CB00E3-3698-4BED-B880-BD1431F7AC10}"/>
    <cellStyle name="20% - Accent2 45 2 6" xfId="15088" xr:uid="{E1D81D67-FDB2-41DD-B4FF-87B2DC24CF27}"/>
    <cellStyle name="20% - Accent2 45 3" xfId="10779" xr:uid="{00380821-5332-481C-8C24-BC71EA7EB662}"/>
    <cellStyle name="20% - Accent2 45 3 2" xfId="22067" xr:uid="{BA5F34EA-95B3-4525-9696-811E6F95F60B}"/>
    <cellStyle name="20% - Accent2 45 4" xfId="8785" xr:uid="{943A1466-5989-4482-B57F-6CE0F9DA042E}"/>
    <cellStyle name="20% - Accent2 45 4 2" xfId="20073" xr:uid="{99D2859A-BA7E-480E-BBAB-4A3BCD464795}"/>
    <cellStyle name="20% - Accent2 45 5" xfId="6791" xr:uid="{63244C75-AD3F-4C9F-B4C5-36E93FF338E5}"/>
    <cellStyle name="20% - Accent2 45 5 2" xfId="18079" xr:uid="{920241D8-B21C-44F1-8F40-7B93799622F8}"/>
    <cellStyle name="20% - Accent2 45 6" xfId="4797" xr:uid="{09E42B52-8B49-4BA5-93E0-E52951372DC4}"/>
    <cellStyle name="20% - Accent2 45 6 2" xfId="16085" xr:uid="{435CAAD4-BA54-45B2-9582-EE706B7B737A}"/>
    <cellStyle name="20% - Accent2 45 7" xfId="14091" xr:uid="{6AB41380-678D-458A-BB6A-B1DF1E170AD6}"/>
    <cellStyle name="20% - Accent2 45 8" xfId="12777" xr:uid="{2616922F-D4CA-4C4F-AC1A-B1825164FD58}"/>
    <cellStyle name="20% - Accent2 46" xfId="842" xr:uid="{AFF1C8B4-76FA-4795-BB1A-E67A2F19FEAD}"/>
    <cellStyle name="20% - Accent2 46 2" xfId="3798" xr:uid="{CBD71F32-58F6-4BA3-B0B4-99349FFE994C}"/>
    <cellStyle name="20% - Accent2 46 2 2" xfId="11777" xr:uid="{67D39F23-5E3D-4DDC-9EF4-C8DA00F578A3}"/>
    <cellStyle name="20% - Accent2 46 2 2 2" xfId="23065" xr:uid="{44FBCED1-6F7E-41F4-A2ED-D6EAB0A17034}"/>
    <cellStyle name="20% - Accent2 46 2 3" xfId="9783" xr:uid="{A3CF0888-9096-4FBB-AA45-0439B0AFB9C6}"/>
    <cellStyle name="20% - Accent2 46 2 3 2" xfId="21071" xr:uid="{1E81F7F6-15CE-4476-BCB3-93C53E59D5C2}"/>
    <cellStyle name="20% - Accent2 46 2 4" xfId="7789" xr:uid="{F7D8674C-391A-44FA-B556-ABB40C4193EC}"/>
    <cellStyle name="20% - Accent2 46 2 4 2" xfId="19077" xr:uid="{2ECE94B7-37BF-44F9-8AF5-C2E745288C85}"/>
    <cellStyle name="20% - Accent2 46 2 5" xfId="5795" xr:uid="{B1992265-6FD7-45B6-9DAC-9F33B8FF5905}"/>
    <cellStyle name="20% - Accent2 46 2 5 2" xfId="17083" xr:uid="{FD75C0D2-F3B5-451C-AA2B-830DB1C41525}"/>
    <cellStyle name="20% - Accent2 46 2 6" xfId="15089" xr:uid="{7493CC94-66A0-4C9F-9DEF-46429C0D4736}"/>
    <cellStyle name="20% - Accent2 46 3" xfId="10780" xr:uid="{44706FF7-7A8B-421C-B10F-9EDBCDBF8355}"/>
    <cellStyle name="20% - Accent2 46 3 2" xfId="22068" xr:uid="{C413A060-EC84-4DF6-9A71-85B83695C962}"/>
    <cellStyle name="20% - Accent2 46 4" xfId="8786" xr:uid="{D3E79387-DB58-4C32-B556-77DA53CF412D}"/>
    <cellStyle name="20% - Accent2 46 4 2" xfId="20074" xr:uid="{3D7B5322-1FD3-4049-8FCD-6FB393A2F4E9}"/>
    <cellStyle name="20% - Accent2 46 5" xfId="6792" xr:uid="{858013BC-3093-4AE0-9AC8-D7E1EF8192F1}"/>
    <cellStyle name="20% - Accent2 46 5 2" xfId="18080" xr:uid="{D0D68150-9337-4451-A6D9-90A7749DA5BE}"/>
    <cellStyle name="20% - Accent2 46 6" xfId="4798" xr:uid="{3179AA68-AED7-4180-B4F4-373AE7B7ED90}"/>
    <cellStyle name="20% - Accent2 46 6 2" xfId="16086" xr:uid="{ABEA13B3-1506-462C-9C80-79C2D7634F5C}"/>
    <cellStyle name="20% - Accent2 46 7" xfId="14092" xr:uid="{32F9D824-6380-4C95-A8C7-04388C0AFEFA}"/>
    <cellStyle name="20% - Accent2 46 8" xfId="12778" xr:uid="{6CC15931-D7B8-40A9-84D1-23C128FD5D60}"/>
    <cellStyle name="20% - Accent2 47" xfId="843" xr:uid="{29B222E2-C0F5-4C23-9953-F4593AA79477}"/>
    <cellStyle name="20% - Accent2 47 2" xfId="3799" xr:uid="{EE5D970C-CC40-4D78-BCA7-1712FD1EDC2F}"/>
    <cellStyle name="20% - Accent2 47 2 2" xfId="11778" xr:uid="{02B179FB-AE91-4A69-936F-FEBA684501E4}"/>
    <cellStyle name="20% - Accent2 47 2 2 2" xfId="23066" xr:uid="{7DB237FD-FFAA-44F7-9863-3EC9E9E2318A}"/>
    <cellStyle name="20% - Accent2 47 2 3" xfId="9784" xr:uid="{6373B1C0-A754-477D-8C1A-CA935CC7433E}"/>
    <cellStyle name="20% - Accent2 47 2 3 2" xfId="21072" xr:uid="{8D8D3CB7-D221-4BDA-AE31-57C384CC6037}"/>
    <cellStyle name="20% - Accent2 47 2 4" xfId="7790" xr:uid="{C6E05653-83EA-406D-A8A4-0BC36FC54339}"/>
    <cellStyle name="20% - Accent2 47 2 4 2" xfId="19078" xr:uid="{8ECC32F4-DB43-4858-919F-3D3DE263B4ED}"/>
    <cellStyle name="20% - Accent2 47 2 5" xfId="5796" xr:uid="{1F3A3A85-AA73-46C6-8AF3-9AAF3FC16169}"/>
    <cellStyle name="20% - Accent2 47 2 5 2" xfId="17084" xr:uid="{6B196CB2-C8AE-44A5-ADAB-D59F1D75123B}"/>
    <cellStyle name="20% - Accent2 47 2 6" xfId="15090" xr:uid="{678F5258-013E-4C34-ACC7-574EC3067DF8}"/>
    <cellStyle name="20% - Accent2 47 3" xfId="10781" xr:uid="{5E0676AE-F1CD-40EB-B494-62532657D33A}"/>
    <cellStyle name="20% - Accent2 47 3 2" xfId="22069" xr:uid="{078D0344-7F92-477D-9D70-EC12114AA31D}"/>
    <cellStyle name="20% - Accent2 47 4" xfId="8787" xr:uid="{9ECD7243-4254-48B2-BFDA-869E0DBDC942}"/>
    <cellStyle name="20% - Accent2 47 4 2" xfId="20075" xr:uid="{D64E8B49-65E5-477F-8157-6D597871DB9A}"/>
    <cellStyle name="20% - Accent2 47 5" xfId="6793" xr:uid="{B8AA1D42-16ED-4226-A262-E39E62687F41}"/>
    <cellStyle name="20% - Accent2 47 5 2" xfId="18081" xr:uid="{4C53303D-2AB1-4461-B5A1-51E8B17E69F5}"/>
    <cellStyle name="20% - Accent2 47 6" xfId="4799" xr:uid="{E8A07429-34BC-451A-BC8D-A3DF3207788E}"/>
    <cellStyle name="20% - Accent2 47 6 2" xfId="16087" xr:uid="{8C67E1C1-E2B4-4300-83F7-76596F663E6A}"/>
    <cellStyle name="20% - Accent2 47 7" xfId="14093" xr:uid="{E82769AB-8B72-4711-B486-3B1F2465D5C4}"/>
    <cellStyle name="20% - Accent2 47 8" xfId="12779" xr:uid="{F41F44E9-A53A-4587-91E7-5354D7C7AE13}"/>
    <cellStyle name="20% - Accent2 48" xfId="844" xr:uid="{EAE6E28F-B49C-48AB-9076-B49E36508DB3}"/>
    <cellStyle name="20% - Accent2 48 2" xfId="3800" xr:uid="{4A85C5DF-DDC2-4F2F-802D-200C1614406E}"/>
    <cellStyle name="20% - Accent2 48 2 2" xfId="11779" xr:uid="{BF2936CB-8BB8-4631-A3F9-9B5081EBC664}"/>
    <cellStyle name="20% - Accent2 48 2 2 2" xfId="23067" xr:uid="{D3706958-84DA-4704-93F5-35E42BC67F40}"/>
    <cellStyle name="20% - Accent2 48 2 3" xfId="9785" xr:uid="{81501B22-7258-4316-A236-7172442FA0A7}"/>
    <cellStyle name="20% - Accent2 48 2 3 2" xfId="21073" xr:uid="{00EBD55B-628D-4C8A-97BE-22D0299670AD}"/>
    <cellStyle name="20% - Accent2 48 2 4" xfId="7791" xr:uid="{C39B7C87-0A9B-4164-BCCF-6E6D9C1A7C96}"/>
    <cellStyle name="20% - Accent2 48 2 4 2" xfId="19079" xr:uid="{B466A606-5E36-4559-BB0C-49E99465D996}"/>
    <cellStyle name="20% - Accent2 48 2 5" xfId="5797" xr:uid="{1D8C482E-C608-48E3-9855-05499CED985F}"/>
    <cellStyle name="20% - Accent2 48 2 5 2" xfId="17085" xr:uid="{DFC0B5AC-9287-48AC-A39A-90E9C1048760}"/>
    <cellStyle name="20% - Accent2 48 2 6" xfId="15091" xr:uid="{1172633E-162D-48FF-98E2-0122676A67F9}"/>
    <cellStyle name="20% - Accent2 48 3" xfId="10782" xr:uid="{37E7187E-BC25-44FF-941A-7A9A60D651EC}"/>
    <cellStyle name="20% - Accent2 48 3 2" xfId="22070" xr:uid="{86E563D4-9DDE-4B73-A70E-60CBFC15A168}"/>
    <cellStyle name="20% - Accent2 48 4" xfId="8788" xr:uid="{8E501F83-86F6-494E-A3EC-7D8AFD21C420}"/>
    <cellStyle name="20% - Accent2 48 4 2" xfId="20076" xr:uid="{49CEC0E4-C705-4C24-A13B-C61AF5A13BB0}"/>
    <cellStyle name="20% - Accent2 48 5" xfId="6794" xr:uid="{CDBCFF5C-BDB6-4F8E-91F5-ABDE2EF9F422}"/>
    <cellStyle name="20% - Accent2 48 5 2" xfId="18082" xr:uid="{AF7CBB27-93AC-40C6-BDC1-C020CA4A8FC9}"/>
    <cellStyle name="20% - Accent2 48 6" xfId="4800" xr:uid="{BF03BD7A-48D3-4632-8750-B0FF7146F2FD}"/>
    <cellStyle name="20% - Accent2 48 6 2" xfId="16088" xr:uid="{DA49F3F6-CD5B-4994-8F2B-2CD6AC7FBAA2}"/>
    <cellStyle name="20% - Accent2 48 7" xfId="14094" xr:uid="{878E0F66-0283-42B0-B66C-9A9F85D9DC0F}"/>
    <cellStyle name="20% - Accent2 48 8" xfId="12780" xr:uid="{849F077F-716C-4449-AC6E-BF216B2B7CD1}"/>
    <cellStyle name="20% - Accent2 49" xfId="845" xr:uid="{25BAAC5C-8090-41E6-8C8E-128D5513BCCC}"/>
    <cellStyle name="20% - Accent2 49 2" xfId="3801" xr:uid="{DC3473A1-D151-45A9-9DC0-B197A782BEDA}"/>
    <cellStyle name="20% - Accent2 49 2 2" xfId="11780" xr:uid="{E8E7B796-6472-4565-A437-0610E0DF8609}"/>
    <cellStyle name="20% - Accent2 49 2 2 2" xfId="23068" xr:uid="{63D34C4B-C849-4265-8025-77A3B38F31F3}"/>
    <cellStyle name="20% - Accent2 49 2 3" xfId="9786" xr:uid="{34D47E37-1F1A-4055-B7C1-FB898319EBEC}"/>
    <cellStyle name="20% - Accent2 49 2 3 2" xfId="21074" xr:uid="{6C1775A4-D99B-48E9-BAD3-546DCBBC8291}"/>
    <cellStyle name="20% - Accent2 49 2 4" xfId="7792" xr:uid="{F8E54752-701E-46C1-923D-0E4F99466871}"/>
    <cellStyle name="20% - Accent2 49 2 4 2" xfId="19080" xr:uid="{2C17A007-9A1F-4390-A4A8-F251B57B8D51}"/>
    <cellStyle name="20% - Accent2 49 2 5" xfId="5798" xr:uid="{5B5B9241-0675-4144-9973-DA596390466A}"/>
    <cellStyle name="20% - Accent2 49 2 5 2" xfId="17086" xr:uid="{7E060B47-34F0-44D3-8890-C74D2665C44B}"/>
    <cellStyle name="20% - Accent2 49 2 6" xfId="15092" xr:uid="{8EC8F75E-7307-474E-B95C-D93835741B04}"/>
    <cellStyle name="20% - Accent2 49 3" xfId="10783" xr:uid="{BDEEB26B-35AA-4883-8175-2343978A2A94}"/>
    <cellStyle name="20% - Accent2 49 3 2" xfId="22071" xr:uid="{FF1BD6D2-50A7-400D-9A7A-4167BC51EAC1}"/>
    <cellStyle name="20% - Accent2 49 4" xfId="8789" xr:uid="{BB40ACA4-9D24-4AAA-BE3C-F85AA4FA35DB}"/>
    <cellStyle name="20% - Accent2 49 4 2" xfId="20077" xr:uid="{A397A8EF-1EBE-4C3B-AD76-258FDCCA5A25}"/>
    <cellStyle name="20% - Accent2 49 5" xfId="6795" xr:uid="{787603AC-D279-4930-975C-73FAE1F561DF}"/>
    <cellStyle name="20% - Accent2 49 5 2" xfId="18083" xr:uid="{67C030D7-752B-4AC1-99B5-85650CF0588A}"/>
    <cellStyle name="20% - Accent2 49 6" xfId="4801" xr:uid="{72A8E123-B2B2-4826-ABEC-79A7347847FE}"/>
    <cellStyle name="20% - Accent2 49 6 2" xfId="16089" xr:uid="{BB35B3DC-AD24-42A3-BF5D-3D6506C33449}"/>
    <cellStyle name="20% - Accent2 49 7" xfId="14095" xr:uid="{45D594F9-59ED-47E3-A45F-51C566B1A280}"/>
    <cellStyle name="20% - Accent2 49 8" xfId="12781" xr:uid="{6ECD74D2-8BA5-4B49-B7E0-6A58EE5DECBE}"/>
    <cellStyle name="20% - Accent2 5" xfId="846" xr:uid="{0774A637-45F6-43EE-928C-B8B7FD1A3AD5}"/>
    <cellStyle name="20% - Accent2 5 10" xfId="24634" xr:uid="{5D121918-38F8-4E67-A65C-679716572549}"/>
    <cellStyle name="20% - Accent2 5 11" xfId="25023" xr:uid="{64B66E1D-3622-423F-9746-09C71212C80D}"/>
    <cellStyle name="20% - Accent2 5 2" xfId="3802" xr:uid="{4A8D1DE8-D97B-4E38-A0E0-CA88AE271F61}"/>
    <cellStyle name="20% - Accent2 5 2 2" xfId="11781" xr:uid="{A07A9D50-2256-45A0-A9FC-0718A9D8FE1B}"/>
    <cellStyle name="20% - Accent2 5 2 2 2" xfId="23069" xr:uid="{641B4DE5-72C2-455E-8971-681627987CFE}"/>
    <cellStyle name="20% - Accent2 5 2 3" xfId="9787" xr:uid="{A6FA3618-FFFF-4476-8761-1AF2F5887A28}"/>
    <cellStyle name="20% - Accent2 5 2 3 2" xfId="21075" xr:uid="{CC84E58E-2C68-467D-BC8B-DA3E981D2B71}"/>
    <cellStyle name="20% - Accent2 5 2 4" xfId="7793" xr:uid="{AC0F9B1B-4C55-4C6C-A03A-D6723EE6F8AE}"/>
    <cellStyle name="20% - Accent2 5 2 4 2" xfId="19081" xr:uid="{2260D4AF-3753-480F-B341-67E66161D252}"/>
    <cellStyle name="20% - Accent2 5 2 5" xfId="5799" xr:uid="{0D38328E-AD94-4136-9E79-EC95E14F3B4E}"/>
    <cellStyle name="20% - Accent2 5 2 5 2" xfId="17087" xr:uid="{35E8F221-6E11-4851-842D-4E516A48C394}"/>
    <cellStyle name="20% - Accent2 5 2 6" xfId="15093" xr:uid="{1702E338-FA10-4A4A-A042-E616B42D9FE7}"/>
    <cellStyle name="20% - Accent2 5 2 7" xfId="24395" xr:uid="{CDAA7905-FBFB-4F75-9932-52EDC7CB33F5}"/>
    <cellStyle name="20% - Accent2 5 2 8" xfId="24858" xr:uid="{576B06E0-BBF4-4160-AC98-FC7ED3AEC076}"/>
    <cellStyle name="20% - Accent2 5 2 9" xfId="25225" xr:uid="{9F389E05-D0B9-43E0-89CE-925D44754648}"/>
    <cellStyle name="20% - Accent2 5 3" xfId="10784" xr:uid="{A7CD1E23-9314-4274-B8B0-8DEB1FC2D5B5}"/>
    <cellStyle name="20% - Accent2 5 3 2" xfId="22072" xr:uid="{28D08275-17E5-441F-A20A-7585D01F871C}"/>
    <cellStyle name="20% - Accent2 5 4" xfId="8790" xr:uid="{4461C8B0-F64F-4B4E-9A40-02CF37FD7D36}"/>
    <cellStyle name="20% - Accent2 5 4 2" xfId="20078" xr:uid="{63CB372C-2607-4986-99D1-E6B0F41B0FE6}"/>
    <cellStyle name="20% - Accent2 5 5" xfId="6796" xr:uid="{966D39F0-78C3-4952-96E5-36EF568BC7D6}"/>
    <cellStyle name="20% - Accent2 5 5 2" xfId="18084" xr:uid="{46561D5D-DED3-4428-A803-A348880D9164}"/>
    <cellStyle name="20% - Accent2 5 6" xfId="4802" xr:uid="{36A3B102-F316-47B8-9EBA-7287439760DF}"/>
    <cellStyle name="20% - Accent2 5 6 2" xfId="16090" xr:uid="{7115141A-DBC6-4E44-BB81-BBCE353F62D7}"/>
    <cellStyle name="20% - Accent2 5 7" xfId="14096" xr:uid="{E1AC067F-9D2F-433D-BBF1-C83B50FFFF8C}"/>
    <cellStyle name="20% - Accent2 5 8" xfId="12782" xr:uid="{3DB3AAE3-83ED-4EF9-8115-232551362E11}"/>
    <cellStyle name="20% - Accent2 5 9" xfId="24007" xr:uid="{376B1951-99E7-40C5-9419-FA93F5103630}"/>
    <cellStyle name="20% - Accent2 50" xfId="847" xr:uid="{2C609B67-E926-4131-B821-06CDFB0B2C0D}"/>
    <cellStyle name="20% - Accent2 50 2" xfId="3803" xr:uid="{D01C1850-C776-4580-9C3E-19915B3EEAD6}"/>
    <cellStyle name="20% - Accent2 50 2 2" xfId="11782" xr:uid="{164DFC37-4C57-46BF-B076-1993D6900776}"/>
    <cellStyle name="20% - Accent2 50 2 2 2" xfId="23070" xr:uid="{2D1F4BA4-AB5F-4D23-94F6-8BCC8AAD4568}"/>
    <cellStyle name="20% - Accent2 50 2 3" xfId="9788" xr:uid="{04A00074-02E4-42A6-9660-C36D6CCA25EA}"/>
    <cellStyle name="20% - Accent2 50 2 3 2" xfId="21076" xr:uid="{F7481F91-B65E-49DD-86CF-918BB31D23C7}"/>
    <cellStyle name="20% - Accent2 50 2 4" xfId="7794" xr:uid="{E70480D6-24AF-4C2C-B2B6-F5B16F7BEE34}"/>
    <cellStyle name="20% - Accent2 50 2 4 2" xfId="19082" xr:uid="{15B9BAAE-5879-4A0D-9F9A-B6FE56F84A9B}"/>
    <cellStyle name="20% - Accent2 50 2 5" xfId="5800" xr:uid="{9C3E91E4-8890-4712-8C93-62FBC80ED7F0}"/>
    <cellStyle name="20% - Accent2 50 2 5 2" xfId="17088" xr:uid="{64CD630F-418A-4682-B35E-EF566244E457}"/>
    <cellStyle name="20% - Accent2 50 2 6" xfId="15094" xr:uid="{6D68F300-FE25-4346-A6E0-B8BF8FDCAD67}"/>
    <cellStyle name="20% - Accent2 50 3" xfId="10785" xr:uid="{59BB6692-E557-460C-AE15-18ED34C2C099}"/>
    <cellStyle name="20% - Accent2 50 3 2" xfId="22073" xr:uid="{6D1FC457-5C0A-4F2C-AC88-126093F85E68}"/>
    <cellStyle name="20% - Accent2 50 4" xfId="8791" xr:uid="{63359999-856B-44BD-BA7D-3D6E96D93A00}"/>
    <cellStyle name="20% - Accent2 50 4 2" xfId="20079" xr:uid="{36D6C899-9841-4E77-B5B4-60BC002D5C0D}"/>
    <cellStyle name="20% - Accent2 50 5" xfId="6797" xr:uid="{CE3E7C53-6776-40BA-AE5F-88FBEC5379F6}"/>
    <cellStyle name="20% - Accent2 50 5 2" xfId="18085" xr:uid="{AA587FCB-CA0F-4FBB-9557-AC9C9509F223}"/>
    <cellStyle name="20% - Accent2 50 6" xfId="4803" xr:uid="{6ABD79AC-611A-4C1A-A8AB-B3A9D8509470}"/>
    <cellStyle name="20% - Accent2 50 6 2" xfId="16091" xr:uid="{A7CD20BD-202B-4D1E-92B9-F58B4A8D4059}"/>
    <cellStyle name="20% - Accent2 50 7" xfId="14097" xr:uid="{60CAEB32-69F9-4C2D-B649-EC0107A9F5A3}"/>
    <cellStyle name="20% - Accent2 50 8" xfId="12783" xr:uid="{840B1540-DC49-4AF0-9B23-D92079C278F2}"/>
    <cellStyle name="20% - Accent2 51" xfId="848" xr:uid="{4DD42391-1AE2-4672-BA49-4CDE6F57FDA3}"/>
    <cellStyle name="20% - Accent2 51 2" xfId="3804" xr:uid="{D257F4FB-7988-43C5-B0EB-1EBAA3796B4E}"/>
    <cellStyle name="20% - Accent2 51 2 2" xfId="11783" xr:uid="{2779BC51-EA8B-4810-9082-DE8D0A929B55}"/>
    <cellStyle name="20% - Accent2 51 2 2 2" xfId="23071" xr:uid="{699ECCD0-CF4D-4A19-A1A3-AC3F6D51736E}"/>
    <cellStyle name="20% - Accent2 51 2 3" xfId="9789" xr:uid="{0538B210-B44B-4BF2-BD9E-DEA2A738C975}"/>
    <cellStyle name="20% - Accent2 51 2 3 2" xfId="21077" xr:uid="{A1F62F4B-5465-4D80-8664-8C21A7B2F6F1}"/>
    <cellStyle name="20% - Accent2 51 2 4" xfId="7795" xr:uid="{F6331ABF-B4D9-443E-9C1F-D85046A5452D}"/>
    <cellStyle name="20% - Accent2 51 2 4 2" xfId="19083" xr:uid="{D0D2FD12-4707-4F6F-AF03-96AE202D5E82}"/>
    <cellStyle name="20% - Accent2 51 2 5" xfId="5801" xr:uid="{E256A929-808E-4BDB-A5E1-9DA63FF68600}"/>
    <cellStyle name="20% - Accent2 51 2 5 2" xfId="17089" xr:uid="{D3498355-6544-4A13-9B78-A0DF9F6C7855}"/>
    <cellStyle name="20% - Accent2 51 2 6" xfId="15095" xr:uid="{1E00178C-A94E-4AD1-8E42-8BE2E0A28028}"/>
    <cellStyle name="20% - Accent2 51 3" xfId="10786" xr:uid="{FCC10CD9-4ACE-4E55-9EEB-AC76BA37B006}"/>
    <cellStyle name="20% - Accent2 51 3 2" xfId="22074" xr:uid="{3D8A4D63-07ED-4714-9CB9-DDB57D3D1AE9}"/>
    <cellStyle name="20% - Accent2 51 4" xfId="8792" xr:uid="{C2E13207-75DB-4618-816D-2FC65B00AB55}"/>
    <cellStyle name="20% - Accent2 51 4 2" xfId="20080" xr:uid="{DE229F32-DCE8-493D-A7A6-45669AAE55F5}"/>
    <cellStyle name="20% - Accent2 51 5" xfId="6798" xr:uid="{28248F43-29E7-4C13-AE77-1B7B1696CF1A}"/>
    <cellStyle name="20% - Accent2 51 5 2" xfId="18086" xr:uid="{DDEE3A5F-69C6-4F03-AFEC-0A481F867F69}"/>
    <cellStyle name="20% - Accent2 51 6" xfId="4804" xr:uid="{83C35990-B96D-443D-B15C-2892A09CA247}"/>
    <cellStyle name="20% - Accent2 51 6 2" xfId="16092" xr:uid="{9D1DA58C-CBE9-4A55-A278-83DB1702AC34}"/>
    <cellStyle name="20% - Accent2 51 7" xfId="14098" xr:uid="{35C4DF3A-714B-4285-856E-C52634CBA620}"/>
    <cellStyle name="20% - Accent2 51 8" xfId="12784" xr:uid="{64CA7C24-305D-43AE-B5F6-D4FFB9953F08}"/>
    <cellStyle name="20% - Accent2 52" xfId="849" xr:uid="{22776825-43CC-4573-9C60-90E76AA5DBFE}"/>
    <cellStyle name="20% - Accent2 52 2" xfId="3805" xr:uid="{05E0066E-0889-408B-9A75-786B689A1BC9}"/>
    <cellStyle name="20% - Accent2 52 2 2" xfId="11784" xr:uid="{09F4DE2A-A1B8-40E6-859E-8F50529D9D17}"/>
    <cellStyle name="20% - Accent2 52 2 2 2" xfId="23072" xr:uid="{0A2287E7-016D-47B6-A316-A92ECB561E0C}"/>
    <cellStyle name="20% - Accent2 52 2 3" xfId="9790" xr:uid="{1DEC2686-AF2B-432D-8690-79B621563ED0}"/>
    <cellStyle name="20% - Accent2 52 2 3 2" xfId="21078" xr:uid="{81F4ED0C-B1A5-4977-BF11-FE37D6E236CD}"/>
    <cellStyle name="20% - Accent2 52 2 4" xfId="7796" xr:uid="{010A7BD7-3B96-4270-AAF2-66B4ADBFCBDC}"/>
    <cellStyle name="20% - Accent2 52 2 4 2" xfId="19084" xr:uid="{310459EA-F63E-4CEA-93D3-45768CDC9D98}"/>
    <cellStyle name="20% - Accent2 52 2 5" xfId="5802" xr:uid="{901C0B33-05DD-4CC2-8CEE-75C195EE05FA}"/>
    <cellStyle name="20% - Accent2 52 2 5 2" xfId="17090" xr:uid="{DF8BB03E-77B1-4797-A472-C4D0CABCD062}"/>
    <cellStyle name="20% - Accent2 52 2 6" xfId="15096" xr:uid="{58DD4A6B-72AA-4AAC-87D8-DE8B3020EFD9}"/>
    <cellStyle name="20% - Accent2 52 3" xfId="10787" xr:uid="{1C98B896-E465-41CE-9932-CBBF16FA856F}"/>
    <cellStyle name="20% - Accent2 52 3 2" xfId="22075" xr:uid="{272BFFB4-65EB-46E4-B953-FBCC18DE4216}"/>
    <cellStyle name="20% - Accent2 52 4" xfId="8793" xr:uid="{E15BF4B4-68BF-4598-B627-25D6B452DD92}"/>
    <cellStyle name="20% - Accent2 52 4 2" xfId="20081" xr:uid="{9F7C4FEA-8C7D-4ED0-8C49-D1B3499DEEDE}"/>
    <cellStyle name="20% - Accent2 52 5" xfId="6799" xr:uid="{EAB48906-F7C2-4E0B-878A-A1CAFB214893}"/>
    <cellStyle name="20% - Accent2 52 5 2" xfId="18087" xr:uid="{73F38C89-72F6-45BC-972B-09BF6BC989F3}"/>
    <cellStyle name="20% - Accent2 52 6" xfId="4805" xr:uid="{8D4863E0-F556-48AE-BBBE-B4F03DE93E99}"/>
    <cellStyle name="20% - Accent2 52 6 2" xfId="16093" xr:uid="{26B413DE-DCA6-4558-8AE0-6751DAEA5427}"/>
    <cellStyle name="20% - Accent2 52 7" xfId="14099" xr:uid="{7EB2A813-0575-42A0-A8CB-AA0F63B280C0}"/>
    <cellStyle name="20% - Accent2 52 8" xfId="12785" xr:uid="{B35CC9DF-9596-46CD-A210-BBF0903BC744}"/>
    <cellStyle name="20% - Accent2 53" xfId="850" xr:uid="{B9829242-7E05-4E7A-84C7-164F0AA486CA}"/>
    <cellStyle name="20% - Accent2 53 2" xfId="3806" xr:uid="{FCBD73CB-471C-4417-97FA-66BC32616E30}"/>
    <cellStyle name="20% - Accent2 53 2 2" xfId="11785" xr:uid="{50574943-1C3A-4579-8ED3-FF8FECD2E223}"/>
    <cellStyle name="20% - Accent2 53 2 2 2" xfId="23073" xr:uid="{D6DE9900-6699-448E-BA49-2DF2F9688AC1}"/>
    <cellStyle name="20% - Accent2 53 2 3" xfId="9791" xr:uid="{17E0A8C7-AF7A-479B-8478-185937BABB5F}"/>
    <cellStyle name="20% - Accent2 53 2 3 2" xfId="21079" xr:uid="{3D3C0E8E-C20F-4EB5-AD65-51F2EBAE1D36}"/>
    <cellStyle name="20% - Accent2 53 2 4" xfId="7797" xr:uid="{F0DE17A5-863E-41CA-9412-90187C04D1F8}"/>
    <cellStyle name="20% - Accent2 53 2 4 2" xfId="19085" xr:uid="{0FA33936-3283-4E86-BF3B-0B98B462EE37}"/>
    <cellStyle name="20% - Accent2 53 2 5" xfId="5803" xr:uid="{9E685F55-8A10-4F62-87E7-A61BA2083BE0}"/>
    <cellStyle name="20% - Accent2 53 2 5 2" xfId="17091" xr:uid="{958E3DAD-65EB-4334-AC56-F0A4617C773A}"/>
    <cellStyle name="20% - Accent2 53 2 6" xfId="15097" xr:uid="{D8581095-F2DE-4DCF-9EF3-F4D2BF4806CF}"/>
    <cellStyle name="20% - Accent2 53 3" xfId="10788" xr:uid="{72430A92-E32D-46E3-80B1-046747CBF0DE}"/>
    <cellStyle name="20% - Accent2 53 3 2" xfId="22076" xr:uid="{35CA2E56-5837-483F-9D02-2197AA3CD9FC}"/>
    <cellStyle name="20% - Accent2 53 4" xfId="8794" xr:uid="{315D85DE-74DB-4C2C-BE31-1A5AEB0EF6FC}"/>
    <cellStyle name="20% - Accent2 53 4 2" xfId="20082" xr:uid="{EC197965-C720-41E5-9E70-C8429F3AF30C}"/>
    <cellStyle name="20% - Accent2 53 5" xfId="6800" xr:uid="{02E66902-84C5-403F-94D2-8997FA1FC4E2}"/>
    <cellStyle name="20% - Accent2 53 5 2" xfId="18088" xr:uid="{369EEF24-DC29-4B3B-A6FF-3EB72D478CC4}"/>
    <cellStyle name="20% - Accent2 53 6" xfId="4806" xr:uid="{733EEEE5-3AB4-4FC3-A2A5-5DAB63BB5128}"/>
    <cellStyle name="20% - Accent2 53 6 2" xfId="16094" xr:uid="{534966F9-8B68-4744-8126-8653978E7906}"/>
    <cellStyle name="20% - Accent2 53 7" xfId="14100" xr:uid="{9927C0CF-E9EA-43CA-8AE5-D6AD5EAFDFCE}"/>
    <cellStyle name="20% - Accent2 53 8" xfId="12786" xr:uid="{6C40B739-7575-42A9-8D04-D8C307D3E5FC}"/>
    <cellStyle name="20% - Accent2 54" xfId="851" xr:uid="{0AD14293-3183-461C-9A46-19403C5096E4}"/>
    <cellStyle name="20% - Accent2 54 2" xfId="3807" xr:uid="{1835C336-3A1D-4CBE-9978-96747C7323DA}"/>
    <cellStyle name="20% - Accent2 54 2 2" xfId="11786" xr:uid="{9C2E88A6-4BAF-47C4-9B5C-CDD54388BC9C}"/>
    <cellStyle name="20% - Accent2 54 2 2 2" xfId="23074" xr:uid="{B0F6F47A-AE49-4FBD-AF19-CC26C628ABE7}"/>
    <cellStyle name="20% - Accent2 54 2 3" xfId="9792" xr:uid="{081A61B7-44B4-494A-A12F-FF2C7F799D6C}"/>
    <cellStyle name="20% - Accent2 54 2 3 2" xfId="21080" xr:uid="{D4A99FCA-66E6-46E9-AA7B-2054E913BDE9}"/>
    <cellStyle name="20% - Accent2 54 2 4" xfId="7798" xr:uid="{7CAC83FA-D2FC-4F64-950E-0AAFF3734C10}"/>
    <cellStyle name="20% - Accent2 54 2 4 2" xfId="19086" xr:uid="{AE8E7475-C6FC-49E3-B01D-00977ECAD51F}"/>
    <cellStyle name="20% - Accent2 54 2 5" xfId="5804" xr:uid="{12DDD9F1-91BE-4A63-A5D1-093C4013E0B1}"/>
    <cellStyle name="20% - Accent2 54 2 5 2" xfId="17092" xr:uid="{726888B0-5C58-4018-9412-A32F5F37F2CA}"/>
    <cellStyle name="20% - Accent2 54 2 6" xfId="15098" xr:uid="{7B99919C-4E33-482E-BED9-C405262F0E6A}"/>
    <cellStyle name="20% - Accent2 54 3" xfId="10789" xr:uid="{BF52C562-9DDA-490F-A9AA-7E84E43949D4}"/>
    <cellStyle name="20% - Accent2 54 3 2" xfId="22077" xr:uid="{5C0EA83F-6ED0-425E-9B62-47C6A63669AB}"/>
    <cellStyle name="20% - Accent2 54 4" xfId="8795" xr:uid="{BF413430-8875-467A-B0A4-2FAEAFDDB9E2}"/>
    <cellStyle name="20% - Accent2 54 4 2" xfId="20083" xr:uid="{4DBC1CB1-1F78-41E7-BA0A-B893DC0F5F19}"/>
    <cellStyle name="20% - Accent2 54 5" xfId="6801" xr:uid="{3ECAC9FF-D493-47B6-8546-5FABA437E7D1}"/>
    <cellStyle name="20% - Accent2 54 5 2" xfId="18089" xr:uid="{405FB244-2A6D-423E-A9CD-1C0B17393366}"/>
    <cellStyle name="20% - Accent2 54 6" xfId="4807" xr:uid="{33BE0511-47BC-43FF-A6E9-1FE88211AAB1}"/>
    <cellStyle name="20% - Accent2 54 6 2" xfId="16095" xr:uid="{34678279-A84C-4A8C-92AE-4DD0514CBED9}"/>
    <cellStyle name="20% - Accent2 54 7" xfId="14101" xr:uid="{BE3C0D6D-8CB2-4CE6-918B-360DA0140D1F}"/>
    <cellStyle name="20% - Accent2 54 8" xfId="12787" xr:uid="{C0C8533E-C2E4-4476-A734-B4523F228733}"/>
    <cellStyle name="20% - Accent2 55" xfId="852" xr:uid="{59204E4E-B92B-4E2A-8BEF-8013571246AA}"/>
    <cellStyle name="20% - Accent2 55 2" xfId="3808" xr:uid="{9E157DC1-7F4B-453B-8614-AC0CE20BD227}"/>
    <cellStyle name="20% - Accent2 55 2 2" xfId="11787" xr:uid="{79D48964-FAA6-4679-86CD-DB00A0868CF0}"/>
    <cellStyle name="20% - Accent2 55 2 2 2" xfId="23075" xr:uid="{DEDE3E39-3888-412D-8F68-2E251D8022BB}"/>
    <cellStyle name="20% - Accent2 55 2 3" xfId="9793" xr:uid="{64F88581-2143-4A41-84F4-9E2FFAB99EAD}"/>
    <cellStyle name="20% - Accent2 55 2 3 2" xfId="21081" xr:uid="{3BF20271-9921-43C7-A499-05A519909DBB}"/>
    <cellStyle name="20% - Accent2 55 2 4" xfId="7799" xr:uid="{CAA85C15-0D80-4FCD-A0DF-1AEB9543FA47}"/>
    <cellStyle name="20% - Accent2 55 2 4 2" xfId="19087" xr:uid="{B089B05A-8225-47BF-9571-B57361097895}"/>
    <cellStyle name="20% - Accent2 55 2 5" xfId="5805" xr:uid="{7AAD37A3-7DFF-47A6-BCEE-DE969A20133D}"/>
    <cellStyle name="20% - Accent2 55 2 5 2" xfId="17093" xr:uid="{82B1A287-F7BA-4E8F-B579-8054C5DD05E7}"/>
    <cellStyle name="20% - Accent2 55 2 6" xfId="15099" xr:uid="{D5E23F47-EB8F-4051-9A17-C354286DC6CB}"/>
    <cellStyle name="20% - Accent2 55 3" xfId="10790" xr:uid="{D1355397-718B-4DFF-9F13-A878919B06F8}"/>
    <cellStyle name="20% - Accent2 55 3 2" xfId="22078" xr:uid="{D08E4670-13E0-4565-84CD-EDBA993F00AD}"/>
    <cellStyle name="20% - Accent2 55 4" xfId="8796" xr:uid="{0E877445-68A3-4228-A71A-C31499889FE0}"/>
    <cellStyle name="20% - Accent2 55 4 2" xfId="20084" xr:uid="{AFB2BEB5-BC3A-4ADF-BF42-05D3036AD991}"/>
    <cellStyle name="20% - Accent2 55 5" xfId="6802" xr:uid="{44EC7CDB-16A3-4B8A-8C84-DA6BE9063C67}"/>
    <cellStyle name="20% - Accent2 55 5 2" xfId="18090" xr:uid="{E19A442A-A274-4A87-BBE6-EA765F3ED026}"/>
    <cellStyle name="20% - Accent2 55 6" xfId="4808" xr:uid="{88DCFEEB-26AB-4886-B817-B6E69A96DE2D}"/>
    <cellStyle name="20% - Accent2 55 6 2" xfId="16096" xr:uid="{B94B7A83-C7BA-4E0D-AE78-A381D9AF1583}"/>
    <cellStyle name="20% - Accent2 55 7" xfId="14102" xr:uid="{E4CEFD1E-2BCC-4E1D-9A2C-65F02B7D1635}"/>
    <cellStyle name="20% - Accent2 55 8" xfId="12788" xr:uid="{F86E2AED-2EA0-49C3-A69E-EEB97D9484DA}"/>
    <cellStyle name="20% - Accent2 56" xfId="853" xr:uid="{364361DF-4A79-47C4-BE5D-9C2DD85D0D59}"/>
    <cellStyle name="20% - Accent2 56 2" xfId="3809" xr:uid="{B4A783A9-F912-42EB-B686-4466EDC080D7}"/>
    <cellStyle name="20% - Accent2 56 2 2" xfId="11788" xr:uid="{4C9D91D1-6543-4F61-82E4-8B62CFE2ABB2}"/>
    <cellStyle name="20% - Accent2 56 2 2 2" xfId="23076" xr:uid="{136ADBC5-D0AA-44F8-8BCF-EECC99034E70}"/>
    <cellStyle name="20% - Accent2 56 2 3" xfId="9794" xr:uid="{6268FA46-74DE-4278-BAF8-549C3749EB7E}"/>
    <cellStyle name="20% - Accent2 56 2 3 2" xfId="21082" xr:uid="{206CF57F-837B-4ECC-8CC0-EBE12E79177A}"/>
    <cellStyle name="20% - Accent2 56 2 4" xfId="7800" xr:uid="{739FEF42-48BE-49B2-92DA-725F7CAE3955}"/>
    <cellStyle name="20% - Accent2 56 2 4 2" xfId="19088" xr:uid="{962622CB-AA4B-443B-AB6F-48757A370141}"/>
    <cellStyle name="20% - Accent2 56 2 5" xfId="5806" xr:uid="{8B60CF60-A82C-4904-B3B0-97C991E04DC6}"/>
    <cellStyle name="20% - Accent2 56 2 5 2" xfId="17094" xr:uid="{3CD1BEF2-2A1D-4969-B144-91C07A82B885}"/>
    <cellStyle name="20% - Accent2 56 2 6" xfId="15100" xr:uid="{6E32DEE6-D1AD-4559-8F6F-EF1236D821A5}"/>
    <cellStyle name="20% - Accent2 56 3" xfId="10791" xr:uid="{B11D563E-0D52-4809-BBF5-5E3DAAE260B5}"/>
    <cellStyle name="20% - Accent2 56 3 2" xfId="22079" xr:uid="{AAE9ABC2-14CC-4EC5-AC1B-568F15AF96A1}"/>
    <cellStyle name="20% - Accent2 56 4" xfId="8797" xr:uid="{7D661E5D-593D-4E67-BCA1-411AB27C0067}"/>
    <cellStyle name="20% - Accent2 56 4 2" xfId="20085" xr:uid="{E5860ADA-C430-4117-8A7D-CEC6E97EC8FB}"/>
    <cellStyle name="20% - Accent2 56 5" xfId="6803" xr:uid="{22EB3BBD-91A9-42C6-88C6-9BBE205DCB81}"/>
    <cellStyle name="20% - Accent2 56 5 2" xfId="18091" xr:uid="{047EC321-2435-4106-96F2-1828208F2FD9}"/>
    <cellStyle name="20% - Accent2 56 6" xfId="4809" xr:uid="{83F953A2-66E4-4717-843F-993A556DAA46}"/>
    <cellStyle name="20% - Accent2 56 6 2" xfId="16097" xr:uid="{7800434F-C259-4C16-A13D-CE2EF3ED00D0}"/>
    <cellStyle name="20% - Accent2 56 7" xfId="14103" xr:uid="{7B6F7FCA-6622-4DF6-A378-57224B678D68}"/>
    <cellStyle name="20% - Accent2 56 8" xfId="12789" xr:uid="{EF5CFA57-5D20-4390-A6CB-61CE0BFF549C}"/>
    <cellStyle name="20% - Accent2 57" xfId="854" xr:uid="{1A10197B-DF15-4CC9-89EA-D52B3BD3F3CF}"/>
    <cellStyle name="20% - Accent2 57 2" xfId="3810" xr:uid="{FAC39D8A-A9F2-4C15-9DCC-FB7AABB04592}"/>
    <cellStyle name="20% - Accent2 57 2 2" xfId="11789" xr:uid="{03FF2B92-F08A-4D71-95AB-F126CADAC362}"/>
    <cellStyle name="20% - Accent2 57 2 2 2" xfId="23077" xr:uid="{FD3AA627-FD24-4A8F-A834-90D2B960E59D}"/>
    <cellStyle name="20% - Accent2 57 2 3" xfId="9795" xr:uid="{2AA13417-32EE-46F8-86D2-A98F433DB26B}"/>
    <cellStyle name="20% - Accent2 57 2 3 2" xfId="21083" xr:uid="{DC7354F7-CE34-4C05-8DAD-4D527EF9D436}"/>
    <cellStyle name="20% - Accent2 57 2 4" xfId="7801" xr:uid="{2868F78F-6CEE-432A-9DC5-9445BFBBC84C}"/>
    <cellStyle name="20% - Accent2 57 2 4 2" xfId="19089" xr:uid="{68D9002A-9372-43E1-8003-28678F9A2E27}"/>
    <cellStyle name="20% - Accent2 57 2 5" xfId="5807" xr:uid="{4B1EE2ED-CF84-47F1-B1C7-FE4175E69AFE}"/>
    <cellStyle name="20% - Accent2 57 2 5 2" xfId="17095" xr:uid="{EB0A3027-1C6A-448F-88AA-8B3812956E06}"/>
    <cellStyle name="20% - Accent2 57 2 6" xfId="15101" xr:uid="{8222EC1D-90E8-4A8A-B3A8-39C19DACFBC8}"/>
    <cellStyle name="20% - Accent2 57 3" xfId="10792" xr:uid="{2B3363AB-EC63-4EF4-BE7F-567803FEBE5F}"/>
    <cellStyle name="20% - Accent2 57 3 2" xfId="22080" xr:uid="{EF61FEF1-9A88-4C76-AA96-6996ED506F4D}"/>
    <cellStyle name="20% - Accent2 57 4" xfId="8798" xr:uid="{D8EFBFA6-4787-4ED8-950A-53673796B162}"/>
    <cellStyle name="20% - Accent2 57 4 2" xfId="20086" xr:uid="{B65DC73C-B877-42AB-91A3-0075FCA39F52}"/>
    <cellStyle name="20% - Accent2 57 5" xfId="6804" xr:uid="{71D8A590-A391-4228-8285-00BDA141ADC4}"/>
    <cellStyle name="20% - Accent2 57 5 2" xfId="18092" xr:uid="{EE159482-8E24-4CF0-8E3A-A5242167B49F}"/>
    <cellStyle name="20% - Accent2 57 6" xfId="4810" xr:uid="{BC36E47C-27F5-4572-BE83-D0F6ADCA01F9}"/>
    <cellStyle name="20% - Accent2 57 6 2" xfId="16098" xr:uid="{C2634E58-D3B5-4C8E-965A-5CB4EC208B1E}"/>
    <cellStyle name="20% - Accent2 57 7" xfId="14104" xr:uid="{7988CF1A-CEFD-4DD2-8232-B3A73394B06A}"/>
    <cellStyle name="20% - Accent2 57 8" xfId="12790" xr:uid="{EFE75205-EA18-4691-A7BE-BC04F2B93EB8}"/>
    <cellStyle name="20% - Accent2 58" xfId="855" xr:uid="{95C48142-CECD-457F-9570-0B02F6B91C59}"/>
    <cellStyle name="20% - Accent2 58 2" xfId="3811" xr:uid="{35A9DAC6-4E42-42FC-8824-69DE683AAD40}"/>
    <cellStyle name="20% - Accent2 58 2 2" xfId="11790" xr:uid="{998B011C-CEED-4AB3-BC26-B6EE95732207}"/>
    <cellStyle name="20% - Accent2 58 2 2 2" xfId="23078" xr:uid="{B821CF94-9AE0-493F-A7CD-6683CB423B72}"/>
    <cellStyle name="20% - Accent2 58 2 3" xfId="9796" xr:uid="{5BB0665E-058F-4421-B4BD-9584D13D7612}"/>
    <cellStyle name="20% - Accent2 58 2 3 2" xfId="21084" xr:uid="{4877EA75-7CCF-4D6C-B1CF-8A4A9D463C6C}"/>
    <cellStyle name="20% - Accent2 58 2 4" xfId="7802" xr:uid="{30B217DE-ED8C-4F76-B806-EA3075989337}"/>
    <cellStyle name="20% - Accent2 58 2 4 2" xfId="19090" xr:uid="{636E73FA-8E54-432F-B498-F3C33A3672D4}"/>
    <cellStyle name="20% - Accent2 58 2 5" xfId="5808" xr:uid="{1E04469D-5420-4BCF-86A3-08AD45034DB8}"/>
    <cellStyle name="20% - Accent2 58 2 5 2" xfId="17096" xr:uid="{F05E5467-7D6F-4823-B46A-11514AA9B1CB}"/>
    <cellStyle name="20% - Accent2 58 2 6" xfId="15102" xr:uid="{59E9BF4C-37AD-4E61-B368-361A82D8FB4F}"/>
    <cellStyle name="20% - Accent2 58 3" xfId="10793" xr:uid="{0475CC0B-6A8B-490F-95A2-84AB1AE830CB}"/>
    <cellStyle name="20% - Accent2 58 3 2" xfId="22081" xr:uid="{20FB9E5E-E0E2-49DE-9454-62ECEDFCE583}"/>
    <cellStyle name="20% - Accent2 58 4" xfId="8799" xr:uid="{9AD52696-AA66-400D-B0CC-1F51939D06A3}"/>
    <cellStyle name="20% - Accent2 58 4 2" xfId="20087" xr:uid="{8F93B206-CD2D-49A1-83E4-71A2C1DA4516}"/>
    <cellStyle name="20% - Accent2 58 5" xfId="6805" xr:uid="{A7E8D9DA-484E-4390-BD55-804B17D81EF9}"/>
    <cellStyle name="20% - Accent2 58 5 2" xfId="18093" xr:uid="{00ADFFEF-9C26-4626-BE6E-132B9F19F3CD}"/>
    <cellStyle name="20% - Accent2 58 6" xfId="4811" xr:uid="{D4D44AA5-8A51-40F2-BC80-59B10611F21C}"/>
    <cellStyle name="20% - Accent2 58 6 2" xfId="16099" xr:uid="{89325396-CE1C-4C22-BA7F-ED66FF8FDA5D}"/>
    <cellStyle name="20% - Accent2 58 7" xfId="14105" xr:uid="{B48C23C5-33BF-478B-8032-6CF415EA7825}"/>
    <cellStyle name="20% - Accent2 58 8" xfId="12791" xr:uid="{E146F125-97B3-4679-AF3C-8FC4E40D4F1C}"/>
    <cellStyle name="20% - Accent2 59" xfId="856" xr:uid="{7842217B-C6D3-4725-921D-926932EFCDDC}"/>
    <cellStyle name="20% - Accent2 59 2" xfId="3812" xr:uid="{C991E671-AA01-4E4F-96B2-73176E1A8EE6}"/>
    <cellStyle name="20% - Accent2 59 2 2" xfId="11791" xr:uid="{60D7B285-2524-4A29-B2BA-9AE7F1269833}"/>
    <cellStyle name="20% - Accent2 59 2 2 2" xfId="23079" xr:uid="{2D7F1E11-87F6-479F-AA9F-464E8EB3EA70}"/>
    <cellStyle name="20% - Accent2 59 2 3" xfId="9797" xr:uid="{8BC0E77F-6348-455B-BFC1-9B0ABD27A9B8}"/>
    <cellStyle name="20% - Accent2 59 2 3 2" xfId="21085" xr:uid="{739BB239-6D7F-43DE-949E-10836E9520B8}"/>
    <cellStyle name="20% - Accent2 59 2 4" xfId="7803" xr:uid="{BEE16A08-913B-4555-8A77-21683B7C0AB5}"/>
    <cellStyle name="20% - Accent2 59 2 4 2" xfId="19091" xr:uid="{0FECF403-AA3B-4BF2-BB27-EDB0DABF60BA}"/>
    <cellStyle name="20% - Accent2 59 2 5" xfId="5809" xr:uid="{9BB72B1F-E8B3-416B-82A8-EB778CB004A4}"/>
    <cellStyle name="20% - Accent2 59 2 5 2" xfId="17097" xr:uid="{0941DA94-BAF5-40C3-989E-32653A4436F8}"/>
    <cellStyle name="20% - Accent2 59 2 6" xfId="15103" xr:uid="{2CBAF9CD-1896-4558-A8B8-5F25868B2657}"/>
    <cellStyle name="20% - Accent2 59 3" xfId="10794" xr:uid="{200AB53B-F830-431D-B002-87A2238D340E}"/>
    <cellStyle name="20% - Accent2 59 3 2" xfId="22082" xr:uid="{1B6A49AF-10C1-4F01-9113-5BCAD503903D}"/>
    <cellStyle name="20% - Accent2 59 4" xfId="8800" xr:uid="{051C5BD9-4075-4D8B-A024-5E29393F19E2}"/>
    <cellStyle name="20% - Accent2 59 4 2" xfId="20088" xr:uid="{AD4D0DDB-12E5-4372-9172-6C4315324FF2}"/>
    <cellStyle name="20% - Accent2 59 5" xfId="6806" xr:uid="{2BE1DEAF-08A4-4913-9263-AF7F972D50DA}"/>
    <cellStyle name="20% - Accent2 59 5 2" xfId="18094" xr:uid="{75851C6D-178C-4161-ACA5-505335817563}"/>
    <cellStyle name="20% - Accent2 59 6" xfId="4812" xr:uid="{863AE59E-BCC8-4853-B66F-57B69965FE66}"/>
    <cellStyle name="20% - Accent2 59 6 2" xfId="16100" xr:uid="{6A5F266D-FFC9-48A0-9CD5-398E35701ADB}"/>
    <cellStyle name="20% - Accent2 59 7" xfId="14106" xr:uid="{54F22E0A-F5D4-4F3C-874F-FE8A3F1BDAFA}"/>
    <cellStyle name="20% - Accent2 59 8" xfId="12792" xr:uid="{31B3613B-1A76-43BD-B350-AD689812FD54}"/>
    <cellStyle name="20% - Accent2 6" xfId="857" xr:uid="{0706435B-5748-4173-AE84-62EA69FDAE1E}"/>
    <cellStyle name="20% - Accent2 6 10" xfId="24635" xr:uid="{152E0E63-710B-425C-A5C0-2374263E3775}"/>
    <cellStyle name="20% - Accent2 6 11" xfId="25024" xr:uid="{E1F7995D-58B8-4B09-9C0C-C8792F83E3D7}"/>
    <cellStyle name="20% - Accent2 6 2" xfId="3813" xr:uid="{AFC13209-1731-4EAA-8F99-0CD3AC2CC85E}"/>
    <cellStyle name="20% - Accent2 6 2 2" xfId="11792" xr:uid="{D178C657-15E7-471C-A94F-9C4992D647BB}"/>
    <cellStyle name="20% - Accent2 6 2 2 2" xfId="23080" xr:uid="{9D6D648C-A621-4A84-A94F-39A6BE82D4F0}"/>
    <cellStyle name="20% - Accent2 6 2 3" xfId="9798" xr:uid="{3C93ECB4-275C-4251-8ACC-6270AD8D5105}"/>
    <cellStyle name="20% - Accent2 6 2 3 2" xfId="21086" xr:uid="{D33D5498-7511-4DE7-8607-1A3E888C4D46}"/>
    <cellStyle name="20% - Accent2 6 2 4" xfId="7804" xr:uid="{797B7932-7850-438C-B5BC-AC69ABEE038C}"/>
    <cellStyle name="20% - Accent2 6 2 4 2" xfId="19092" xr:uid="{B4AFFF8D-A765-4482-A30C-C2C44C5D8722}"/>
    <cellStyle name="20% - Accent2 6 2 5" xfId="5810" xr:uid="{246D567F-FD1C-4661-A9C4-BA3EE1FBEDD4}"/>
    <cellStyle name="20% - Accent2 6 2 5 2" xfId="17098" xr:uid="{A4E1BE7A-0822-4BB9-B6F5-6F64DB1A7013}"/>
    <cellStyle name="20% - Accent2 6 2 6" xfId="15104" xr:uid="{D28CEDB3-BBE7-4263-825F-4A0332C3F4CD}"/>
    <cellStyle name="20% - Accent2 6 2 7" xfId="24396" xr:uid="{CAD88934-8A74-49E2-8F1D-0CEC7CC00E34}"/>
    <cellStyle name="20% - Accent2 6 2 8" xfId="24859" xr:uid="{26B973D4-4733-4678-893A-D47EE8344FE3}"/>
    <cellStyle name="20% - Accent2 6 2 9" xfId="25226" xr:uid="{7AFE745F-5932-491E-A5DD-BFFBDFBFB2E5}"/>
    <cellStyle name="20% - Accent2 6 3" xfId="10795" xr:uid="{D81455E8-E17B-4948-9847-7C57EEB910A2}"/>
    <cellStyle name="20% - Accent2 6 3 2" xfId="22083" xr:uid="{7FDF10A5-4AD3-426D-AB19-36080B0B8DA7}"/>
    <cellStyle name="20% - Accent2 6 4" xfId="8801" xr:uid="{5245B612-1282-4A04-B4BF-E46A439E1A10}"/>
    <cellStyle name="20% - Accent2 6 4 2" xfId="20089" xr:uid="{BCCD271C-356A-40FA-BD7D-396228377686}"/>
    <cellStyle name="20% - Accent2 6 5" xfId="6807" xr:uid="{AEEDEDD0-8D8A-45BA-B80A-2A8BDF709A35}"/>
    <cellStyle name="20% - Accent2 6 5 2" xfId="18095" xr:uid="{0445471C-79D0-4872-9C38-00E28AD648C4}"/>
    <cellStyle name="20% - Accent2 6 6" xfId="4813" xr:uid="{28515D55-B1A6-4859-9F30-3535CD4E0015}"/>
    <cellStyle name="20% - Accent2 6 6 2" xfId="16101" xr:uid="{9BAD01F0-47F8-4E5F-9ACE-1019CCC45ED9}"/>
    <cellStyle name="20% - Accent2 6 7" xfId="14107" xr:uid="{18A9E782-CE26-4B8A-BCDA-90CBF500A1B2}"/>
    <cellStyle name="20% - Accent2 6 8" xfId="12793" xr:uid="{D3B38B98-3BA0-4BC0-98F9-1E4D35073FDF}"/>
    <cellStyle name="20% - Accent2 6 9" xfId="24008" xr:uid="{645BCEF9-60A4-4A9E-8BB7-F1D60ECC74FE}"/>
    <cellStyle name="20% - Accent2 60" xfId="858" xr:uid="{199A9259-8FB9-4ED8-A8F6-38824416A727}"/>
    <cellStyle name="20% - Accent2 60 2" xfId="3814" xr:uid="{1C4EC1FA-B5F9-48B6-8C54-F809F4DA1584}"/>
    <cellStyle name="20% - Accent2 60 2 2" xfId="11793" xr:uid="{84B3F672-97E0-445E-B4CE-42F9B18901FC}"/>
    <cellStyle name="20% - Accent2 60 2 2 2" xfId="23081" xr:uid="{303D08B4-AA3C-481A-B37F-8AF8507E570A}"/>
    <cellStyle name="20% - Accent2 60 2 3" xfId="9799" xr:uid="{CCD7F27B-29B8-4C0C-AE1A-860F968B2751}"/>
    <cellStyle name="20% - Accent2 60 2 3 2" xfId="21087" xr:uid="{23EB257C-8B5D-4667-93EB-1B0CC3D05DB5}"/>
    <cellStyle name="20% - Accent2 60 2 4" xfId="7805" xr:uid="{89EAF2E9-9761-40EF-865A-6B1562964586}"/>
    <cellStyle name="20% - Accent2 60 2 4 2" xfId="19093" xr:uid="{5517EFC6-5861-4303-8354-3671C73E9474}"/>
    <cellStyle name="20% - Accent2 60 2 5" xfId="5811" xr:uid="{ACB9B6EB-ACE3-4241-B2A3-789C41F80CD4}"/>
    <cellStyle name="20% - Accent2 60 2 5 2" xfId="17099" xr:uid="{14A70759-D394-43E6-915A-9C45F8519233}"/>
    <cellStyle name="20% - Accent2 60 2 6" xfId="15105" xr:uid="{642F57F7-A776-4652-99C7-75E00C45739A}"/>
    <cellStyle name="20% - Accent2 60 3" xfId="10796" xr:uid="{B35C1C3D-B18A-4D06-8303-0983A972C91D}"/>
    <cellStyle name="20% - Accent2 60 3 2" xfId="22084" xr:uid="{8E9C45EE-0E6D-41C5-A452-5B32E9682A1E}"/>
    <cellStyle name="20% - Accent2 60 4" xfId="8802" xr:uid="{969E5D70-97A6-4B83-90C8-C9C56599C4E4}"/>
    <cellStyle name="20% - Accent2 60 4 2" xfId="20090" xr:uid="{2B6A53E0-089F-4A3A-A885-A89B8E9A0AEF}"/>
    <cellStyle name="20% - Accent2 60 5" xfId="6808" xr:uid="{CD78288E-079D-4E1C-BB27-BE3A78D0EEF9}"/>
    <cellStyle name="20% - Accent2 60 5 2" xfId="18096" xr:uid="{DFF13A97-EE17-469B-8544-3E92CB9D8E1C}"/>
    <cellStyle name="20% - Accent2 60 6" xfId="4814" xr:uid="{5E2435B3-65A0-43C6-9378-41E2D1DA5058}"/>
    <cellStyle name="20% - Accent2 60 6 2" xfId="16102" xr:uid="{D57CEA4A-5250-4F61-A72D-92ADAB3F81B3}"/>
    <cellStyle name="20% - Accent2 60 7" xfId="14108" xr:uid="{5CF96823-4CEC-4B50-92A0-B87DE14772FB}"/>
    <cellStyle name="20% - Accent2 60 8" xfId="12794" xr:uid="{16612D4E-A67A-4269-B4EA-FF0FF2EED7A9}"/>
    <cellStyle name="20% - Accent2 61" xfId="859" xr:uid="{9F12A142-C364-40E3-9758-1459672015A3}"/>
    <cellStyle name="20% - Accent2 61 2" xfId="3815" xr:uid="{4E770E62-F988-459D-A0A7-4AB7433602DC}"/>
    <cellStyle name="20% - Accent2 61 2 2" xfId="11794" xr:uid="{4B7989E8-1CDA-4D80-BE8F-46F51A75A0CA}"/>
    <cellStyle name="20% - Accent2 61 2 2 2" xfId="23082" xr:uid="{2BDB8057-0B47-4395-9777-D1DF66DD7961}"/>
    <cellStyle name="20% - Accent2 61 2 3" xfId="9800" xr:uid="{C3FC4C5F-7DCD-4D7E-BD44-349192567054}"/>
    <cellStyle name="20% - Accent2 61 2 3 2" xfId="21088" xr:uid="{65D844D4-5A5F-4E9D-A5ED-A09166331A27}"/>
    <cellStyle name="20% - Accent2 61 2 4" xfId="7806" xr:uid="{9FC6B2F1-464B-4B3F-9DCB-8CEF557EC50D}"/>
    <cellStyle name="20% - Accent2 61 2 4 2" xfId="19094" xr:uid="{E2C25020-6FE0-4383-80C7-31A289CE7584}"/>
    <cellStyle name="20% - Accent2 61 2 5" xfId="5812" xr:uid="{A5EECC9B-75B6-49DF-9EC4-5F161F6F07C4}"/>
    <cellStyle name="20% - Accent2 61 2 5 2" xfId="17100" xr:uid="{0C86B199-4830-4805-818C-423EA3E62981}"/>
    <cellStyle name="20% - Accent2 61 2 6" xfId="15106" xr:uid="{EFC9F548-C08E-4AF6-8FCC-3D22472ABA80}"/>
    <cellStyle name="20% - Accent2 61 3" xfId="10797" xr:uid="{2CEEB3C4-E03B-4F07-A15F-9207DCD83D1C}"/>
    <cellStyle name="20% - Accent2 61 3 2" xfId="22085" xr:uid="{77CEE403-1D07-4429-BDBC-48B4449C0CFC}"/>
    <cellStyle name="20% - Accent2 61 4" xfId="8803" xr:uid="{213F75AF-1079-4CDC-85A0-BA1E77CA4AF3}"/>
    <cellStyle name="20% - Accent2 61 4 2" xfId="20091" xr:uid="{44FC998A-8A1B-427D-9DEE-712033E23AFF}"/>
    <cellStyle name="20% - Accent2 61 5" xfId="6809" xr:uid="{34D734DA-9FDB-4A13-A84C-E6CD503A80F4}"/>
    <cellStyle name="20% - Accent2 61 5 2" xfId="18097" xr:uid="{9792EC61-36DC-42C7-BB90-0A18E7FF79A1}"/>
    <cellStyle name="20% - Accent2 61 6" xfId="4815" xr:uid="{2C60634C-15E3-4CD4-812A-97231C3C01DA}"/>
    <cellStyle name="20% - Accent2 61 6 2" xfId="16103" xr:uid="{3939640C-6A37-4808-AA34-7C23A6F0ABBA}"/>
    <cellStyle name="20% - Accent2 61 7" xfId="14109" xr:uid="{97F3A31D-9C90-413C-B932-1BFA674163A7}"/>
    <cellStyle name="20% - Accent2 61 8" xfId="12795" xr:uid="{97449B72-167D-44A4-AFAF-B47CD3E849BE}"/>
    <cellStyle name="20% - Accent2 62" xfId="860" xr:uid="{2EAE9DAC-04A4-4792-90A2-A986F1A36005}"/>
    <cellStyle name="20% - Accent2 62 2" xfId="3816" xr:uid="{53B1A623-2807-4719-AE8D-D0ADFF5AFF85}"/>
    <cellStyle name="20% - Accent2 62 2 2" xfId="11795" xr:uid="{080EE991-C37D-45DA-9DE8-8DA47845C911}"/>
    <cellStyle name="20% - Accent2 62 2 2 2" xfId="23083" xr:uid="{CB0433AB-768E-4F1C-83E7-DA6310A7D5F1}"/>
    <cellStyle name="20% - Accent2 62 2 3" xfId="9801" xr:uid="{81EC705F-35FF-4918-9965-7F49E6E7063E}"/>
    <cellStyle name="20% - Accent2 62 2 3 2" xfId="21089" xr:uid="{F0B69268-580D-45CF-A686-003B0E9B2B57}"/>
    <cellStyle name="20% - Accent2 62 2 4" xfId="7807" xr:uid="{6298C3F8-0E6D-4A1E-9DF9-A41FFE5F9D9E}"/>
    <cellStyle name="20% - Accent2 62 2 4 2" xfId="19095" xr:uid="{C4BD2101-C39A-4B4C-8CC3-291F2C5B8E45}"/>
    <cellStyle name="20% - Accent2 62 2 5" xfId="5813" xr:uid="{15ADBFC4-6FD5-48E6-8FDE-B6977C47AC0A}"/>
    <cellStyle name="20% - Accent2 62 2 5 2" xfId="17101" xr:uid="{8547A8B0-C9F1-4660-8B1A-3C9E84AA76A2}"/>
    <cellStyle name="20% - Accent2 62 2 6" xfId="15107" xr:uid="{C3CF4ACF-7046-450F-B744-561C96672E83}"/>
    <cellStyle name="20% - Accent2 62 3" xfId="10798" xr:uid="{BD4321DF-EA84-497C-BD01-5571329E37AB}"/>
    <cellStyle name="20% - Accent2 62 3 2" xfId="22086" xr:uid="{252C886D-E822-421A-8F22-2949A7EC333B}"/>
    <cellStyle name="20% - Accent2 62 4" xfId="8804" xr:uid="{99098711-5510-4FF9-A393-989714CD3F54}"/>
    <cellStyle name="20% - Accent2 62 4 2" xfId="20092" xr:uid="{AFAB4056-128A-426B-948B-9658A964CD70}"/>
    <cellStyle name="20% - Accent2 62 5" xfId="6810" xr:uid="{003538DD-BFCD-48DC-B64A-C9359D0FD326}"/>
    <cellStyle name="20% - Accent2 62 5 2" xfId="18098" xr:uid="{15DFC1A5-D1DB-460B-AA0E-A70D0DFF90F1}"/>
    <cellStyle name="20% - Accent2 62 6" xfId="4816" xr:uid="{66FC8793-4F37-42B6-8FAA-881B88552A01}"/>
    <cellStyle name="20% - Accent2 62 6 2" xfId="16104" xr:uid="{1A47190D-E111-4094-B727-285E4E7685C5}"/>
    <cellStyle name="20% - Accent2 62 7" xfId="14110" xr:uid="{8012F9DB-A5B7-4BA0-95CF-BB3C390CD5E5}"/>
    <cellStyle name="20% - Accent2 62 8" xfId="12796" xr:uid="{656E0FBF-19FB-444E-9A25-4E9D8058580C}"/>
    <cellStyle name="20% - Accent2 63" xfId="861" xr:uid="{BCB081C1-EE3D-4BBB-A4F9-514191E3892B}"/>
    <cellStyle name="20% - Accent2 63 2" xfId="3817" xr:uid="{7AC186F4-EBCD-464E-BFA6-906DF0AB8EC5}"/>
    <cellStyle name="20% - Accent2 63 2 2" xfId="11796" xr:uid="{934ADE3D-0E00-4997-9A73-8844C14956E9}"/>
    <cellStyle name="20% - Accent2 63 2 2 2" xfId="23084" xr:uid="{619F43A7-5D6E-4E01-8169-F555F5C953FB}"/>
    <cellStyle name="20% - Accent2 63 2 3" xfId="9802" xr:uid="{A2336F78-7057-4AF1-A4F7-0ACF93F4EB72}"/>
    <cellStyle name="20% - Accent2 63 2 3 2" xfId="21090" xr:uid="{D4F73C62-6A2C-4FD3-ABC8-62751DBE7E9D}"/>
    <cellStyle name="20% - Accent2 63 2 4" xfId="7808" xr:uid="{6387ACBD-7BD3-4E61-98AD-506F04F7F69D}"/>
    <cellStyle name="20% - Accent2 63 2 4 2" xfId="19096" xr:uid="{0718A7ED-46D3-4984-9DBD-478F5BEADC32}"/>
    <cellStyle name="20% - Accent2 63 2 5" xfId="5814" xr:uid="{CCEEB308-DD01-42F3-8BCC-0CFC6778815E}"/>
    <cellStyle name="20% - Accent2 63 2 5 2" xfId="17102" xr:uid="{FFAB2E59-6996-4E40-AFAC-00692D69EBBF}"/>
    <cellStyle name="20% - Accent2 63 2 6" xfId="15108" xr:uid="{79C0B2A2-16D1-4C84-80ED-28AE7CAB6DF0}"/>
    <cellStyle name="20% - Accent2 63 3" xfId="10799" xr:uid="{34CDF461-04B3-45C1-98CE-3F75A55F9339}"/>
    <cellStyle name="20% - Accent2 63 3 2" xfId="22087" xr:uid="{4325475F-0F9A-40B8-9FD5-784B8B242DD5}"/>
    <cellStyle name="20% - Accent2 63 4" xfId="8805" xr:uid="{E9120F79-14DC-47F1-9591-2CF5BEB44818}"/>
    <cellStyle name="20% - Accent2 63 4 2" xfId="20093" xr:uid="{6E0C0EF5-09D6-4AC4-B061-7094812533AD}"/>
    <cellStyle name="20% - Accent2 63 5" xfId="6811" xr:uid="{3DC84436-70CE-4298-B9C4-34E0A4D89347}"/>
    <cellStyle name="20% - Accent2 63 5 2" xfId="18099" xr:uid="{5D587FC2-B6C2-4ED5-9D75-5B0075E6236C}"/>
    <cellStyle name="20% - Accent2 63 6" xfId="4817" xr:uid="{EF62BF1A-D5CA-45D6-B370-BD309E2ED829}"/>
    <cellStyle name="20% - Accent2 63 6 2" xfId="16105" xr:uid="{DD642819-861E-41E6-B517-2734485E516F}"/>
    <cellStyle name="20% - Accent2 63 7" xfId="14111" xr:uid="{AE65C25D-609D-40B0-9283-2D95A9812822}"/>
    <cellStyle name="20% - Accent2 63 8" xfId="12797" xr:uid="{62B86F7B-7C1C-48EF-A440-300A4F153D2B}"/>
    <cellStyle name="20% - Accent2 64" xfId="862" xr:uid="{30454FDE-3F72-4B48-8B51-AFBCB4F85B58}"/>
    <cellStyle name="20% - Accent2 64 2" xfId="3818" xr:uid="{C59382FD-31CA-4BCE-8FCF-51AEB0658AC2}"/>
    <cellStyle name="20% - Accent2 64 2 2" xfId="11797" xr:uid="{846D2EAF-B81C-4FF8-998E-7C78B776D77A}"/>
    <cellStyle name="20% - Accent2 64 2 2 2" xfId="23085" xr:uid="{E4B3B3F9-68D6-4786-BECC-01A849ED838D}"/>
    <cellStyle name="20% - Accent2 64 2 3" xfId="9803" xr:uid="{AC3C3CB1-4742-4D02-A543-272789FFAAC4}"/>
    <cellStyle name="20% - Accent2 64 2 3 2" xfId="21091" xr:uid="{270FE8C4-17C6-4C96-9F74-3CE5517FAF6C}"/>
    <cellStyle name="20% - Accent2 64 2 4" xfId="7809" xr:uid="{4C695ED2-5831-448D-A6B6-D0DA41A87ED4}"/>
    <cellStyle name="20% - Accent2 64 2 4 2" xfId="19097" xr:uid="{C415BE19-FED5-4CBF-A0BD-276B2D885A7A}"/>
    <cellStyle name="20% - Accent2 64 2 5" xfId="5815" xr:uid="{0A27F44E-B813-45A0-8FF5-FB268A1F147B}"/>
    <cellStyle name="20% - Accent2 64 2 5 2" xfId="17103" xr:uid="{7A1434C0-5E9C-4D1F-BC8C-713DBDF8DC1D}"/>
    <cellStyle name="20% - Accent2 64 2 6" xfId="15109" xr:uid="{A9DDC713-1E2D-466D-A901-FCE4FC6839B7}"/>
    <cellStyle name="20% - Accent2 64 3" xfId="10800" xr:uid="{6C162B6D-B022-48E2-8F33-9D7FAEADB298}"/>
    <cellStyle name="20% - Accent2 64 3 2" xfId="22088" xr:uid="{98563698-6346-4507-A5B3-9E2A8326C8FD}"/>
    <cellStyle name="20% - Accent2 64 4" xfId="8806" xr:uid="{4E74F4AB-F769-47B7-8D5D-443F12E42680}"/>
    <cellStyle name="20% - Accent2 64 4 2" xfId="20094" xr:uid="{7C544803-E364-420C-A57A-F05B5077609D}"/>
    <cellStyle name="20% - Accent2 64 5" xfId="6812" xr:uid="{53EA09F6-CEAB-4A06-9104-FF63667FE758}"/>
    <cellStyle name="20% - Accent2 64 5 2" xfId="18100" xr:uid="{5325B1E3-F75B-4B15-8D27-08EF5D573F14}"/>
    <cellStyle name="20% - Accent2 64 6" xfId="4818" xr:uid="{29E829CF-7855-445B-8472-897BCB216A36}"/>
    <cellStyle name="20% - Accent2 64 6 2" xfId="16106" xr:uid="{1E482384-0DC1-4AF0-9C93-86C0E72328E8}"/>
    <cellStyle name="20% - Accent2 64 7" xfId="14112" xr:uid="{835DDE1D-5E79-48B5-8DC2-C8CCCE45D082}"/>
    <cellStyle name="20% - Accent2 64 8" xfId="12798" xr:uid="{BB57A2E5-0DC7-4AD8-8CFB-8DCACEBB420E}"/>
    <cellStyle name="20% - Accent2 65" xfId="863" xr:uid="{521C12AD-FFF2-4B94-8EC6-8A06421D2A7E}"/>
    <cellStyle name="20% - Accent2 65 2" xfId="3819" xr:uid="{47037252-05C5-461C-9B2F-A29DD613249A}"/>
    <cellStyle name="20% - Accent2 65 2 2" xfId="11798" xr:uid="{AA038DAD-8E84-4D78-A8F5-19E9FC0FB6E0}"/>
    <cellStyle name="20% - Accent2 65 2 2 2" xfId="23086" xr:uid="{AD6F43E5-42C9-4838-BD37-9F1F352F3A0B}"/>
    <cellStyle name="20% - Accent2 65 2 3" xfId="9804" xr:uid="{D55FE704-0AB1-4FD0-864B-F0BD0A20B0FD}"/>
    <cellStyle name="20% - Accent2 65 2 3 2" xfId="21092" xr:uid="{BC7A9CB9-B822-409E-9BCC-8E37C5E081E2}"/>
    <cellStyle name="20% - Accent2 65 2 4" xfId="7810" xr:uid="{61025242-41C7-44FB-B7A6-B2276FBE3361}"/>
    <cellStyle name="20% - Accent2 65 2 4 2" xfId="19098" xr:uid="{A2667207-7CAF-40F6-9406-351C13922BBE}"/>
    <cellStyle name="20% - Accent2 65 2 5" xfId="5816" xr:uid="{E62B00EB-6284-43E1-9778-4C6C32E87532}"/>
    <cellStyle name="20% - Accent2 65 2 5 2" xfId="17104" xr:uid="{878D5CB8-4305-49FA-9804-67DD00F8A23F}"/>
    <cellStyle name="20% - Accent2 65 2 6" xfId="15110" xr:uid="{58A88A9E-9955-44F5-A34D-5E23E43FB8E1}"/>
    <cellStyle name="20% - Accent2 65 3" xfId="10801" xr:uid="{E1DE2051-62BF-43E9-8E36-AF6311FDFEF3}"/>
    <cellStyle name="20% - Accent2 65 3 2" xfId="22089" xr:uid="{6EBEC03B-CFB8-4A0F-B4EC-C5D15E9C741B}"/>
    <cellStyle name="20% - Accent2 65 4" xfId="8807" xr:uid="{077FB6F9-2C5E-4C44-94E5-A8681F946D11}"/>
    <cellStyle name="20% - Accent2 65 4 2" xfId="20095" xr:uid="{F6060D10-1C30-4EFF-9D1B-4DEB0641D42F}"/>
    <cellStyle name="20% - Accent2 65 5" xfId="6813" xr:uid="{68853F3D-F657-4732-82AC-F854C2D98B51}"/>
    <cellStyle name="20% - Accent2 65 5 2" xfId="18101" xr:uid="{E1467CDB-6EC0-4024-B336-17722510BADE}"/>
    <cellStyle name="20% - Accent2 65 6" xfId="4819" xr:uid="{6214D8F0-36C5-42F0-BE6B-3735F2FAC5C8}"/>
    <cellStyle name="20% - Accent2 65 6 2" xfId="16107" xr:uid="{16B4AC28-4612-4B54-B660-D97DE9A85D59}"/>
    <cellStyle name="20% - Accent2 65 7" xfId="14113" xr:uid="{96748041-F086-4841-AF91-F5E87423816F}"/>
    <cellStyle name="20% - Accent2 65 8" xfId="12799" xr:uid="{8EBF60E3-963B-4308-A395-C631CA2A8AA5}"/>
    <cellStyle name="20% - Accent2 66" xfId="864" xr:uid="{D2CAA7A7-D728-4FAF-8233-9E664CBBCB5C}"/>
    <cellStyle name="20% - Accent2 66 2" xfId="3820" xr:uid="{2E7585CA-4F2D-46B4-ACE4-60F81BA1BABC}"/>
    <cellStyle name="20% - Accent2 66 2 2" xfId="11799" xr:uid="{F970091E-0D46-4187-A1D6-E39BD44F377B}"/>
    <cellStyle name="20% - Accent2 66 2 2 2" xfId="23087" xr:uid="{5241F942-1491-47D1-A23B-F0FE6DDA710B}"/>
    <cellStyle name="20% - Accent2 66 2 3" xfId="9805" xr:uid="{DE1BC7C2-2735-4681-BEEB-BC7CA1016382}"/>
    <cellStyle name="20% - Accent2 66 2 3 2" xfId="21093" xr:uid="{40D2D467-EB30-42DA-BAF0-AB77AD2FB9BC}"/>
    <cellStyle name="20% - Accent2 66 2 4" xfId="7811" xr:uid="{C02B3E79-4E09-46DF-BC04-8A2D3CF69708}"/>
    <cellStyle name="20% - Accent2 66 2 4 2" xfId="19099" xr:uid="{AB1B3E31-FABC-4DAB-841F-5395B464FF61}"/>
    <cellStyle name="20% - Accent2 66 2 5" xfId="5817" xr:uid="{26875F91-7A16-4181-836F-925633813045}"/>
    <cellStyle name="20% - Accent2 66 2 5 2" xfId="17105" xr:uid="{4A6398B5-C59B-4DE9-9EEE-A776DB1402E4}"/>
    <cellStyle name="20% - Accent2 66 2 6" xfId="15111" xr:uid="{A5C69068-29CF-4097-9574-2DB0DACAE96A}"/>
    <cellStyle name="20% - Accent2 66 3" xfId="10802" xr:uid="{15AC3EC4-1AAC-4E0B-863E-0AC66A9751E4}"/>
    <cellStyle name="20% - Accent2 66 3 2" xfId="22090" xr:uid="{1373AA9B-1FAA-4671-ADC8-A584463A3AC4}"/>
    <cellStyle name="20% - Accent2 66 4" xfId="8808" xr:uid="{3524948A-884E-4680-A93F-BB1011371AC6}"/>
    <cellStyle name="20% - Accent2 66 4 2" xfId="20096" xr:uid="{467F6973-2883-4956-8208-D68A98D585FD}"/>
    <cellStyle name="20% - Accent2 66 5" xfId="6814" xr:uid="{B9C72FD8-8F3E-4223-B27B-678639A4CBB7}"/>
    <cellStyle name="20% - Accent2 66 5 2" xfId="18102" xr:uid="{274EDB0F-CCB1-49C7-A043-DD4584664E06}"/>
    <cellStyle name="20% - Accent2 66 6" xfId="4820" xr:uid="{B6FAF7F1-E977-4D3D-A7F6-E234BD2672B3}"/>
    <cellStyle name="20% - Accent2 66 6 2" xfId="16108" xr:uid="{6D8252D8-0870-4AD2-BBD5-9AB616A269DA}"/>
    <cellStyle name="20% - Accent2 66 7" xfId="14114" xr:uid="{073DC5F4-BBF3-4CF6-A3B0-CA6BB9CAA1A5}"/>
    <cellStyle name="20% - Accent2 66 8" xfId="12800" xr:uid="{799937EC-7D56-47E4-88B9-F8B21D1D30C2}"/>
    <cellStyle name="20% - Accent2 67" xfId="865" xr:uid="{45AB2EFD-61F2-4E92-A85E-AD12996D6BBB}"/>
    <cellStyle name="20% - Accent2 67 2" xfId="3821" xr:uid="{81063B88-53E0-4ABC-B4D1-B8515023DC97}"/>
    <cellStyle name="20% - Accent2 67 2 2" xfId="11800" xr:uid="{10DDAACD-E0CC-49EF-8342-42C81A021D45}"/>
    <cellStyle name="20% - Accent2 67 2 2 2" xfId="23088" xr:uid="{8FFD985C-FED7-4AE7-97FE-7B3DD9D93E5A}"/>
    <cellStyle name="20% - Accent2 67 2 3" xfId="9806" xr:uid="{D3E931E7-39ED-40E2-9ACD-2385938F6648}"/>
    <cellStyle name="20% - Accent2 67 2 3 2" xfId="21094" xr:uid="{5E8BECDC-F7FA-4DC9-AF4F-5554AA71533E}"/>
    <cellStyle name="20% - Accent2 67 2 4" xfId="7812" xr:uid="{96A4337C-B0A8-4CAA-998D-7CCD2DC98C5B}"/>
    <cellStyle name="20% - Accent2 67 2 4 2" xfId="19100" xr:uid="{A567F731-0454-413B-B168-D442189547B2}"/>
    <cellStyle name="20% - Accent2 67 2 5" xfId="5818" xr:uid="{C664D177-C272-4520-ABC8-7AF286EF5EE6}"/>
    <cellStyle name="20% - Accent2 67 2 5 2" xfId="17106" xr:uid="{45A527E1-AE04-4E08-B114-D481214CB4CD}"/>
    <cellStyle name="20% - Accent2 67 2 6" xfId="15112" xr:uid="{472DAF1A-DAF3-4821-B50C-4761738E87BF}"/>
    <cellStyle name="20% - Accent2 67 3" xfId="10803" xr:uid="{5BDE6707-3208-4AF7-88ED-9658E03244EA}"/>
    <cellStyle name="20% - Accent2 67 3 2" xfId="22091" xr:uid="{F9537677-7956-4D09-9056-3195EC9C9631}"/>
    <cellStyle name="20% - Accent2 67 4" xfId="8809" xr:uid="{A6B7D373-C0A9-4D99-8FDA-224338E8699C}"/>
    <cellStyle name="20% - Accent2 67 4 2" xfId="20097" xr:uid="{F3D3A546-5B11-4A19-8FDD-7CFCE6EDE6E3}"/>
    <cellStyle name="20% - Accent2 67 5" xfId="6815" xr:uid="{7D3D1218-A418-493A-8750-DF22A430E90F}"/>
    <cellStyle name="20% - Accent2 67 5 2" xfId="18103" xr:uid="{605F71A5-7F38-4114-9F3A-BBFAC357D478}"/>
    <cellStyle name="20% - Accent2 67 6" xfId="4821" xr:uid="{8F1A97CF-C9F4-4200-902F-CDF4E5B2C2B1}"/>
    <cellStyle name="20% - Accent2 67 6 2" xfId="16109" xr:uid="{A182DDD5-0875-4F05-A0C4-5C990D1A5D08}"/>
    <cellStyle name="20% - Accent2 67 7" xfId="14115" xr:uid="{40B49C09-2E00-4015-86B6-50B7A2AF9F4E}"/>
    <cellStyle name="20% - Accent2 67 8" xfId="12801" xr:uid="{FD91CF8F-65A5-49F7-AD87-D2C98188A742}"/>
    <cellStyle name="20% - Accent2 68" xfId="866" xr:uid="{ADF60FA6-B037-4CB5-98F2-4C98ABB8D468}"/>
    <cellStyle name="20% - Accent2 68 2" xfId="3822" xr:uid="{63CC84A2-673C-40CD-901C-280011054362}"/>
    <cellStyle name="20% - Accent2 68 2 2" xfId="11801" xr:uid="{88FF2F04-E193-4F40-81A1-3C1F7CE57F3C}"/>
    <cellStyle name="20% - Accent2 68 2 2 2" xfId="23089" xr:uid="{030C9F39-3295-407A-9911-9ADB230CF03C}"/>
    <cellStyle name="20% - Accent2 68 2 3" xfId="9807" xr:uid="{9E32B478-F3F2-4CDF-8283-E872E73B1571}"/>
    <cellStyle name="20% - Accent2 68 2 3 2" xfId="21095" xr:uid="{FDD6FB21-9149-4CD6-B8A6-A2480B89DB15}"/>
    <cellStyle name="20% - Accent2 68 2 4" xfId="7813" xr:uid="{B763A361-6745-4E56-8663-3B33CD211984}"/>
    <cellStyle name="20% - Accent2 68 2 4 2" xfId="19101" xr:uid="{C6177A0C-4880-4E92-81EF-A12C9ECAF99A}"/>
    <cellStyle name="20% - Accent2 68 2 5" xfId="5819" xr:uid="{C807664D-323A-4672-85C4-437DBBFBF694}"/>
    <cellStyle name="20% - Accent2 68 2 5 2" xfId="17107" xr:uid="{02F32F13-99CC-4C1C-AF3D-C304C3268C5A}"/>
    <cellStyle name="20% - Accent2 68 2 6" xfId="15113" xr:uid="{FC98123B-A48B-433E-95E3-737CAFEAF475}"/>
    <cellStyle name="20% - Accent2 68 3" xfId="10804" xr:uid="{51BB3EF1-D238-4F13-B324-40CE1C6FE3FE}"/>
    <cellStyle name="20% - Accent2 68 3 2" xfId="22092" xr:uid="{DC82031F-8CCA-4764-B169-BF8567B19F94}"/>
    <cellStyle name="20% - Accent2 68 4" xfId="8810" xr:uid="{A24EE47D-66B4-46F7-9AAA-12596B0D5694}"/>
    <cellStyle name="20% - Accent2 68 4 2" xfId="20098" xr:uid="{C0DFF3C2-99C6-43CE-A52D-0F7073A37361}"/>
    <cellStyle name="20% - Accent2 68 5" xfId="6816" xr:uid="{B40C341E-0ED0-48DA-AB89-B4AA0CAD923B}"/>
    <cellStyle name="20% - Accent2 68 5 2" xfId="18104" xr:uid="{7603AEAA-7DE0-4525-AF47-E65291C93997}"/>
    <cellStyle name="20% - Accent2 68 6" xfId="4822" xr:uid="{FABD9CA6-37E2-4FC1-B6AB-6C660C09DDA2}"/>
    <cellStyle name="20% - Accent2 68 6 2" xfId="16110" xr:uid="{85BB49EB-9909-4C09-AF1F-DC5450A639CE}"/>
    <cellStyle name="20% - Accent2 68 7" xfId="14116" xr:uid="{9FEED2FD-8BAF-4ACF-BE69-922B0D57FBD3}"/>
    <cellStyle name="20% - Accent2 68 8" xfId="12802" xr:uid="{1102B537-C936-47AC-A250-53EAC0DF6CAC}"/>
    <cellStyle name="20% - Accent2 69" xfId="867" xr:uid="{BC10E5FC-C7CC-411A-B78E-FC277061BBBC}"/>
    <cellStyle name="20% - Accent2 69 2" xfId="3823" xr:uid="{1B54D5C4-16B9-4100-A61F-4F3700DEC5E1}"/>
    <cellStyle name="20% - Accent2 69 2 2" xfId="11802" xr:uid="{CB752111-1F96-4572-A1C7-1AAF9556DEFF}"/>
    <cellStyle name="20% - Accent2 69 2 2 2" xfId="23090" xr:uid="{B04291C7-2ABB-4D19-A5A5-179B89D728ED}"/>
    <cellStyle name="20% - Accent2 69 2 3" xfId="9808" xr:uid="{2A1C6F2D-F037-46EA-9677-28D366F2510D}"/>
    <cellStyle name="20% - Accent2 69 2 3 2" xfId="21096" xr:uid="{B7430A42-21D1-4A55-BFC8-7B0F3D119579}"/>
    <cellStyle name="20% - Accent2 69 2 4" xfId="7814" xr:uid="{9C8E9A72-3DC7-4DF2-AD51-438C00F82FC6}"/>
    <cellStyle name="20% - Accent2 69 2 4 2" xfId="19102" xr:uid="{879C0CAF-3AE2-4771-96F5-7B315D67277E}"/>
    <cellStyle name="20% - Accent2 69 2 5" xfId="5820" xr:uid="{BAA99B1E-3C1D-491F-815E-AAB044095C9C}"/>
    <cellStyle name="20% - Accent2 69 2 5 2" xfId="17108" xr:uid="{67C20C14-9A3D-4088-B1FB-522D3DD68569}"/>
    <cellStyle name="20% - Accent2 69 2 6" xfId="15114" xr:uid="{176CE0D3-DBE3-49D3-A879-52FC15431FC4}"/>
    <cellStyle name="20% - Accent2 69 3" xfId="10805" xr:uid="{7EE7B1E9-0457-40E4-AFA7-991C7D10BB99}"/>
    <cellStyle name="20% - Accent2 69 3 2" xfId="22093" xr:uid="{C699E45C-09DB-4AF0-9F45-0D9C92A843B7}"/>
    <cellStyle name="20% - Accent2 69 4" xfId="8811" xr:uid="{36AAAD33-741B-4422-95F5-394601DB9F0B}"/>
    <cellStyle name="20% - Accent2 69 4 2" xfId="20099" xr:uid="{AC6BD894-13DE-4F98-BCA6-844E6448849A}"/>
    <cellStyle name="20% - Accent2 69 5" xfId="6817" xr:uid="{EBF881E9-B1B7-46D7-B4BB-666256410B71}"/>
    <cellStyle name="20% - Accent2 69 5 2" xfId="18105" xr:uid="{111DA919-7DBD-4D78-B3C5-AEAC9FC13B48}"/>
    <cellStyle name="20% - Accent2 69 6" xfId="4823" xr:uid="{CF9CD30A-F737-440D-85BC-364B3D4B0B1B}"/>
    <cellStyle name="20% - Accent2 69 6 2" xfId="16111" xr:uid="{FBE7B2E0-9930-430E-9D09-4BACE92D7362}"/>
    <cellStyle name="20% - Accent2 69 7" xfId="14117" xr:uid="{7540A471-2E16-4098-8832-D4F6E36CCD5A}"/>
    <cellStyle name="20% - Accent2 69 8" xfId="12803" xr:uid="{605A2B6F-5247-441B-9DD7-D54B2E78745F}"/>
    <cellStyle name="20% - Accent2 7" xfId="868" xr:uid="{B712B705-2A17-4830-8FA7-36C788536B2D}"/>
    <cellStyle name="20% - Accent2 7 10" xfId="24636" xr:uid="{9B16078F-18C7-4162-AD7C-3244DC74A5A7}"/>
    <cellStyle name="20% - Accent2 7 11" xfId="25025" xr:uid="{220A5A3B-D336-440E-84A1-3A2553B0A066}"/>
    <cellStyle name="20% - Accent2 7 2" xfId="3824" xr:uid="{3DFBA666-CBEB-4F1A-A6BD-181F7EF6D031}"/>
    <cellStyle name="20% - Accent2 7 2 2" xfId="11803" xr:uid="{B89286E5-3950-41AC-A97C-88F198947CFB}"/>
    <cellStyle name="20% - Accent2 7 2 2 2" xfId="23091" xr:uid="{533FB0DC-2065-444D-B679-2FB1281C1D59}"/>
    <cellStyle name="20% - Accent2 7 2 3" xfId="9809" xr:uid="{AA142970-F483-4E01-A2BE-A54E92A66537}"/>
    <cellStyle name="20% - Accent2 7 2 3 2" xfId="21097" xr:uid="{B5147723-147D-4FC0-9E7D-F0EB2C3D5214}"/>
    <cellStyle name="20% - Accent2 7 2 4" xfId="7815" xr:uid="{79F5906A-B35A-4BDF-AEB9-70D27BC21AAD}"/>
    <cellStyle name="20% - Accent2 7 2 4 2" xfId="19103" xr:uid="{B3D9BF02-6709-43D4-AC7E-87AA58774D0D}"/>
    <cellStyle name="20% - Accent2 7 2 5" xfId="5821" xr:uid="{AC77778F-8A57-47B9-8DE0-5152364D50A8}"/>
    <cellStyle name="20% - Accent2 7 2 5 2" xfId="17109" xr:uid="{4C1C2C7C-876D-4F47-BF7A-B14C91B74CA9}"/>
    <cellStyle name="20% - Accent2 7 2 6" xfId="15115" xr:uid="{A19FE468-1893-4735-8B39-F620BF9C05EF}"/>
    <cellStyle name="20% - Accent2 7 2 7" xfId="24397" xr:uid="{C0E82C75-1802-42E5-AC8C-52CDDC88A10F}"/>
    <cellStyle name="20% - Accent2 7 2 8" xfId="24860" xr:uid="{0FB1DE0D-7521-41E5-8EE8-8D2A05A81183}"/>
    <cellStyle name="20% - Accent2 7 2 9" xfId="25227" xr:uid="{F99A0092-A18D-408A-9E89-AB05FFAB07FB}"/>
    <cellStyle name="20% - Accent2 7 3" xfId="10806" xr:uid="{1FC2B7CF-51ED-4F2C-842F-4D3CFE76E812}"/>
    <cellStyle name="20% - Accent2 7 3 2" xfId="22094" xr:uid="{64A2B4D9-A506-41B4-B05C-499F08EF25FC}"/>
    <cellStyle name="20% - Accent2 7 4" xfId="8812" xr:uid="{05B18BA5-CB78-4B57-AD3B-EA61E10DDF7E}"/>
    <cellStyle name="20% - Accent2 7 4 2" xfId="20100" xr:uid="{FFEAB88F-A699-4782-A682-571038483E3F}"/>
    <cellStyle name="20% - Accent2 7 5" xfId="6818" xr:uid="{9AC17ABA-B092-4959-A367-82D696D20626}"/>
    <cellStyle name="20% - Accent2 7 5 2" xfId="18106" xr:uid="{85C41F79-9492-4E1A-917D-D7CE42D4A2F3}"/>
    <cellStyle name="20% - Accent2 7 6" xfId="4824" xr:uid="{94CAC62E-6D02-4C6B-B0BF-249D2422BE00}"/>
    <cellStyle name="20% - Accent2 7 6 2" xfId="16112" xr:uid="{B7C65E3D-3DEE-4690-B77F-11496701CD0D}"/>
    <cellStyle name="20% - Accent2 7 7" xfId="14118" xr:uid="{48FE9F75-2C96-40A8-B317-F3A4767E635C}"/>
    <cellStyle name="20% - Accent2 7 8" xfId="12804" xr:uid="{4EB8BA4B-232B-441B-A4AC-5948DBAF2843}"/>
    <cellStyle name="20% - Accent2 7 9" xfId="24009" xr:uid="{B2925BE7-BEE7-4CEB-8EEC-BE0AC82CDEC3}"/>
    <cellStyle name="20% - Accent2 70" xfId="869" xr:uid="{98ED8CB3-8DCC-4794-AA93-FFAF33A8A3F6}"/>
    <cellStyle name="20% - Accent2 70 2" xfId="3825" xr:uid="{94BA8D91-73B6-4AD4-A77A-DA752AB0375E}"/>
    <cellStyle name="20% - Accent2 70 2 2" xfId="11804" xr:uid="{475A1C9F-8311-4E16-9A5F-BA9BDECFDD7E}"/>
    <cellStyle name="20% - Accent2 70 2 2 2" xfId="23092" xr:uid="{234BDC6B-0ACF-4A5A-9E06-DBA4D1F0A5AB}"/>
    <cellStyle name="20% - Accent2 70 2 3" xfId="9810" xr:uid="{C717AC5D-A023-491E-8AE7-E79AC164BD3A}"/>
    <cellStyle name="20% - Accent2 70 2 3 2" xfId="21098" xr:uid="{BD741909-4C96-4A91-ACAF-BE88B9D7A7F6}"/>
    <cellStyle name="20% - Accent2 70 2 4" xfId="7816" xr:uid="{5B014AAF-B02A-4809-8319-0C52948E18D6}"/>
    <cellStyle name="20% - Accent2 70 2 4 2" xfId="19104" xr:uid="{3115F974-99F2-4E91-813B-9897925F529E}"/>
    <cellStyle name="20% - Accent2 70 2 5" xfId="5822" xr:uid="{F56C8212-5D21-4457-9CAD-CE45911239D4}"/>
    <cellStyle name="20% - Accent2 70 2 5 2" xfId="17110" xr:uid="{1EEF915A-50D4-4F71-B38D-8C2D3BF983FA}"/>
    <cellStyle name="20% - Accent2 70 2 6" xfId="15116" xr:uid="{6BD9F3C5-51FF-48BD-AA5C-C53581931C4F}"/>
    <cellStyle name="20% - Accent2 70 3" xfId="10807" xr:uid="{CC3A27BD-3B31-44F9-B4BA-D7EB74D1273D}"/>
    <cellStyle name="20% - Accent2 70 3 2" xfId="22095" xr:uid="{E90BA3BE-76CE-4E73-824C-1BEA8693034B}"/>
    <cellStyle name="20% - Accent2 70 4" xfId="8813" xr:uid="{1E5D5F04-5C61-42F7-8062-1B6ABAC23F92}"/>
    <cellStyle name="20% - Accent2 70 4 2" xfId="20101" xr:uid="{766B65DA-A21E-4B79-8FAD-5B896B9B2644}"/>
    <cellStyle name="20% - Accent2 70 5" xfId="6819" xr:uid="{1CDE1746-D6AB-45EA-B184-6F892A7834BF}"/>
    <cellStyle name="20% - Accent2 70 5 2" xfId="18107" xr:uid="{B315FEB7-0763-4F6F-84C6-F56FFD6C1E00}"/>
    <cellStyle name="20% - Accent2 70 6" xfId="4825" xr:uid="{BB757ACA-9805-4E29-BE49-A0B78FF7FC76}"/>
    <cellStyle name="20% - Accent2 70 6 2" xfId="16113" xr:uid="{6466E386-16D4-4B3F-B6F6-D0DB193BE984}"/>
    <cellStyle name="20% - Accent2 70 7" xfId="14119" xr:uid="{9510B910-1A68-4031-B6CA-C5CE2D92760E}"/>
    <cellStyle name="20% - Accent2 70 8" xfId="12805" xr:uid="{DE52182C-CDF8-4A0F-A154-A850E549ED10}"/>
    <cellStyle name="20% - Accent2 71" xfId="870" xr:uid="{BED3EE1B-A580-4989-87D4-FA5371560D81}"/>
    <cellStyle name="20% - Accent2 71 2" xfId="3826" xr:uid="{2C877D7C-3658-4292-A1D9-07003F258325}"/>
    <cellStyle name="20% - Accent2 71 2 2" xfId="11805" xr:uid="{DAFE6CB2-C76E-4AE7-8028-5709E0E96C26}"/>
    <cellStyle name="20% - Accent2 71 2 2 2" xfId="23093" xr:uid="{8497C544-A41E-45C5-B165-ACA36088F800}"/>
    <cellStyle name="20% - Accent2 71 2 3" xfId="9811" xr:uid="{7F5DD425-4323-4238-8C84-AE680124F0E1}"/>
    <cellStyle name="20% - Accent2 71 2 3 2" xfId="21099" xr:uid="{508F58DC-4DF6-4600-9A2F-7464F9439089}"/>
    <cellStyle name="20% - Accent2 71 2 4" xfId="7817" xr:uid="{3A62FF70-65AD-4A7C-8004-1C344FB10EBC}"/>
    <cellStyle name="20% - Accent2 71 2 4 2" xfId="19105" xr:uid="{3F36E623-F9B3-4B18-BEE1-1AECD707A1D5}"/>
    <cellStyle name="20% - Accent2 71 2 5" xfId="5823" xr:uid="{A2E77D8C-D3E9-4FDD-ADBA-6FFF6369B9B5}"/>
    <cellStyle name="20% - Accent2 71 2 5 2" xfId="17111" xr:uid="{FF97AEDA-B383-4561-90EB-301C39E12E99}"/>
    <cellStyle name="20% - Accent2 71 2 6" xfId="15117" xr:uid="{81AC2628-3C4C-480E-B599-6E590778E622}"/>
    <cellStyle name="20% - Accent2 71 3" xfId="10808" xr:uid="{943F4214-FEB7-4D6C-A908-A64610A29F02}"/>
    <cellStyle name="20% - Accent2 71 3 2" xfId="22096" xr:uid="{1959914A-E82C-405B-A7CF-EE0A6BBF970B}"/>
    <cellStyle name="20% - Accent2 71 4" xfId="8814" xr:uid="{F5601553-5135-411E-B008-7F6ED7C3586D}"/>
    <cellStyle name="20% - Accent2 71 4 2" xfId="20102" xr:uid="{33ADF6F1-8940-4F0E-85BB-767BE708B1FC}"/>
    <cellStyle name="20% - Accent2 71 5" xfId="6820" xr:uid="{8CD4FEDC-B8D8-40B4-B7F2-D659D7CFF0CC}"/>
    <cellStyle name="20% - Accent2 71 5 2" xfId="18108" xr:uid="{AE17B153-16DB-42FF-B562-0555B1351717}"/>
    <cellStyle name="20% - Accent2 71 6" xfId="4826" xr:uid="{0D3BEC0B-A25A-495D-BCE5-A01754F40696}"/>
    <cellStyle name="20% - Accent2 71 6 2" xfId="16114" xr:uid="{13A853FA-05FC-45B3-92BD-AF1D187D8A48}"/>
    <cellStyle name="20% - Accent2 71 7" xfId="14120" xr:uid="{10DD2C15-469B-46B6-AA69-28BB279A017C}"/>
    <cellStyle name="20% - Accent2 71 8" xfId="12806" xr:uid="{E8D7810E-3F67-46FD-B7DF-B2F16C16E336}"/>
    <cellStyle name="20% - Accent2 72" xfId="871" xr:uid="{9B4EB946-F879-4C9E-82D1-E37D8CD093A4}"/>
    <cellStyle name="20% - Accent2 72 2" xfId="3827" xr:uid="{214F71C2-7F84-4BF0-9A27-2078CEE768D6}"/>
    <cellStyle name="20% - Accent2 72 2 2" xfId="11806" xr:uid="{0A32E295-080A-410E-AE24-11E47F5BAD26}"/>
    <cellStyle name="20% - Accent2 72 2 2 2" xfId="23094" xr:uid="{FABBC9AE-FEBE-43D2-A9AA-0C3338BD2EBC}"/>
    <cellStyle name="20% - Accent2 72 2 3" xfId="9812" xr:uid="{C079C693-8134-48FA-8740-C9236FA99A8C}"/>
    <cellStyle name="20% - Accent2 72 2 3 2" xfId="21100" xr:uid="{037B5333-FD91-4CA6-ADC3-BF856A7E99B5}"/>
    <cellStyle name="20% - Accent2 72 2 4" xfId="7818" xr:uid="{72016031-E0A1-41E5-BED6-70466E57D519}"/>
    <cellStyle name="20% - Accent2 72 2 4 2" xfId="19106" xr:uid="{7737D496-5FEF-44F3-AEBA-65F1F386AE22}"/>
    <cellStyle name="20% - Accent2 72 2 5" xfId="5824" xr:uid="{FDFDDFE2-7D07-4D1A-A966-041818F66A4C}"/>
    <cellStyle name="20% - Accent2 72 2 5 2" xfId="17112" xr:uid="{7D08D31C-A476-4C14-8B80-AC3967701462}"/>
    <cellStyle name="20% - Accent2 72 2 6" xfId="15118" xr:uid="{AD6E2F5B-B8EB-4060-983C-1C7E7F87326C}"/>
    <cellStyle name="20% - Accent2 72 3" xfId="10809" xr:uid="{7D94AF85-C585-4802-90D4-698FC785DC1D}"/>
    <cellStyle name="20% - Accent2 72 3 2" xfId="22097" xr:uid="{F108C141-1CB8-405D-8A2F-A9CFCC1DACA8}"/>
    <cellStyle name="20% - Accent2 72 4" xfId="8815" xr:uid="{8F50178A-42A8-4848-B2AC-277CC3735F35}"/>
    <cellStyle name="20% - Accent2 72 4 2" xfId="20103" xr:uid="{9F4059E1-2396-46E0-8442-7342972325DB}"/>
    <cellStyle name="20% - Accent2 72 5" xfId="6821" xr:uid="{7DE637F0-91AE-476B-BCD7-0CEF64DF0355}"/>
    <cellStyle name="20% - Accent2 72 5 2" xfId="18109" xr:uid="{DCCF6D60-E534-4A67-8480-8E0CDBDD21E1}"/>
    <cellStyle name="20% - Accent2 72 6" xfId="4827" xr:uid="{99AEF207-43E4-4D8E-8B38-E71830C09999}"/>
    <cellStyle name="20% - Accent2 72 6 2" xfId="16115" xr:uid="{CB624400-E398-4B93-AA1C-798769FE77CA}"/>
    <cellStyle name="20% - Accent2 72 7" xfId="14121" xr:uid="{E30C25AB-09A3-425A-9BF0-D04A7F29783D}"/>
    <cellStyle name="20% - Accent2 72 8" xfId="12807" xr:uid="{F5C0AC6B-8552-4E68-9D16-F6082EFDC7FD}"/>
    <cellStyle name="20% - Accent2 8" xfId="872" xr:uid="{69D9572B-200B-4781-924A-D95379F68C0F}"/>
    <cellStyle name="20% - Accent2 8 2" xfId="3828" xr:uid="{2A4F981E-BFB9-4F64-9329-ED76E59CE928}"/>
    <cellStyle name="20% - Accent2 8 2 2" xfId="11807" xr:uid="{90CD42C7-DA43-4189-BB42-08A7FA7712F6}"/>
    <cellStyle name="20% - Accent2 8 2 2 2" xfId="23095" xr:uid="{923538EC-9DCF-415A-9D13-06D7BF6D8B6E}"/>
    <cellStyle name="20% - Accent2 8 2 3" xfId="9813" xr:uid="{F4A7C469-6494-4DA7-872D-BFC7EDFDF794}"/>
    <cellStyle name="20% - Accent2 8 2 3 2" xfId="21101" xr:uid="{A7E481DE-F092-49D6-B679-AA6C5B16E029}"/>
    <cellStyle name="20% - Accent2 8 2 4" xfId="7819" xr:uid="{6F13DA3B-FFD9-49B4-B81C-B01FFC99B335}"/>
    <cellStyle name="20% - Accent2 8 2 4 2" xfId="19107" xr:uid="{D2958417-F817-47D1-B457-8E4FD39351B2}"/>
    <cellStyle name="20% - Accent2 8 2 5" xfId="5825" xr:uid="{547B97A8-3938-4DED-9997-C9DE92573E6D}"/>
    <cellStyle name="20% - Accent2 8 2 5 2" xfId="17113" xr:uid="{71F6A8EA-423C-4833-BE31-9F48A04E0D85}"/>
    <cellStyle name="20% - Accent2 8 2 6" xfId="15119" xr:uid="{0A183CC3-1FF6-402B-B375-E2CB8174E9A6}"/>
    <cellStyle name="20% - Accent2 8 3" xfId="10810" xr:uid="{1700C29F-065C-4634-B49D-61165356D8C7}"/>
    <cellStyle name="20% - Accent2 8 3 2" xfId="22098" xr:uid="{22ACA0A5-8CE6-439C-9A7C-3F5C52547BDC}"/>
    <cellStyle name="20% - Accent2 8 4" xfId="8816" xr:uid="{0633348C-8CEC-4E8D-8586-515264122D15}"/>
    <cellStyle name="20% - Accent2 8 4 2" xfId="20104" xr:uid="{4EF1B83E-3E30-46F7-96A7-AFA84C88846F}"/>
    <cellStyle name="20% - Accent2 8 5" xfId="6822" xr:uid="{7368CCE0-B2BA-49AB-9EB2-FB73E9A1A2D4}"/>
    <cellStyle name="20% - Accent2 8 5 2" xfId="18110" xr:uid="{48A38E7E-E016-45E7-87DE-1985D24391EA}"/>
    <cellStyle name="20% - Accent2 8 6" xfId="4828" xr:uid="{6F66307A-3326-4834-BBB7-20F5903FC57C}"/>
    <cellStyle name="20% - Accent2 8 6 2" xfId="16116" xr:uid="{3869DB42-2E2B-4FDF-8CEA-E595901AF96F}"/>
    <cellStyle name="20% - Accent2 8 7" xfId="14122" xr:uid="{72E913D8-AC98-40A0-930F-685AD778A8B9}"/>
    <cellStyle name="20% - Accent2 8 8" xfId="12808" xr:uid="{DBE131FA-C289-4B02-8410-BBF2A7E273FC}"/>
    <cellStyle name="20% - Accent2 9" xfId="873" xr:uid="{D16A877D-A95D-42AF-8134-8850FE30128D}"/>
    <cellStyle name="20% - Accent2 9 2" xfId="3829" xr:uid="{7E141F2B-58DE-47FB-9CEA-7B7B068BF396}"/>
    <cellStyle name="20% - Accent2 9 2 2" xfId="11808" xr:uid="{9A2958C9-E0F6-4AB3-B06F-89E695688474}"/>
    <cellStyle name="20% - Accent2 9 2 2 2" xfId="23096" xr:uid="{5E2443BB-296A-4E2D-B8B3-551284392E1E}"/>
    <cellStyle name="20% - Accent2 9 2 3" xfId="9814" xr:uid="{0D810ADC-7076-433A-BF2F-F68436F794D3}"/>
    <cellStyle name="20% - Accent2 9 2 3 2" xfId="21102" xr:uid="{6417FE9C-ECEF-4C21-9ADD-0ED71868A09D}"/>
    <cellStyle name="20% - Accent2 9 2 4" xfId="7820" xr:uid="{9CE1C3AD-4F7C-4D8A-8F7C-324B0FBB080E}"/>
    <cellStyle name="20% - Accent2 9 2 4 2" xfId="19108" xr:uid="{03623A79-9E34-4EE7-A02C-CBD922FA6E2D}"/>
    <cellStyle name="20% - Accent2 9 2 5" xfId="5826" xr:uid="{E297B15E-C926-4631-90FC-58AC14B24181}"/>
    <cellStyle name="20% - Accent2 9 2 5 2" xfId="17114" xr:uid="{81C0935D-1001-4289-B7F9-20E695733C6B}"/>
    <cellStyle name="20% - Accent2 9 2 6" xfId="15120" xr:uid="{DC8A4EC7-74D4-4C76-96E6-50FC29E0DD75}"/>
    <cellStyle name="20% - Accent2 9 3" xfId="10811" xr:uid="{1365FD0A-A033-4BAB-9949-CABB1ECB37AB}"/>
    <cellStyle name="20% - Accent2 9 3 2" xfId="22099" xr:uid="{B61854FD-3C35-4EE5-A767-E125BDE698B0}"/>
    <cellStyle name="20% - Accent2 9 4" xfId="8817" xr:uid="{3ED9DD2B-46EF-4113-ADC5-FB0CC361EE6F}"/>
    <cellStyle name="20% - Accent2 9 4 2" xfId="20105" xr:uid="{FAC9F955-0296-45BB-AD3C-3704F63385D2}"/>
    <cellStyle name="20% - Accent2 9 5" xfId="6823" xr:uid="{3541296C-E5A0-40DF-A707-16B556021239}"/>
    <cellStyle name="20% - Accent2 9 5 2" xfId="18111" xr:uid="{EC847F35-937D-4341-83BC-58879B0C1D56}"/>
    <cellStyle name="20% - Accent2 9 6" xfId="4829" xr:uid="{5EF02884-8ADD-4CC9-B9A4-3D1A54019014}"/>
    <cellStyle name="20% - Accent2 9 6 2" xfId="16117" xr:uid="{6B60C28A-A9A6-462F-9A05-D71634E1D63A}"/>
    <cellStyle name="20% - Accent2 9 7" xfId="14123" xr:uid="{EDB3EF05-EA20-4495-90D8-602AB4A7304C}"/>
    <cellStyle name="20% - Accent2 9 8" xfId="12809" xr:uid="{7A071687-86B1-4A9C-B99A-8512ED58CE8D}"/>
    <cellStyle name="20% - Accent3" xfId="27" builtinId="38" customBuiltin="1"/>
    <cellStyle name="20% - Accent3 10" xfId="874" xr:uid="{59911C55-F78B-485D-989B-4B56F8F494E4}"/>
    <cellStyle name="20% - Accent3 10 2" xfId="3830" xr:uid="{9424854C-1D8A-4457-9AED-29574C36F69C}"/>
    <cellStyle name="20% - Accent3 10 2 2" xfId="11809" xr:uid="{E896795C-5033-4447-8818-12AA2F74CAC6}"/>
    <cellStyle name="20% - Accent3 10 2 2 2" xfId="23097" xr:uid="{4077DD48-9D3D-420A-BB12-D26AC3433502}"/>
    <cellStyle name="20% - Accent3 10 2 3" xfId="9815" xr:uid="{47E0E722-FF58-461D-9BE9-CBDE346794B9}"/>
    <cellStyle name="20% - Accent3 10 2 3 2" xfId="21103" xr:uid="{8C1ED17A-5FE8-47B5-9625-A56188F6A5BD}"/>
    <cellStyle name="20% - Accent3 10 2 4" xfId="7821" xr:uid="{1A6EBDD4-5D45-494C-ABCE-DD282E8D18FB}"/>
    <cellStyle name="20% - Accent3 10 2 4 2" xfId="19109" xr:uid="{E81517BD-3BA8-4075-85F2-D319D7EF579B}"/>
    <cellStyle name="20% - Accent3 10 2 5" xfId="5827" xr:uid="{0C71ACCF-4B0F-422B-8292-EC318DDC8BBC}"/>
    <cellStyle name="20% - Accent3 10 2 5 2" xfId="17115" xr:uid="{2E3D8CBA-0695-4A53-BB29-6FB5F5C9A571}"/>
    <cellStyle name="20% - Accent3 10 2 6" xfId="15121" xr:uid="{8114C07A-3E3A-4FAA-9D0A-3EDA300D4575}"/>
    <cellStyle name="20% - Accent3 10 3" xfId="10812" xr:uid="{89E7BC8C-84A5-423E-BF7D-0F8D475DFC9E}"/>
    <cellStyle name="20% - Accent3 10 3 2" xfId="22100" xr:uid="{FDD6F415-61A4-4A97-A0F3-E05146D60766}"/>
    <cellStyle name="20% - Accent3 10 4" xfId="8818" xr:uid="{C8331BC5-3DC1-4B4B-98FB-D58C55B424A9}"/>
    <cellStyle name="20% - Accent3 10 4 2" xfId="20106" xr:uid="{FC7EAC6C-49F6-4404-81F4-9717C155BA50}"/>
    <cellStyle name="20% - Accent3 10 5" xfId="6824" xr:uid="{14698306-AFA7-4712-9372-4F48DF570124}"/>
    <cellStyle name="20% - Accent3 10 5 2" xfId="18112" xr:uid="{3D1C1F15-67EE-4A0B-9AE9-0D5257E2C0D7}"/>
    <cellStyle name="20% - Accent3 10 6" xfId="4830" xr:uid="{C124F917-33C5-4F67-BB54-B14A8081E2AF}"/>
    <cellStyle name="20% - Accent3 10 6 2" xfId="16118" xr:uid="{7274DE52-6366-4EF3-A6B3-56C453CF6CFA}"/>
    <cellStyle name="20% - Accent3 10 7" xfId="14124" xr:uid="{9974A6E0-59FE-4913-BE59-56B3D998BED3}"/>
    <cellStyle name="20% - Accent3 10 8" xfId="12810" xr:uid="{376E51CB-3152-4150-A68D-FF7C17B58099}"/>
    <cellStyle name="20% - Accent3 11" xfId="875" xr:uid="{F1571408-016E-4BBD-BB09-291470FD84D6}"/>
    <cellStyle name="20% - Accent3 11 2" xfId="3831" xr:uid="{3656CAC8-E5DC-4B07-8853-00802E34BF8E}"/>
    <cellStyle name="20% - Accent3 11 2 2" xfId="11810" xr:uid="{AD45071D-EC39-4308-B393-98D15A0F8FC7}"/>
    <cellStyle name="20% - Accent3 11 2 2 2" xfId="23098" xr:uid="{57596FB0-E69F-49E8-B766-1DC3FB53A1ED}"/>
    <cellStyle name="20% - Accent3 11 2 3" xfId="9816" xr:uid="{6F2F168B-AC69-4E85-89A9-AA65426A4FE5}"/>
    <cellStyle name="20% - Accent3 11 2 3 2" xfId="21104" xr:uid="{79D87A05-6B9F-48BE-8C6E-121CD8C03894}"/>
    <cellStyle name="20% - Accent3 11 2 4" xfId="7822" xr:uid="{9FEC34A7-7FE0-45EB-83FF-7150F62D9479}"/>
    <cellStyle name="20% - Accent3 11 2 4 2" xfId="19110" xr:uid="{D0776532-7EA0-4A79-9175-6451D6E69991}"/>
    <cellStyle name="20% - Accent3 11 2 5" xfId="5828" xr:uid="{1F36636D-402C-4F0B-9D0F-E17200D074FD}"/>
    <cellStyle name="20% - Accent3 11 2 5 2" xfId="17116" xr:uid="{D62480AE-3518-4D2A-ADCD-AEEFA233E2C5}"/>
    <cellStyle name="20% - Accent3 11 2 6" xfId="15122" xr:uid="{DB91CEC5-A0CD-48D1-A4AF-4B93887DBCA4}"/>
    <cellStyle name="20% - Accent3 11 3" xfId="10813" xr:uid="{3AF8BEFD-0A38-4CB4-A8F7-C9459CA760AB}"/>
    <cellStyle name="20% - Accent3 11 3 2" xfId="22101" xr:uid="{23EE3BCC-304C-4BCF-8AEB-C7DA9743EB72}"/>
    <cellStyle name="20% - Accent3 11 4" xfId="8819" xr:uid="{5A48B0F3-F984-472E-B369-5B9FE7EC3529}"/>
    <cellStyle name="20% - Accent3 11 4 2" xfId="20107" xr:uid="{A9E686F7-1CD5-4733-9E87-785398D86BC8}"/>
    <cellStyle name="20% - Accent3 11 5" xfId="6825" xr:uid="{5C4AC8DC-7333-4ACF-A7B8-391539908B07}"/>
    <cellStyle name="20% - Accent3 11 5 2" xfId="18113" xr:uid="{E39C708B-7C16-4DDB-9E50-A173CD8ACBC9}"/>
    <cellStyle name="20% - Accent3 11 6" xfId="4831" xr:uid="{A826A3EA-6A8C-42A6-94F7-FC1AAFD33327}"/>
    <cellStyle name="20% - Accent3 11 6 2" xfId="16119" xr:uid="{64B0CC38-3F67-4F2D-BEA9-B3DAE6CDA671}"/>
    <cellStyle name="20% - Accent3 11 7" xfId="14125" xr:uid="{B04314AE-1E30-4922-A798-A47F9639370E}"/>
    <cellStyle name="20% - Accent3 11 8" xfId="12811" xr:uid="{028E08B6-A874-46B0-8B09-E5C5C2FBC0AB}"/>
    <cellStyle name="20% - Accent3 12" xfId="876" xr:uid="{A1E95B62-0FC2-4251-862E-D32AADE90F49}"/>
    <cellStyle name="20% - Accent3 12 2" xfId="3832" xr:uid="{9413D558-F0CA-4FFB-9B94-F0F70BC5904B}"/>
    <cellStyle name="20% - Accent3 12 2 2" xfId="11811" xr:uid="{1F559C96-E4C2-4B7E-8CF5-32201378B97E}"/>
    <cellStyle name="20% - Accent3 12 2 2 2" xfId="23099" xr:uid="{5D01BE8D-4D59-4E1F-92BF-749C5A8E9884}"/>
    <cellStyle name="20% - Accent3 12 2 3" xfId="9817" xr:uid="{DC8C5ADB-0053-4AC0-9514-6F9108A3292A}"/>
    <cellStyle name="20% - Accent3 12 2 3 2" xfId="21105" xr:uid="{F7814CB6-2EDB-4F91-A153-539D43164006}"/>
    <cellStyle name="20% - Accent3 12 2 4" xfId="7823" xr:uid="{6BA6DC60-598F-42AF-8303-460114451DB1}"/>
    <cellStyle name="20% - Accent3 12 2 4 2" xfId="19111" xr:uid="{890D28D6-DF85-45A8-899F-950A053F5AA0}"/>
    <cellStyle name="20% - Accent3 12 2 5" xfId="5829" xr:uid="{F83667F0-CDFB-40A2-A1ED-E607AED89CC9}"/>
    <cellStyle name="20% - Accent3 12 2 5 2" xfId="17117" xr:uid="{74E1782F-CD4D-4CF8-B3A4-5FDC58B99999}"/>
    <cellStyle name="20% - Accent3 12 2 6" xfId="15123" xr:uid="{92D6328A-457B-419B-A114-D813580325FB}"/>
    <cellStyle name="20% - Accent3 12 3" xfId="10814" xr:uid="{BB20DFF8-40CE-4DF0-82A5-B84D50EF7176}"/>
    <cellStyle name="20% - Accent3 12 3 2" xfId="22102" xr:uid="{F9174855-E006-45B4-B18E-C38E6B4450CA}"/>
    <cellStyle name="20% - Accent3 12 4" xfId="8820" xr:uid="{1D863B74-75B5-49F3-9B92-245AB4EAC050}"/>
    <cellStyle name="20% - Accent3 12 4 2" xfId="20108" xr:uid="{A82DEB20-1EF5-4D6E-9AF0-819443674A46}"/>
    <cellStyle name="20% - Accent3 12 5" xfId="6826" xr:uid="{1FABC920-3314-4A6D-B35F-6C7BFF92A4D1}"/>
    <cellStyle name="20% - Accent3 12 5 2" xfId="18114" xr:uid="{7365E5AF-A5CA-4C2C-BB4B-FBD6BC02D116}"/>
    <cellStyle name="20% - Accent3 12 6" xfId="4832" xr:uid="{828C8D3C-AC80-4019-9513-BDDA594407CE}"/>
    <cellStyle name="20% - Accent3 12 6 2" xfId="16120" xr:uid="{5325839F-9700-4DA5-B228-EC567AC46887}"/>
    <cellStyle name="20% - Accent3 12 7" xfId="14126" xr:uid="{93306CFD-2D2F-4A89-B6DC-20A01B055F62}"/>
    <cellStyle name="20% - Accent3 12 8" xfId="12812" xr:uid="{F2DEDB76-4D18-4F43-AD31-248808CA1143}"/>
    <cellStyle name="20% - Accent3 13" xfId="877" xr:uid="{9788A74B-9BF9-4D7A-944E-A0C515718414}"/>
    <cellStyle name="20% - Accent3 13 2" xfId="3833" xr:uid="{142E6DE3-9CD8-4438-9786-F620A93BCD80}"/>
    <cellStyle name="20% - Accent3 13 2 2" xfId="11812" xr:uid="{7874C1A7-2B87-4FCA-8F09-AA870B056F5F}"/>
    <cellStyle name="20% - Accent3 13 2 2 2" xfId="23100" xr:uid="{CC7D1CC5-2D05-41FB-B8BA-4F40DC8F041D}"/>
    <cellStyle name="20% - Accent3 13 2 3" xfId="9818" xr:uid="{2BE4CBBD-85E9-422B-BC18-70BEFD77ADAE}"/>
    <cellStyle name="20% - Accent3 13 2 3 2" xfId="21106" xr:uid="{790C85F8-B8FC-414F-A1A7-955E9FED42B1}"/>
    <cellStyle name="20% - Accent3 13 2 4" xfId="7824" xr:uid="{ED74B0A6-E345-4F10-8E25-D33B972B35A9}"/>
    <cellStyle name="20% - Accent3 13 2 4 2" xfId="19112" xr:uid="{2DD96A9A-1718-402A-83B8-8541C6957EF8}"/>
    <cellStyle name="20% - Accent3 13 2 5" xfId="5830" xr:uid="{BECC9D64-FEA5-43E0-9BC7-D70EAFF731A1}"/>
    <cellStyle name="20% - Accent3 13 2 5 2" xfId="17118" xr:uid="{CBF82654-99F6-4BF8-8C06-48961CF2E5D1}"/>
    <cellStyle name="20% - Accent3 13 2 6" xfId="15124" xr:uid="{ED9A606C-FB3C-4D04-AFE0-99F2297BA709}"/>
    <cellStyle name="20% - Accent3 13 3" xfId="10815" xr:uid="{C7DA36A4-C9E2-4874-86D6-8563E6A84135}"/>
    <cellStyle name="20% - Accent3 13 3 2" xfId="22103" xr:uid="{43A07B28-BD1B-49B7-8A31-B5124B27CE76}"/>
    <cellStyle name="20% - Accent3 13 4" xfId="8821" xr:uid="{B04F223B-7EBA-4C20-9419-44986E2719B8}"/>
    <cellStyle name="20% - Accent3 13 4 2" xfId="20109" xr:uid="{C3AEA5CA-FE0D-4467-A0C2-9C23B8C1B7EB}"/>
    <cellStyle name="20% - Accent3 13 5" xfId="6827" xr:uid="{AF16FCE5-C661-45A4-A180-D30617DC4E45}"/>
    <cellStyle name="20% - Accent3 13 5 2" xfId="18115" xr:uid="{C5BC34EF-BC80-4E58-85B3-F747E0440769}"/>
    <cellStyle name="20% - Accent3 13 6" xfId="4833" xr:uid="{11B70AF0-0AB4-4BD8-8FFA-9935205A8A9B}"/>
    <cellStyle name="20% - Accent3 13 6 2" xfId="16121" xr:uid="{A392948C-EABD-473F-A6F4-F10C341BF4B4}"/>
    <cellStyle name="20% - Accent3 13 7" xfId="14127" xr:uid="{1CE627FA-0DA5-4423-A58F-61A0247C9E6B}"/>
    <cellStyle name="20% - Accent3 13 8" xfId="12813" xr:uid="{ED46FE6E-FD6D-4232-893F-CCA01B7F499F}"/>
    <cellStyle name="20% - Accent3 14" xfId="878" xr:uid="{542043C8-CCCA-439B-8296-F50A8797F7A5}"/>
    <cellStyle name="20% - Accent3 14 2" xfId="3834" xr:uid="{3261DCB5-CCFA-43B0-9293-51B6E3259F11}"/>
    <cellStyle name="20% - Accent3 14 2 2" xfId="11813" xr:uid="{103DA3AA-A59F-4EA6-B3D0-FADEAEF02EEB}"/>
    <cellStyle name="20% - Accent3 14 2 2 2" xfId="23101" xr:uid="{DF039762-E125-44A0-AABA-68A34EC499CC}"/>
    <cellStyle name="20% - Accent3 14 2 3" xfId="9819" xr:uid="{25A6CE60-3091-4B61-811E-29D39B3AC18E}"/>
    <cellStyle name="20% - Accent3 14 2 3 2" xfId="21107" xr:uid="{F8D3AC9B-5A29-4F0A-9530-4FE0310EC7E2}"/>
    <cellStyle name="20% - Accent3 14 2 4" xfId="7825" xr:uid="{CC7FE2C9-95CF-4B7C-AE97-774686E6D385}"/>
    <cellStyle name="20% - Accent3 14 2 4 2" xfId="19113" xr:uid="{21D37BBF-E940-4211-9004-F4863B35D35B}"/>
    <cellStyle name="20% - Accent3 14 2 5" xfId="5831" xr:uid="{06188785-5B5D-440C-8F98-0BAA24A6D3D4}"/>
    <cellStyle name="20% - Accent3 14 2 5 2" xfId="17119" xr:uid="{FB95ED3A-4030-4E1A-A9ED-F1A2D106E532}"/>
    <cellStyle name="20% - Accent3 14 2 6" xfId="15125" xr:uid="{71D71AF7-87D7-4672-B4D6-E08D711C23AB}"/>
    <cellStyle name="20% - Accent3 14 3" xfId="10816" xr:uid="{08053EEC-671C-40B9-9ACA-D7C12A94444B}"/>
    <cellStyle name="20% - Accent3 14 3 2" xfId="22104" xr:uid="{4A2F27FF-8C31-404A-A6DF-A4A88C903787}"/>
    <cellStyle name="20% - Accent3 14 4" xfId="8822" xr:uid="{ABA141FC-6C4A-42F2-96B5-85755461965B}"/>
    <cellStyle name="20% - Accent3 14 4 2" xfId="20110" xr:uid="{764E29BF-2232-4968-9ED4-38B14C9B3365}"/>
    <cellStyle name="20% - Accent3 14 5" xfId="6828" xr:uid="{B7958661-B664-4E22-956F-DA3BE1D772A8}"/>
    <cellStyle name="20% - Accent3 14 5 2" xfId="18116" xr:uid="{14E47922-4C7E-428C-8960-0072F3896AF2}"/>
    <cellStyle name="20% - Accent3 14 6" xfId="4834" xr:uid="{89E93CA5-C8CA-4806-8222-FE42DDE9C5CC}"/>
    <cellStyle name="20% - Accent3 14 6 2" xfId="16122" xr:uid="{EB2616C0-37D4-4022-A052-29A14B95EB06}"/>
    <cellStyle name="20% - Accent3 14 7" xfId="14128" xr:uid="{8A9E88C4-D57C-493D-8CAB-F5EC96544200}"/>
    <cellStyle name="20% - Accent3 14 8" xfId="12814" xr:uid="{5C316A4C-8C62-47B2-92E2-C009075AF2BA}"/>
    <cellStyle name="20% - Accent3 15" xfId="879" xr:uid="{8626FA46-BFEA-4844-A7CF-A3EE02A04F62}"/>
    <cellStyle name="20% - Accent3 15 2" xfId="3835" xr:uid="{53DB7839-A815-40D7-9EA4-33967CF45066}"/>
    <cellStyle name="20% - Accent3 15 2 2" xfId="11814" xr:uid="{384F7FA5-F198-438D-B17E-5C0CD91BF3FD}"/>
    <cellStyle name="20% - Accent3 15 2 2 2" xfId="23102" xr:uid="{4FF600D2-5AB7-496D-9EAC-94690621A8B2}"/>
    <cellStyle name="20% - Accent3 15 2 3" xfId="9820" xr:uid="{88B8ADDF-161B-4596-A3C8-35DCC06905F3}"/>
    <cellStyle name="20% - Accent3 15 2 3 2" xfId="21108" xr:uid="{858C4B89-157E-47AF-99F0-8C4DBFC88F30}"/>
    <cellStyle name="20% - Accent3 15 2 4" xfId="7826" xr:uid="{972A8847-854D-43AF-AD15-27235C39A815}"/>
    <cellStyle name="20% - Accent3 15 2 4 2" xfId="19114" xr:uid="{951C77B0-1670-4FAB-A349-0F52FE75A0E8}"/>
    <cellStyle name="20% - Accent3 15 2 5" xfId="5832" xr:uid="{8A813623-A6B5-47BD-AA70-352BBA9F6C7A}"/>
    <cellStyle name="20% - Accent3 15 2 5 2" xfId="17120" xr:uid="{FF18DA0E-02F3-4D7D-87AC-65AB37F7642C}"/>
    <cellStyle name="20% - Accent3 15 2 6" xfId="15126" xr:uid="{BCCEBF0C-4813-4A91-84CD-5E14D5DBD807}"/>
    <cellStyle name="20% - Accent3 15 3" xfId="10817" xr:uid="{14FF6653-8699-4E40-A35C-CFCF14C79A84}"/>
    <cellStyle name="20% - Accent3 15 3 2" xfId="22105" xr:uid="{DF76F4C7-FA6A-4018-BEBE-1CB697B93BFC}"/>
    <cellStyle name="20% - Accent3 15 4" xfId="8823" xr:uid="{22E85319-B259-4929-9F49-4A194C39E7ED}"/>
    <cellStyle name="20% - Accent3 15 4 2" xfId="20111" xr:uid="{A41F52EB-F3B3-466C-9430-F919733A1A1C}"/>
    <cellStyle name="20% - Accent3 15 5" xfId="6829" xr:uid="{1E3C4EB3-AE03-4523-A9D2-926355FDC873}"/>
    <cellStyle name="20% - Accent3 15 5 2" xfId="18117" xr:uid="{3C8E3BA5-8A5A-46D6-AA00-8B0C80B10E22}"/>
    <cellStyle name="20% - Accent3 15 6" xfId="4835" xr:uid="{DE24BD09-B372-4F0F-91DA-AA439D683A80}"/>
    <cellStyle name="20% - Accent3 15 6 2" xfId="16123" xr:uid="{510EE6E2-7A2A-4F95-B34D-94AD60482174}"/>
    <cellStyle name="20% - Accent3 15 7" xfId="14129" xr:uid="{9F45FD64-59BD-48B5-ABE6-E7D1C4259677}"/>
    <cellStyle name="20% - Accent3 15 8" xfId="12815" xr:uid="{D7151637-F6D2-4F7C-BDEC-67A5CB28ADC9}"/>
    <cellStyle name="20% - Accent3 16" xfId="880" xr:uid="{7F95D0D2-0B6F-4950-A5E9-C5AFCFE9F9C8}"/>
    <cellStyle name="20% - Accent3 16 2" xfId="3836" xr:uid="{0532DA7F-8CF0-46CC-A1BC-6B9503E0821D}"/>
    <cellStyle name="20% - Accent3 16 2 2" xfId="11815" xr:uid="{FB03886F-DD5E-402B-B2E1-A49E84C31C9E}"/>
    <cellStyle name="20% - Accent3 16 2 2 2" xfId="23103" xr:uid="{B9D5D959-6A6D-4456-846C-1B435132879B}"/>
    <cellStyle name="20% - Accent3 16 2 3" xfId="9821" xr:uid="{C7DCCCAF-2E3A-4577-ACCB-B74A00CA8428}"/>
    <cellStyle name="20% - Accent3 16 2 3 2" xfId="21109" xr:uid="{399738B2-8FAA-41B1-9216-D3405DB7707B}"/>
    <cellStyle name="20% - Accent3 16 2 4" xfId="7827" xr:uid="{8016B2DD-E6EF-4519-B368-6D6554CCDB0E}"/>
    <cellStyle name="20% - Accent3 16 2 4 2" xfId="19115" xr:uid="{5842498B-DE0D-4445-A5DF-56F861D1A1A5}"/>
    <cellStyle name="20% - Accent3 16 2 5" xfId="5833" xr:uid="{1CFDC5A1-5C6C-448B-971A-0F65D56F04E8}"/>
    <cellStyle name="20% - Accent3 16 2 5 2" xfId="17121" xr:uid="{9DF3B4FC-AD24-4CD7-9019-4C6DD94C1DBC}"/>
    <cellStyle name="20% - Accent3 16 2 6" xfId="15127" xr:uid="{748DD642-81EB-459F-A4B1-6C86DB79476C}"/>
    <cellStyle name="20% - Accent3 16 3" xfId="10818" xr:uid="{063BCA4A-F9E8-44DE-9527-DAC610206764}"/>
    <cellStyle name="20% - Accent3 16 3 2" xfId="22106" xr:uid="{7F0F7D88-34B4-4C9E-8464-B325B7C6BACE}"/>
    <cellStyle name="20% - Accent3 16 4" xfId="8824" xr:uid="{59BEE9FB-2DC3-4B49-8306-F5E92EF2EA6B}"/>
    <cellStyle name="20% - Accent3 16 4 2" xfId="20112" xr:uid="{5E880172-4ADD-4387-8660-BCA396D213A1}"/>
    <cellStyle name="20% - Accent3 16 5" xfId="6830" xr:uid="{1EF9BC27-7F9E-4E76-A56F-0917EC96338F}"/>
    <cellStyle name="20% - Accent3 16 5 2" xfId="18118" xr:uid="{8F5840BE-ADF4-4DC0-B70B-19A11BB0D901}"/>
    <cellStyle name="20% - Accent3 16 6" xfId="4836" xr:uid="{10BD9B56-426E-484F-A515-0DD2F42E2011}"/>
    <cellStyle name="20% - Accent3 16 6 2" xfId="16124" xr:uid="{7E3327A2-1673-418C-8B31-BFC9E0C10E46}"/>
    <cellStyle name="20% - Accent3 16 7" xfId="14130" xr:uid="{69B8EFB7-E5DE-4317-BA74-1DC2A234D231}"/>
    <cellStyle name="20% - Accent3 16 8" xfId="12816" xr:uid="{CCCA25EB-BC15-44BE-ABDD-1BC6FFD43FDD}"/>
    <cellStyle name="20% - Accent3 17" xfId="881" xr:uid="{8EB754A6-92CE-4F1C-9EC5-0D1842D2ED20}"/>
    <cellStyle name="20% - Accent3 17 2" xfId="3837" xr:uid="{E41734FB-DD5F-4436-8F2C-D7C76B8D4B0C}"/>
    <cellStyle name="20% - Accent3 17 2 2" xfId="11816" xr:uid="{66577104-A419-4EDE-9AE0-8F51124B1FE2}"/>
    <cellStyle name="20% - Accent3 17 2 2 2" xfId="23104" xr:uid="{AA57CEEA-2BC7-410E-9A7F-C51066BB3B79}"/>
    <cellStyle name="20% - Accent3 17 2 3" xfId="9822" xr:uid="{DDCC3585-E079-4CC2-9AB1-1655C0F94456}"/>
    <cellStyle name="20% - Accent3 17 2 3 2" xfId="21110" xr:uid="{C17278A9-3919-4F13-8472-EEBAFA34F293}"/>
    <cellStyle name="20% - Accent3 17 2 4" xfId="7828" xr:uid="{4407A0A4-719C-4098-AF40-2426B242140C}"/>
    <cellStyle name="20% - Accent3 17 2 4 2" xfId="19116" xr:uid="{AA49FD84-9A95-426C-BF32-524491D1C241}"/>
    <cellStyle name="20% - Accent3 17 2 5" xfId="5834" xr:uid="{5731870D-069C-4A11-8856-712293D653AB}"/>
    <cellStyle name="20% - Accent3 17 2 5 2" xfId="17122" xr:uid="{C9811086-71FF-4691-898C-6D704B5903EC}"/>
    <cellStyle name="20% - Accent3 17 2 6" xfId="15128" xr:uid="{8C072907-3DDF-4B91-8101-44A75984000D}"/>
    <cellStyle name="20% - Accent3 17 3" xfId="10819" xr:uid="{6027C32E-476E-4B01-937B-F610A727B81E}"/>
    <cellStyle name="20% - Accent3 17 3 2" xfId="22107" xr:uid="{EA26CD7A-4B22-4AB2-94F7-E43408769CE4}"/>
    <cellStyle name="20% - Accent3 17 4" xfId="8825" xr:uid="{A4B46C0C-C027-4B5D-8514-A57B932F9A39}"/>
    <cellStyle name="20% - Accent3 17 4 2" xfId="20113" xr:uid="{E18488B8-A255-460C-81B2-F3DF583E443C}"/>
    <cellStyle name="20% - Accent3 17 5" xfId="6831" xr:uid="{4C996EF5-D983-48AD-A321-C1AD21756FD7}"/>
    <cellStyle name="20% - Accent3 17 5 2" xfId="18119" xr:uid="{54ED887B-359D-4C64-9A32-1271C90E6AC7}"/>
    <cellStyle name="20% - Accent3 17 6" xfId="4837" xr:uid="{FB13C321-ECF4-4F72-BDF9-533971EC5B94}"/>
    <cellStyle name="20% - Accent3 17 6 2" xfId="16125" xr:uid="{1BF3D6E7-1523-4A79-825E-814311D6746F}"/>
    <cellStyle name="20% - Accent3 17 7" xfId="14131" xr:uid="{CC86DD8D-49C0-4D93-9D74-45EE7B80BC07}"/>
    <cellStyle name="20% - Accent3 17 8" xfId="12817" xr:uid="{87C7A2AE-06F2-4E51-BB18-73062D3E0914}"/>
    <cellStyle name="20% - Accent3 18" xfId="882" xr:uid="{C0829E5C-00E1-4EDA-8FAF-4CD72F90BED9}"/>
    <cellStyle name="20% - Accent3 18 2" xfId="3838" xr:uid="{55AD9C55-2E5C-4CA7-9EAB-2E955F7AFDF8}"/>
    <cellStyle name="20% - Accent3 18 2 2" xfId="11817" xr:uid="{51EB55BE-5B12-400A-AA8F-6EB79A05003F}"/>
    <cellStyle name="20% - Accent3 18 2 2 2" xfId="23105" xr:uid="{A5318A44-5954-48E9-A363-46658D6FDA45}"/>
    <cellStyle name="20% - Accent3 18 2 3" xfId="9823" xr:uid="{767DB13E-FAF1-40FF-99E8-1C917044D840}"/>
    <cellStyle name="20% - Accent3 18 2 3 2" xfId="21111" xr:uid="{BA7D2FF1-114B-48A3-8F8E-D247EC937CFF}"/>
    <cellStyle name="20% - Accent3 18 2 4" xfId="7829" xr:uid="{CFA2AFDB-5352-444C-A118-F6253D64ABFD}"/>
    <cellStyle name="20% - Accent3 18 2 4 2" xfId="19117" xr:uid="{4F3C5F96-97CF-4F6A-BFC0-760F3A94F483}"/>
    <cellStyle name="20% - Accent3 18 2 5" xfId="5835" xr:uid="{C9F5E664-4ECE-41D9-AAEF-8A2B6DD0930D}"/>
    <cellStyle name="20% - Accent3 18 2 5 2" xfId="17123" xr:uid="{5551916E-0CD5-49C3-AC59-04A23A4D3E98}"/>
    <cellStyle name="20% - Accent3 18 2 6" xfId="15129" xr:uid="{7B9A3C85-6296-4DDC-9327-9DFAB54A09C4}"/>
    <cellStyle name="20% - Accent3 18 3" xfId="10820" xr:uid="{05250052-A48A-4647-B095-97F3BB59B141}"/>
    <cellStyle name="20% - Accent3 18 3 2" xfId="22108" xr:uid="{E5C2ACB6-3E8D-4B43-9F98-CE032C7D7341}"/>
    <cellStyle name="20% - Accent3 18 4" xfId="8826" xr:uid="{2632C874-BAA3-4987-8DD5-F9ABC479B7A9}"/>
    <cellStyle name="20% - Accent3 18 4 2" xfId="20114" xr:uid="{FC03E6FB-DD3F-4718-9FC2-AC8FCEB95183}"/>
    <cellStyle name="20% - Accent3 18 5" xfId="6832" xr:uid="{126F0C2D-2E98-4D43-85D9-C6A949256826}"/>
    <cellStyle name="20% - Accent3 18 5 2" xfId="18120" xr:uid="{7C52CA2E-108B-4E2D-871C-CDC11BD39A30}"/>
    <cellStyle name="20% - Accent3 18 6" xfId="4838" xr:uid="{D4D1DB19-711E-4C87-B88B-F4E2DDA17BA1}"/>
    <cellStyle name="20% - Accent3 18 6 2" xfId="16126" xr:uid="{E0B75EDE-5DB5-4DA3-9CF3-ABA51BFFD0F0}"/>
    <cellStyle name="20% - Accent3 18 7" xfId="14132" xr:uid="{8229A84E-7737-457D-B33C-AD18B5B8A741}"/>
    <cellStyle name="20% - Accent3 18 8" xfId="12818" xr:uid="{66B29C26-6F04-490A-9065-C2C442B2B402}"/>
    <cellStyle name="20% - Accent3 19" xfId="883" xr:uid="{1C5C2A96-AC08-45E9-8CDF-C95002FE559A}"/>
    <cellStyle name="20% - Accent3 19 2" xfId="3839" xr:uid="{1C2012F7-6DCA-483D-A923-808CAC36CE4E}"/>
    <cellStyle name="20% - Accent3 19 2 2" xfId="11818" xr:uid="{CC73B1AF-8ED9-4D27-9022-A71C6CC9D3AF}"/>
    <cellStyle name="20% - Accent3 19 2 2 2" xfId="23106" xr:uid="{C190EA39-D9B7-4E61-B2DD-1A54EB065F10}"/>
    <cellStyle name="20% - Accent3 19 2 3" xfId="9824" xr:uid="{C1979065-1472-46E2-882B-1C443739138E}"/>
    <cellStyle name="20% - Accent3 19 2 3 2" xfId="21112" xr:uid="{AEAAE590-53C8-4D39-953D-DA072EB735C5}"/>
    <cellStyle name="20% - Accent3 19 2 4" xfId="7830" xr:uid="{DFDB09D8-03B5-4286-BC17-6EE6C6B3096D}"/>
    <cellStyle name="20% - Accent3 19 2 4 2" xfId="19118" xr:uid="{44BA690C-9784-4716-A671-065C4DC14E01}"/>
    <cellStyle name="20% - Accent3 19 2 5" xfId="5836" xr:uid="{9E8FDB6A-0C80-412D-B7A9-005EC16E8D7B}"/>
    <cellStyle name="20% - Accent3 19 2 5 2" xfId="17124" xr:uid="{1F5F03B1-EF60-4BCC-B916-789A842CBB65}"/>
    <cellStyle name="20% - Accent3 19 2 6" xfId="15130" xr:uid="{F44D8541-E47F-44E6-AE9D-89FB9CEF08EE}"/>
    <cellStyle name="20% - Accent3 19 3" xfId="10821" xr:uid="{B1A3918A-2411-4FE4-AF06-8823BB8F6DEC}"/>
    <cellStyle name="20% - Accent3 19 3 2" xfId="22109" xr:uid="{5DACDC65-A784-4053-AF84-D8B6AA220B23}"/>
    <cellStyle name="20% - Accent3 19 4" xfId="8827" xr:uid="{D7A10552-F4B4-4722-A29E-6F4C704B6119}"/>
    <cellStyle name="20% - Accent3 19 4 2" xfId="20115" xr:uid="{FB09C87E-A360-4B89-912B-5B953CCA2737}"/>
    <cellStyle name="20% - Accent3 19 5" xfId="6833" xr:uid="{4DEAA6B1-EB3B-4150-8A18-72FC6833808A}"/>
    <cellStyle name="20% - Accent3 19 5 2" xfId="18121" xr:uid="{59C08DA3-7877-44DA-88A8-81687B52A4F3}"/>
    <cellStyle name="20% - Accent3 19 6" xfId="4839" xr:uid="{DAF969EC-52E0-4609-8B48-B9FB294AD2B7}"/>
    <cellStyle name="20% - Accent3 19 6 2" xfId="16127" xr:uid="{FD1F43C9-7446-43A6-8683-9D6D73DEBC89}"/>
    <cellStyle name="20% - Accent3 19 7" xfId="14133" xr:uid="{D1621696-6255-400F-BB92-BC872D134A2A}"/>
    <cellStyle name="20% - Accent3 19 8" xfId="12819" xr:uid="{FB51EB69-50B3-4864-92B4-9A00143E43A5}"/>
    <cellStyle name="20% - Accent3 2" xfId="884" xr:uid="{BF95FF7F-F108-437D-90C2-710D43763208}"/>
    <cellStyle name="20% - Accent3 2 10" xfId="24637" xr:uid="{9DBD9F5A-0C1D-4D02-B549-B4B85EC21141}"/>
    <cellStyle name="20% - Accent3 2 11" xfId="25026" xr:uid="{81E464A6-B008-47B9-8C8D-121E347F414A}"/>
    <cellStyle name="20% - Accent3 2 2" xfId="3840" xr:uid="{A67E0F22-AD9C-4CA7-9535-77C99D504088}"/>
    <cellStyle name="20% - Accent3 2 2 2" xfId="11819" xr:uid="{BEA41BC3-0650-4A7E-B32D-1AE1E111CEBB}"/>
    <cellStyle name="20% - Accent3 2 2 2 2" xfId="23107" xr:uid="{273F9129-BF3C-4560-B6D0-D801338409DF}"/>
    <cellStyle name="20% - Accent3 2 2 3" xfId="9825" xr:uid="{D03C21F1-3F6D-4740-ACF9-203EC64D1771}"/>
    <cellStyle name="20% - Accent3 2 2 3 2" xfId="21113" xr:uid="{C93DC132-4C89-4DEF-8F53-646C674CABDD}"/>
    <cellStyle name="20% - Accent3 2 2 4" xfId="7831" xr:uid="{D940444C-AAAC-433A-BC0D-FB45DFEC95AE}"/>
    <cellStyle name="20% - Accent3 2 2 4 2" xfId="19119" xr:uid="{DA90982B-2CC7-432B-B34B-2C3F078AC225}"/>
    <cellStyle name="20% - Accent3 2 2 5" xfId="5837" xr:uid="{81C94EE3-AADB-4555-B0AC-C525070A961A}"/>
    <cellStyle name="20% - Accent3 2 2 5 2" xfId="17125" xr:uid="{B857CD13-1731-4251-839D-F25EDB73371C}"/>
    <cellStyle name="20% - Accent3 2 2 6" xfId="15131" xr:uid="{D94BC851-E728-4DE1-9A4B-708AFEA50991}"/>
    <cellStyle name="20% - Accent3 2 2 7" xfId="24398" xr:uid="{9BF6831B-8ED1-441C-986C-6771D0514720}"/>
    <cellStyle name="20% - Accent3 2 2 8" xfId="24861" xr:uid="{02F45C61-D906-4E64-B100-E0283B826BCD}"/>
    <cellStyle name="20% - Accent3 2 2 9" xfId="25228" xr:uid="{86C2B4FD-BF5F-4381-8758-F156A9B14366}"/>
    <cellStyle name="20% - Accent3 2 3" xfId="10822" xr:uid="{782990CA-6E14-4FA6-8803-4F9ABD9A4215}"/>
    <cellStyle name="20% - Accent3 2 3 2" xfId="22110" xr:uid="{8EF6FC85-3636-484F-9019-95379480B20A}"/>
    <cellStyle name="20% - Accent3 2 4" xfId="8828" xr:uid="{E460F2AE-AF57-4606-827D-538AC248821B}"/>
    <cellStyle name="20% - Accent3 2 4 2" xfId="20116" xr:uid="{31E110EA-C163-416A-ADF5-4A805761EA3E}"/>
    <cellStyle name="20% - Accent3 2 5" xfId="6834" xr:uid="{761F9FCE-50F3-4FF6-A88F-86AAB4FBC30C}"/>
    <cellStyle name="20% - Accent3 2 5 2" xfId="18122" xr:uid="{3313F7F8-A161-4A9F-809B-F92E7E47BF48}"/>
    <cellStyle name="20% - Accent3 2 6" xfId="4840" xr:uid="{9557C911-939B-4360-98F5-E4B7437C976F}"/>
    <cellStyle name="20% - Accent3 2 6 2" xfId="16128" xr:uid="{A0D7E138-306C-4D97-8005-247CC199D873}"/>
    <cellStyle name="20% - Accent3 2 7" xfId="14134" xr:uid="{C6C2679D-442F-4771-B287-7B373457E381}"/>
    <cellStyle name="20% - Accent3 2 8" xfId="12820" xr:uid="{A3B1114D-316F-4A73-9F96-E7B9F4C424E1}"/>
    <cellStyle name="20% - Accent3 2 9" xfId="24010" xr:uid="{D421B8C7-CEE9-42DF-A2BE-366084696138}"/>
    <cellStyle name="20% - Accent3 20" xfId="885" xr:uid="{0936ECAA-BF7D-4DFE-A392-E8DBD0C2606E}"/>
    <cellStyle name="20% - Accent3 20 2" xfId="3841" xr:uid="{30A537DB-43FC-4BE1-B42B-D88A63545928}"/>
    <cellStyle name="20% - Accent3 20 2 2" xfId="11820" xr:uid="{36795E56-B02B-4C33-9B2E-B139AD5C18CC}"/>
    <cellStyle name="20% - Accent3 20 2 2 2" xfId="23108" xr:uid="{50CA3EA8-04B9-4E84-B076-AF0EECFDEE5C}"/>
    <cellStyle name="20% - Accent3 20 2 3" xfId="9826" xr:uid="{CFD13A14-32DE-4EEE-899B-20543654A05D}"/>
    <cellStyle name="20% - Accent3 20 2 3 2" xfId="21114" xr:uid="{AA20CA31-E4EC-4025-87B8-03176B8CD02B}"/>
    <cellStyle name="20% - Accent3 20 2 4" xfId="7832" xr:uid="{C5AD69E6-F69D-4DE3-9BB3-7EBB12796C27}"/>
    <cellStyle name="20% - Accent3 20 2 4 2" xfId="19120" xr:uid="{5F097424-E331-4603-A757-424262BFD9A7}"/>
    <cellStyle name="20% - Accent3 20 2 5" xfId="5838" xr:uid="{3EA0296D-37E0-4406-A17E-3A9B69910174}"/>
    <cellStyle name="20% - Accent3 20 2 5 2" xfId="17126" xr:uid="{094EE596-23E0-4067-88A0-AE6CEB5C65B3}"/>
    <cellStyle name="20% - Accent3 20 2 6" xfId="15132" xr:uid="{F0408C91-CA25-42C0-8E2F-604EAFE206CC}"/>
    <cellStyle name="20% - Accent3 20 3" xfId="10823" xr:uid="{BAFAF464-499E-463A-AC1D-3EEDC8314959}"/>
    <cellStyle name="20% - Accent3 20 3 2" xfId="22111" xr:uid="{6160153B-F382-4694-A39E-DC2B8E210C1A}"/>
    <cellStyle name="20% - Accent3 20 4" xfId="8829" xr:uid="{751A3579-8B1B-4083-BD79-C6076A733498}"/>
    <cellStyle name="20% - Accent3 20 4 2" xfId="20117" xr:uid="{423A9E1B-00AB-4055-B2B3-40D1F037A3F2}"/>
    <cellStyle name="20% - Accent3 20 5" xfId="6835" xr:uid="{E8C01F30-A0A7-4A37-98D3-C7EAFCA0975F}"/>
    <cellStyle name="20% - Accent3 20 5 2" xfId="18123" xr:uid="{E5F0739C-E744-431C-98AA-1B9616455DC3}"/>
    <cellStyle name="20% - Accent3 20 6" xfId="4841" xr:uid="{3F9E9135-CDF2-46D7-B2DE-CB9A538E0FD5}"/>
    <cellStyle name="20% - Accent3 20 6 2" xfId="16129" xr:uid="{3929F224-61F6-4DAA-A2D8-89B8045B1B0B}"/>
    <cellStyle name="20% - Accent3 20 7" xfId="14135" xr:uid="{9470DB62-477B-4AAB-BAB6-E2C8C630FAB3}"/>
    <cellStyle name="20% - Accent3 20 8" xfId="12821" xr:uid="{CF043FCC-EAAC-463C-8C0D-BD73F8C0AB6A}"/>
    <cellStyle name="20% - Accent3 21" xfId="886" xr:uid="{70D1F05F-795C-4FA9-8ACD-5C072016221D}"/>
    <cellStyle name="20% - Accent3 21 2" xfId="3842" xr:uid="{2AAB2B78-EEFE-4039-8A81-ED758FAAF1AE}"/>
    <cellStyle name="20% - Accent3 21 2 2" xfId="11821" xr:uid="{82CBB51C-F4FE-4062-AE72-9E94A93398D8}"/>
    <cellStyle name="20% - Accent3 21 2 2 2" xfId="23109" xr:uid="{6DBEB741-7A28-4E6A-8BF3-E501AF61622C}"/>
    <cellStyle name="20% - Accent3 21 2 3" xfId="9827" xr:uid="{6C787051-6D2B-4F32-8375-035A44141F5D}"/>
    <cellStyle name="20% - Accent3 21 2 3 2" xfId="21115" xr:uid="{617386AC-8279-4409-8751-2870E1924747}"/>
    <cellStyle name="20% - Accent3 21 2 4" xfId="7833" xr:uid="{14914587-E8A9-4FC6-8E75-B91E47BB02D0}"/>
    <cellStyle name="20% - Accent3 21 2 4 2" xfId="19121" xr:uid="{50FE4A06-13F7-4E5D-94D3-95DA3F60C092}"/>
    <cellStyle name="20% - Accent3 21 2 5" xfId="5839" xr:uid="{5ADDB8D5-B4DD-48D9-96B4-FBAFFAC010DB}"/>
    <cellStyle name="20% - Accent3 21 2 5 2" xfId="17127" xr:uid="{28F4F751-DCB4-4CDE-9D80-F1424C500127}"/>
    <cellStyle name="20% - Accent3 21 2 6" xfId="15133" xr:uid="{83B2D1FE-7BC6-4B54-AB07-82E61FA93B54}"/>
    <cellStyle name="20% - Accent3 21 3" xfId="10824" xr:uid="{DF707C82-DCF9-4ACC-A744-1028CD372A0A}"/>
    <cellStyle name="20% - Accent3 21 3 2" xfId="22112" xr:uid="{ED32BD56-2943-4010-8851-90EF889019CA}"/>
    <cellStyle name="20% - Accent3 21 4" xfId="8830" xr:uid="{D89E6134-FBE5-42C6-B8B8-07816B665AF9}"/>
    <cellStyle name="20% - Accent3 21 4 2" xfId="20118" xr:uid="{9C349E5F-306D-4903-8BD4-5F415B6486B2}"/>
    <cellStyle name="20% - Accent3 21 5" xfId="6836" xr:uid="{91ACB50E-D135-42F4-AA69-97CCB54BE6C0}"/>
    <cellStyle name="20% - Accent3 21 5 2" xfId="18124" xr:uid="{6332041C-2DB5-4CB7-82F9-1BEE62EDC6DA}"/>
    <cellStyle name="20% - Accent3 21 6" xfId="4842" xr:uid="{C8720ABE-296D-4C44-B430-052450787104}"/>
    <cellStyle name="20% - Accent3 21 6 2" xfId="16130" xr:uid="{2EB446B9-83AE-4E3F-9652-374107E904C7}"/>
    <cellStyle name="20% - Accent3 21 7" xfId="14136" xr:uid="{EA5B8945-8EEF-4F18-A029-3B7D397C168E}"/>
    <cellStyle name="20% - Accent3 21 8" xfId="12822" xr:uid="{756D8514-8F91-4E89-8D31-56D8AAFCD0DA}"/>
    <cellStyle name="20% - Accent3 22" xfId="887" xr:uid="{3DE397A7-249B-4283-87FB-8F8A41D13807}"/>
    <cellStyle name="20% - Accent3 22 2" xfId="3843" xr:uid="{E6BD1FDA-FF4B-47D7-8200-09A140D830D4}"/>
    <cellStyle name="20% - Accent3 22 2 2" xfId="11822" xr:uid="{1BA31BB2-4131-4F15-8ADF-AC8E5F5A8792}"/>
    <cellStyle name="20% - Accent3 22 2 2 2" xfId="23110" xr:uid="{2023AFB4-8689-4024-BD0F-2005B2320E9C}"/>
    <cellStyle name="20% - Accent3 22 2 3" xfId="9828" xr:uid="{13EC80A3-BE7F-425A-AA6D-EC532535A048}"/>
    <cellStyle name="20% - Accent3 22 2 3 2" xfId="21116" xr:uid="{7C01DE5E-7043-465B-AD98-0E48FD51BD35}"/>
    <cellStyle name="20% - Accent3 22 2 4" xfId="7834" xr:uid="{B0DE7C01-F745-454D-AA4C-4017373782B3}"/>
    <cellStyle name="20% - Accent3 22 2 4 2" xfId="19122" xr:uid="{BB08AF00-1B9D-4962-9451-2AB3CE62ADE0}"/>
    <cellStyle name="20% - Accent3 22 2 5" xfId="5840" xr:uid="{C626BA7A-0473-4E6F-9A18-6B7F8DC69402}"/>
    <cellStyle name="20% - Accent3 22 2 5 2" xfId="17128" xr:uid="{4C47B9EB-6CBB-48CC-B89B-6DD71E49F079}"/>
    <cellStyle name="20% - Accent3 22 2 6" xfId="15134" xr:uid="{50DE0801-996B-47D5-9C83-D0F0F5C811F5}"/>
    <cellStyle name="20% - Accent3 22 3" xfId="10825" xr:uid="{4AA00AD6-EB3F-4E91-AA47-D0A4A21DD165}"/>
    <cellStyle name="20% - Accent3 22 3 2" xfId="22113" xr:uid="{691BAB09-633F-481E-AC38-B676C21A59B1}"/>
    <cellStyle name="20% - Accent3 22 4" xfId="8831" xr:uid="{3C6920AF-F8B5-4013-8851-7E4C7475BFCC}"/>
    <cellStyle name="20% - Accent3 22 4 2" xfId="20119" xr:uid="{3F57031C-3F08-4AC7-A5E5-746837A9B144}"/>
    <cellStyle name="20% - Accent3 22 5" xfId="6837" xr:uid="{92E5D0D5-2116-4335-8086-ED35D2B022E2}"/>
    <cellStyle name="20% - Accent3 22 5 2" xfId="18125" xr:uid="{C079EB1E-6082-49C2-AC58-474186985CB9}"/>
    <cellStyle name="20% - Accent3 22 6" xfId="4843" xr:uid="{5085AA20-68F3-472A-8F96-380F535E4315}"/>
    <cellStyle name="20% - Accent3 22 6 2" xfId="16131" xr:uid="{36CF3CA5-D39B-45F7-AA68-6947AD2AD45A}"/>
    <cellStyle name="20% - Accent3 22 7" xfId="14137" xr:uid="{A4F5F6F6-356A-4D49-A8F8-B0760CC81DEC}"/>
    <cellStyle name="20% - Accent3 22 8" xfId="12823" xr:uid="{2E419390-117B-4747-A2CA-13B03DE4957C}"/>
    <cellStyle name="20% - Accent3 23" xfId="888" xr:uid="{A8F31B42-C375-4C23-ABC0-B673E6AA6E3E}"/>
    <cellStyle name="20% - Accent3 23 2" xfId="3844" xr:uid="{42AF8EA3-7F6F-49CB-BD33-31F184678E93}"/>
    <cellStyle name="20% - Accent3 23 2 2" xfId="11823" xr:uid="{29E79E94-FA71-432D-94C5-26EE54E3FDE5}"/>
    <cellStyle name="20% - Accent3 23 2 2 2" xfId="23111" xr:uid="{679AFCAE-A282-4A46-B161-3A54C7751E80}"/>
    <cellStyle name="20% - Accent3 23 2 3" xfId="9829" xr:uid="{52B29D59-4F24-448A-9596-EDFBBD493C95}"/>
    <cellStyle name="20% - Accent3 23 2 3 2" xfId="21117" xr:uid="{C0741F7F-153D-45D8-954F-A77D8FBA4887}"/>
    <cellStyle name="20% - Accent3 23 2 4" xfId="7835" xr:uid="{727D4B35-838E-4BA2-ACA8-905A7E6F0DEF}"/>
    <cellStyle name="20% - Accent3 23 2 4 2" xfId="19123" xr:uid="{FF9A22BE-6869-44C3-ABCB-E8FD130CC185}"/>
    <cellStyle name="20% - Accent3 23 2 5" xfId="5841" xr:uid="{E187766B-86D0-46A6-AFFC-9AF2D2EAE2F5}"/>
    <cellStyle name="20% - Accent3 23 2 5 2" xfId="17129" xr:uid="{55618715-9C79-4913-883A-20B55B6F7C95}"/>
    <cellStyle name="20% - Accent3 23 2 6" xfId="15135" xr:uid="{A390A40B-62B5-4BA2-8451-BC4B5D06B5B1}"/>
    <cellStyle name="20% - Accent3 23 3" xfId="10826" xr:uid="{AE297611-9A1C-44BF-9DF5-95501F2F7943}"/>
    <cellStyle name="20% - Accent3 23 3 2" xfId="22114" xr:uid="{24C19EB8-2B48-4CB5-8FF8-8901F253BA6B}"/>
    <cellStyle name="20% - Accent3 23 4" xfId="8832" xr:uid="{9A7460A3-58B2-4A1C-A3E2-47DDB203249F}"/>
    <cellStyle name="20% - Accent3 23 4 2" xfId="20120" xr:uid="{E97BDA4D-D4AE-4622-8BE9-9C3BC1CC36E2}"/>
    <cellStyle name="20% - Accent3 23 5" xfId="6838" xr:uid="{16A0850E-C022-418D-B439-84A00BB72BE7}"/>
    <cellStyle name="20% - Accent3 23 5 2" xfId="18126" xr:uid="{008E63EF-30AB-4550-98FB-2D89C0B099D6}"/>
    <cellStyle name="20% - Accent3 23 6" xfId="4844" xr:uid="{D0B470FF-8A3B-4EAB-9A51-E87A9B9B06C7}"/>
    <cellStyle name="20% - Accent3 23 6 2" xfId="16132" xr:uid="{0BF57B67-C1D4-4672-B165-00B83A69E21C}"/>
    <cellStyle name="20% - Accent3 23 7" xfId="14138" xr:uid="{32D86DDA-E4D6-4852-BD9F-16A5451BDEB5}"/>
    <cellStyle name="20% - Accent3 23 8" xfId="12824" xr:uid="{4E569FD6-7171-4C9A-8A78-74671C391C71}"/>
    <cellStyle name="20% - Accent3 24" xfId="889" xr:uid="{E1477DBC-B9AF-4A82-81D1-C5C6F018555E}"/>
    <cellStyle name="20% - Accent3 24 2" xfId="3845" xr:uid="{BB1DF82F-1706-4CAF-9682-CB7EC90C4DC5}"/>
    <cellStyle name="20% - Accent3 24 2 2" xfId="11824" xr:uid="{401787A1-541A-40B9-A765-61527C4A4026}"/>
    <cellStyle name="20% - Accent3 24 2 2 2" xfId="23112" xr:uid="{5706B236-E7EC-4C88-9CBF-1F2E751B5FED}"/>
    <cellStyle name="20% - Accent3 24 2 3" xfId="9830" xr:uid="{2CF25A8C-9CF6-4D66-838F-BD30102DB2B3}"/>
    <cellStyle name="20% - Accent3 24 2 3 2" xfId="21118" xr:uid="{837A2838-1B14-4FDF-8501-7325F9DD372E}"/>
    <cellStyle name="20% - Accent3 24 2 4" xfId="7836" xr:uid="{242DE1A9-13FB-4169-9101-602D902A9BC3}"/>
    <cellStyle name="20% - Accent3 24 2 4 2" xfId="19124" xr:uid="{AB449A5E-27AE-465E-9750-3452D8E899F5}"/>
    <cellStyle name="20% - Accent3 24 2 5" xfId="5842" xr:uid="{34117618-AF91-4AD4-BF4C-CEC2077EBE48}"/>
    <cellStyle name="20% - Accent3 24 2 5 2" xfId="17130" xr:uid="{F30282BE-BBB6-444F-B186-548B3A217BE4}"/>
    <cellStyle name="20% - Accent3 24 2 6" xfId="15136" xr:uid="{8993EFEC-D39C-4319-805D-7DE393CF251D}"/>
    <cellStyle name="20% - Accent3 24 3" xfId="10827" xr:uid="{8C258FD1-14B1-42B0-9805-D6D0532996E2}"/>
    <cellStyle name="20% - Accent3 24 3 2" xfId="22115" xr:uid="{656F9721-600C-481B-8F09-3A4096C11818}"/>
    <cellStyle name="20% - Accent3 24 4" xfId="8833" xr:uid="{2FD7C305-B10F-4AFF-8031-00FBEA52129C}"/>
    <cellStyle name="20% - Accent3 24 4 2" xfId="20121" xr:uid="{DC5A42B4-61EE-4B8A-A09F-2DD4AF05DEDD}"/>
    <cellStyle name="20% - Accent3 24 5" xfId="6839" xr:uid="{D46318EE-9E4B-4A3F-99A7-F0E9E6E9EB4D}"/>
    <cellStyle name="20% - Accent3 24 5 2" xfId="18127" xr:uid="{A21C8559-A640-4BE8-B933-2832187176B4}"/>
    <cellStyle name="20% - Accent3 24 6" xfId="4845" xr:uid="{3040E74A-4A7C-4384-A691-E8B2B237FC62}"/>
    <cellStyle name="20% - Accent3 24 6 2" xfId="16133" xr:uid="{BDBFB1E1-FEA2-48A3-8293-E800935B5D1E}"/>
    <cellStyle name="20% - Accent3 24 7" xfId="14139" xr:uid="{A30D608B-5255-4DA1-ADA8-2F927283ACCC}"/>
    <cellStyle name="20% - Accent3 24 8" xfId="12825" xr:uid="{89779FE8-9357-4E9C-87E4-2F339DA720E9}"/>
    <cellStyle name="20% - Accent3 25" xfId="890" xr:uid="{81B892E0-5A84-4D0F-A928-018FC9BD410A}"/>
    <cellStyle name="20% - Accent3 25 2" xfId="3846" xr:uid="{59BC51E5-13CE-48B0-A269-BE4CBC11C25D}"/>
    <cellStyle name="20% - Accent3 25 2 2" xfId="11825" xr:uid="{90D63356-841C-4329-8CE9-700412DFBF3E}"/>
    <cellStyle name="20% - Accent3 25 2 2 2" xfId="23113" xr:uid="{480A6D71-6394-46D3-AC81-C4FE58F4390A}"/>
    <cellStyle name="20% - Accent3 25 2 3" xfId="9831" xr:uid="{83DC5D3B-85F1-4D05-ACB2-468F623904E4}"/>
    <cellStyle name="20% - Accent3 25 2 3 2" xfId="21119" xr:uid="{1F3767BB-648A-45E3-BE76-7BE1BC214884}"/>
    <cellStyle name="20% - Accent3 25 2 4" xfId="7837" xr:uid="{815F56E0-E3FB-47BB-B9A6-EB6E81CCB3FF}"/>
    <cellStyle name="20% - Accent3 25 2 4 2" xfId="19125" xr:uid="{355B7578-F3C9-48C2-BDF3-BE50FFF06A46}"/>
    <cellStyle name="20% - Accent3 25 2 5" xfId="5843" xr:uid="{BDC8F6D8-E98C-49D6-8152-827E85A5817D}"/>
    <cellStyle name="20% - Accent3 25 2 5 2" xfId="17131" xr:uid="{91E3AF68-D4A4-4513-97A8-C7A5D490EF0E}"/>
    <cellStyle name="20% - Accent3 25 2 6" xfId="15137" xr:uid="{BEE4C510-E5F3-4A7E-97A2-BF1F493779C0}"/>
    <cellStyle name="20% - Accent3 25 3" xfId="10828" xr:uid="{FDE599E0-AC39-4A44-8B97-B41AFC499FBB}"/>
    <cellStyle name="20% - Accent3 25 3 2" xfId="22116" xr:uid="{6ECE385B-D67A-46FD-9336-6F83134CFFE7}"/>
    <cellStyle name="20% - Accent3 25 4" xfId="8834" xr:uid="{EB4CE3E1-F4F2-4997-B6A2-B643705F1190}"/>
    <cellStyle name="20% - Accent3 25 4 2" xfId="20122" xr:uid="{0CBDA572-270C-423F-9DF8-722BC0592509}"/>
    <cellStyle name="20% - Accent3 25 5" xfId="6840" xr:uid="{82AE9CFA-0DC1-4DAD-81C4-A8405D681D09}"/>
    <cellStyle name="20% - Accent3 25 5 2" xfId="18128" xr:uid="{F7576C08-6917-4161-A44C-2B506B39B71E}"/>
    <cellStyle name="20% - Accent3 25 6" xfId="4846" xr:uid="{10020FCA-7FFD-4B29-8E5D-3771F06585DC}"/>
    <cellStyle name="20% - Accent3 25 6 2" xfId="16134" xr:uid="{93C8F83B-EFFB-4340-89CB-29C92A10481A}"/>
    <cellStyle name="20% - Accent3 25 7" xfId="14140" xr:uid="{21A94206-A1D8-4F9B-B71F-888EBCFFDA7E}"/>
    <cellStyle name="20% - Accent3 25 8" xfId="12826" xr:uid="{146A7ACF-3C8F-446C-B619-C2426A027195}"/>
    <cellStyle name="20% - Accent3 26" xfId="891" xr:uid="{91BFF317-50C1-4523-AF7C-FEC78F9BC5C5}"/>
    <cellStyle name="20% - Accent3 26 2" xfId="3847" xr:uid="{0307BCEA-4109-42D0-ADF1-C6F531D6A1D5}"/>
    <cellStyle name="20% - Accent3 26 2 2" xfId="11826" xr:uid="{26DEF69B-5BBA-4195-96B9-5BEA0D1FD121}"/>
    <cellStyle name="20% - Accent3 26 2 2 2" xfId="23114" xr:uid="{2678654E-B3B7-46AB-96B8-56F4C968496D}"/>
    <cellStyle name="20% - Accent3 26 2 3" xfId="9832" xr:uid="{0DAB0215-951B-4332-AEB1-88028863EF8E}"/>
    <cellStyle name="20% - Accent3 26 2 3 2" xfId="21120" xr:uid="{837B8EF2-9B69-4954-8B9A-DB8911F9896B}"/>
    <cellStyle name="20% - Accent3 26 2 4" xfId="7838" xr:uid="{FB0F99DD-7F35-4B19-B82B-A5F8C3CE4833}"/>
    <cellStyle name="20% - Accent3 26 2 4 2" xfId="19126" xr:uid="{7C778426-5F99-4FEF-9107-955BE35D9DB6}"/>
    <cellStyle name="20% - Accent3 26 2 5" xfId="5844" xr:uid="{E74EDC52-C5BE-4D95-AE68-07C373CF8FB3}"/>
    <cellStyle name="20% - Accent3 26 2 5 2" xfId="17132" xr:uid="{95DF8B9F-ADAE-4DF1-9AF4-CF59EBF32336}"/>
    <cellStyle name="20% - Accent3 26 2 6" xfId="15138" xr:uid="{71E99A4D-B46F-4F0F-B1F6-96EB3AB53085}"/>
    <cellStyle name="20% - Accent3 26 3" xfId="10829" xr:uid="{8979253A-D622-42BD-8D8F-8EA54EE43EC8}"/>
    <cellStyle name="20% - Accent3 26 3 2" xfId="22117" xr:uid="{43F0BFCD-07BC-4F9A-9496-53AAA03567FE}"/>
    <cellStyle name="20% - Accent3 26 4" xfId="8835" xr:uid="{EDD7C019-77DA-4D6C-A340-1656F19D2D32}"/>
    <cellStyle name="20% - Accent3 26 4 2" xfId="20123" xr:uid="{2B4655C7-453B-47E3-80AD-7239F81D8975}"/>
    <cellStyle name="20% - Accent3 26 5" xfId="6841" xr:uid="{D2361C02-C9DA-41B6-89F4-6724F00D29ED}"/>
    <cellStyle name="20% - Accent3 26 5 2" xfId="18129" xr:uid="{ACF765AE-77E8-4F15-B8BC-5E17EF43423D}"/>
    <cellStyle name="20% - Accent3 26 6" xfId="4847" xr:uid="{1CA6ACF1-4345-464A-A6A9-46D7EFADFE67}"/>
    <cellStyle name="20% - Accent3 26 6 2" xfId="16135" xr:uid="{48423072-3252-45CA-A04E-A8FF2C996D18}"/>
    <cellStyle name="20% - Accent3 26 7" xfId="14141" xr:uid="{4D113C54-DFF8-430D-A9B2-9DBEA5CAD5AC}"/>
    <cellStyle name="20% - Accent3 26 8" xfId="12827" xr:uid="{733AB35A-3F30-4489-B8D1-0A9B45D056CE}"/>
    <cellStyle name="20% - Accent3 27" xfId="892" xr:uid="{25B00876-5EFA-40A7-A03D-9F777FA361FE}"/>
    <cellStyle name="20% - Accent3 27 2" xfId="3848" xr:uid="{6F583903-1789-4C79-B221-0B954D89590E}"/>
    <cellStyle name="20% - Accent3 27 2 2" xfId="11827" xr:uid="{E852EC10-6DC9-48CB-B7B1-3BE0A309532D}"/>
    <cellStyle name="20% - Accent3 27 2 2 2" xfId="23115" xr:uid="{E084D24B-F6D6-4B96-9B96-765E78E4F47E}"/>
    <cellStyle name="20% - Accent3 27 2 3" xfId="9833" xr:uid="{69AF124D-8F8D-4495-A2A2-FE2C441350FF}"/>
    <cellStyle name="20% - Accent3 27 2 3 2" xfId="21121" xr:uid="{0F44411E-294C-4076-AD28-AB55DE716460}"/>
    <cellStyle name="20% - Accent3 27 2 4" xfId="7839" xr:uid="{7B6E411D-B353-404F-B53C-6DBB62B28979}"/>
    <cellStyle name="20% - Accent3 27 2 4 2" xfId="19127" xr:uid="{7BEE2C9A-F3FC-4913-A31C-5DE9915C9B36}"/>
    <cellStyle name="20% - Accent3 27 2 5" xfId="5845" xr:uid="{CDE40E1D-B4C5-4353-AE4D-7B7548EB3B88}"/>
    <cellStyle name="20% - Accent3 27 2 5 2" xfId="17133" xr:uid="{82938033-C710-4752-8EB0-A92E837D0627}"/>
    <cellStyle name="20% - Accent3 27 2 6" xfId="15139" xr:uid="{D2587195-0A8F-402D-91A6-0026B2BD0D0F}"/>
    <cellStyle name="20% - Accent3 27 3" xfId="10830" xr:uid="{405C525D-8C67-48B1-80C2-07F70DCCB6C6}"/>
    <cellStyle name="20% - Accent3 27 3 2" xfId="22118" xr:uid="{6432DF1B-8A4F-4F9F-9B25-EDA4D5F7B1A6}"/>
    <cellStyle name="20% - Accent3 27 4" xfId="8836" xr:uid="{DA20F19D-BED9-4012-8366-B0AE50B85A18}"/>
    <cellStyle name="20% - Accent3 27 4 2" xfId="20124" xr:uid="{7A267981-B49A-4D0D-9761-F47C03DB64E3}"/>
    <cellStyle name="20% - Accent3 27 5" xfId="6842" xr:uid="{D42E563C-5BC7-47FF-9214-38097F8342BB}"/>
    <cellStyle name="20% - Accent3 27 5 2" xfId="18130" xr:uid="{2B8A2BBB-772D-433D-92BE-C4494B14BFA3}"/>
    <cellStyle name="20% - Accent3 27 6" xfId="4848" xr:uid="{CCAE9E82-C217-44E7-95F5-B984100A433B}"/>
    <cellStyle name="20% - Accent3 27 6 2" xfId="16136" xr:uid="{BED6B94D-9871-4D9F-99A1-2F22751ADE2D}"/>
    <cellStyle name="20% - Accent3 27 7" xfId="14142" xr:uid="{678527B2-8E5E-4AB1-B2F6-17DA9E681A23}"/>
    <cellStyle name="20% - Accent3 27 8" xfId="12828" xr:uid="{736EE426-69DE-4809-9E82-F53BD8FF9887}"/>
    <cellStyle name="20% - Accent3 28" xfId="893" xr:uid="{2B8CFB10-A5D1-48DF-A7AF-9563DA990E6B}"/>
    <cellStyle name="20% - Accent3 28 2" xfId="3849" xr:uid="{B1BCF4EE-E088-410D-89BD-EF534034AB3E}"/>
    <cellStyle name="20% - Accent3 28 2 2" xfId="11828" xr:uid="{ED20EC4A-E0F1-478B-BB88-1493B2330E01}"/>
    <cellStyle name="20% - Accent3 28 2 2 2" xfId="23116" xr:uid="{4603B917-6F12-4D88-A0FB-37168DE91AB8}"/>
    <cellStyle name="20% - Accent3 28 2 3" xfId="9834" xr:uid="{4EC81EED-E745-4082-959E-8AB5D22A7852}"/>
    <cellStyle name="20% - Accent3 28 2 3 2" xfId="21122" xr:uid="{AB42639A-5FF5-4244-A058-FE3DD31FF1D3}"/>
    <cellStyle name="20% - Accent3 28 2 4" xfId="7840" xr:uid="{17DD9ACD-C15C-4D82-9943-054C51B54FAB}"/>
    <cellStyle name="20% - Accent3 28 2 4 2" xfId="19128" xr:uid="{0D804744-63FF-43D9-B293-A9F5943265BB}"/>
    <cellStyle name="20% - Accent3 28 2 5" xfId="5846" xr:uid="{1D7B3B2C-B16B-4662-BE95-DC9E0FD0704A}"/>
    <cellStyle name="20% - Accent3 28 2 5 2" xfId="17134" xr:uid="{3AD728D7-2AFA-47B2-A669-A3B310B7F984}"/>
    <cellStyle name="20% - Accent3 28 2 6" xfId="15140" xr:uid="{B07A48C7-B091-4FE3-98EA-21294A4601D3}"/>
    <cellStyle name="20% - Accent3 28 3" xfId="10831" xr:uid="{DE4817FE-001F-4BE1-BE0E-207FC621A939}"/>
    <cellStyle name="20% - Accent3 28 3 2" xfId="22119" xr:uid="{D5B87242-8BE3-49A5-9B33-EEB4865596B3}"/>
    <cellStyle name="20% - Accent3 28 4" xfId="8837" xr:uid="{D0D35A9B-27CB-4E61-B242-F609254922FF}"/>
    <cellStyle name="20% - Accent3 28 4 2" xfId="20125" xr:uid="{6910A618-D811-4E09-B47D-AFCEB8D35A15}"/>
    <cellStyle name="20% - Accent3 28 5" xfId="6843" xr:uid="{B94E13A5-25CD-4E29-BF4C-A976ABE7AAAB}"/>
    <cellStyle name="20% - Accent3 28 5 2" xfId="18131" xr:uid="{F2B391DF-2F80-40E6-BFE0-421D63AC6E92}"/>
    <cellStyle name="20% - Accent3 28 6" xfId="4849" xr:uid="{6726B6D5-A082-4FB6-8444-6CB605F58B2D}"/>
    <cellStyle name="20% - Accent3 28 6 2" xfId="16137" xr:uid="{B784A8B5-5D2A-4C21-9CF6-885E76E581DA}"/>
    <cellStyle name="20% - Accent3 28 7" xfId="14143" xr:uid="{1DED853A-FBC1-4957-96A2-5CF516EFCC5A}"/>
    <cellStyle name="20% - Accent3 28 8" xfId="12829" xr:uid="{7CBB503C-155A-46BD-8042-0652284BD0C2}"/>
    <cellStyle name="20% - Accent3 29" xfId="894" xr:uid="{9B511024-3551-443C-9793-12A8B209E7F5}"/>
    <cellStyle name="20% - Accent3 29 2" xfId="3850" xr:uid="{E5B69A6E-7369-4EA0-A563-1C24595E8158}"/>
    <cellStyle name="20% - Accent3 29 2 2" xfId="11829" xr:uid="{2284D128-FEDB-4C4C-AEA8-8A7E7213D724}"/>
    <cellStyle name="20% - Accent3 29 2 2 2" xfId="23117" xr:uid="{4B67DA21-4833-4815-84AB-B76DD80B7AF8}"/>
    <cellStyle name="20% - Accent3 29 2 3" xfId="9835" xr:uid="{23192FA5-2B22-43E0-8199-CE6CF9185164}"/>
    <cellStyle name="20% - Accent3 29 2 3 2" xfId="21123" xr:uid="{4E12CE19-07F9-4A9E-9518-0C04CE62881C}"/>
    <cellStyle name="20% - Accent3 29 2 4" xfId="7841" xr:uid="{48BC6C8C-D7C5-40C2-9248-14E2C9663BB1}"/>
    <cellStyle name="20% - Accent3 29 2 4 2" xfId="19129" xr:uid="{58325557-6A3E-41C9-B423-CEF95928878A}"/>
    <cellStyle name="20% - Accent3 29 2 5" xfId="5847" xr:uid="{E5DE02FE-B005-4362-9894-3AD7F173F474}"/>
    <cellStyle name="20% - Accent3 29 2 5 2" xfId="17135" xr:uid="{37BA844F-AA4B-49E3-AC78-5F5B5B1FF20E}"/>
    <cellStyle name="20% - Accent3 29 2 6" xfId="15141" xr:uid="{BC2A6198-9EAA-492D-85E3-4ABF1C1470DF}"/>
    <cellStyle name="20% - Accent3 29 3" xfId="10832" xr:uid="{E8668A24-8198-4963-987F-3C8D9D4C816A}"/>
    <cellStyle name="20% - Accent3 29 3 2" xfId="22120" xr:uid="{FB29A217-4E61-4CA0-84A7-A0FE4328149F}"/>
    <cellStyle name="20% - Accent3 29 4" xfId="8838" xr:uid="{D779A3AA-9FD5-47C7-B676-B78372E8F2DE}"/>
    <cellStyle name="20% - Accent3 29 4 2" xfId="20126" xr:uid="{F0B09F6A-1215-413E-8D13-3B71CD066BC9}"/>
    <cellStyle name="20% - Accent3 29 5" xfId="6844" xr:uid="{2F549FD2-DBCA-4F2E-8407-890EBAD0897B}"/>
    <cellStyle name="20% - Accent3 29 5 2" xfId="18132" xr:uid="{F97900B0-F705-4B4F-813D-91825B4D198C}"/>
    <cellStyle name="20% - Accent3 29 6" xfId="4850" xr:uid="{2B6A9912-924F-449B-BFE8-0B22AF68D627}"/>
    <cellStyle name="20% - Accent3 29 6 2" xfId="16138" xr:uid="{D9066400-CFA8-4D98-8557-3AF5B1EC62C0}"/>
    <cellStyle name="20% - Accent3 29 7" xfId="14144" xr:uid="{9EB4F141-1D88-4124-87BD-F55114DC0252}"/>
    <cellStyle name="20% - Accent3 29 8" xfId="12830" xr:uid="{6E457EE2-6F88-434E-821D-8335986568F3}"/>
    <cellStyle name="20% - Accent3 3" xfId="895" xr:uid="{6A86C47A-0E1A-488F-B8DD-0621EEA6AB5D}"/>
    <cellStyle name="20% - Accent3 3 10" xfId="24638" xr:uid="{EA4D89DA-CA3A-4BD7-AC22-1831B746C5B9}"/>
    <cellStyle name="20% - Accent3 3 11" xfId="25027" xr:uid="{F4FBA7D8-C4B5-43D5-88AA-39A8CFAB514B}"/>
    <cellStyle name="20% - Accent3 3 2" xfId="3851" xr:uid="{9125362E-57A6-4B67-9CF6-C111E9C2E73A}"/>
    <cellStyle name="20% - Accent3 3 2 2" xfId="11830" xr:uid="{4340B30A-8E9A-48E8-8873-5DA0ACDF9B1C}"/>
    <cellStyle name="20% - Accent3 3 2 2 2" xfId="23118" xr:uid="{3C7F0AC5-5F53-4A25-929C-A716F99444AE}"/>
    <cellStyle name="20% - Accent3 3 2 3" xfId="9836" xr:uid="{C5DAC807-4049-4558-AB2A-C82E89719496}"/>
    <cellStyle name="20% - Accent3 3 2 3 2" xfId="21124" xr:uid="{03DDC8EA-125C-4EAE-8BAB-9BE9C8AFC978}"/>
    <cellStyle name="20% - Accent3 3 2 4" xfId="7842" xr:uid="{768BB3B0-350A-4019-A83E-D8C234CDD97C}"/>
    <cellStyle name="20% - Accent3 3 2 4 2" xfId="19130" xr:uid="{E7100C50-E493-4906-A6BB-D70DD98B6924}"/>
    <cellStyle name="20% - Accent3 3 2 5" xfId="5848" xr:uid="{9B1A151D-9ADC-4F1F-A1A7-B17D8BE109E7}"/>
    <cellStyle name="20% - Accent3 3 2 5 2" xfId="17136" xr:uid="{4EB34387-1DFC-4407-9C2F-B1011AE235F3}"/>
    <cellStyle name="20% - Accent3 3 2 6" xfId="15142" xr:uid="{BC679690-B816-4746-BE7B-4B8764416EF5}"/>
    <cellStyle name="20% - Accent3 3 2 7" xfId="24399" xr:uid="{A747D99C-275D-496C-ADE5-AD70EC298276}"/>
    <cellStyle name="20% - Accent3 3 2 8" xfId="24862" xr:uid="{92A001BE-C408-4187-85D9-F50D8FFD6EE0}"/>
    <cellStyle name="20% - Accent3 3 2 9" xfId="25229" xr:uid="{BDD9BC17-AAF3-4B9B-86D8-A5CB3E3E061F}"/>
    <cellStyle name="20% - Accent3 3 3" xfId="10833" xr:uid="{8D67D033-6D59-4602-A5AB-13F6672011D1}"/>
    <cellStyle name="20% - Accent3 3 3 2" xfId="22121" xr:uid="{976AE345-C618-4EA1-9704-582CBB5055E0}"/>
    <cellStyle name="20% - Accent3 3 4" xfId="8839" xr:uid="{B229C574-9656-436F-9E27-E8E6273307C2}"/>
    <cellStyle name="20% - Accent3 3 4 2" xfId="20127" xr:uid="{68D71B60-6A69-4C04-BF4D-4B9C2DDF970E}"/>
    <cellStyle name="20% - Accent3 3 5" xfId="6845" xr:uid="{B59A3114-7468-4C83-9A09-972F259D95F2}"/>
    <cellStyle name="20% - Accent3 3 5 2" xfId="18133" xr:uid="{0EBF4575-2A5F-48B1-87FA-A963C4DE8E2A}"/>
    <cellStyle name="20% - Accent3 3 6" xfId="4851" xr:uid="{5C639E7C-7D6D-4092-AF59-96F1163B91BA}"/>
    <cellStyle name="20% - Accent3 3 6 2" xfId="16139" xr:uid="{B0ADFE25-15E1-442E-8CC7-A78E6AF59FB1}"/>
    <cellStyle name="20% - Accent3 3 7" xfId="14145" xr:uid="{EC7FAAAA-7558-4A72-8EF6-6DB5097F241A}"/>
    <cellStyle name="20% - Accent3 3 8" xfId="12831" xr:uid="{607AD46C-6E61-4E18-9666-896D75DCBFD1}"/>
    <cellStyle name="20% - Accent3 3 9" xfId="24011" xr:uid="{4143EDF6-2871-4D5A-B214-F9F6A3CE918A}"/>
    <cellStyle name="20% - Accent3 30" xfId="896" xr:uid="{10F1F8CA-5F81-4210-9257-F9B854E6E235}"/>
    <cellStyle name="20% - Accent3 30 2" xfId="3852" xr:uid="{0F7B7C70-3882-405B-A14B-80CFCEF241B6}"/>
    <cellStyle name="20% - Accent3 30 2 2" xfId="11831" xr:uid="{302EE9E4-1538-453B-87C3-3EAD104CC75A}"/>
    <cellStyle name="20% - Accent3 30 2 2 2" xfId="23119" xr:uid="{74C160CC-060E-4B76-B17B-ADDB7331FDF3}"/>
    <cellStyle name="20% - Accent3 30 2 3" xfId="9837" xr:uid="{AF27686A-8B2A-4DDB-A621-377DABD0F672}"/>
    <cellStyle name="20% - Accent3 30 2 3 2" xfId="21125" xr:uid="{B3F0E77D-2C2F-4533-BFEF-6A7E4EB1D18A}"/>
    <cellStyle name="20% - Accent3 30 2 4" xfId="7843" xr:uid="{596A2391-DCBC-4B44-A238-06C7E318BF2E}"/>
    <cellStyle name="20% - Accent3 30 2 4 2" xfId="19131" xr:uid="{C86C6DFD-267D-4D89-9E91-488A5521CB19}"/>
    <cellStyle name="20% - Accent3 30 2 5" xfId="5849" xr:uid="{A11BE6C6-CFF5-4E2A-A7A2-6A567695E5CA}"/>
    <cellStyle name="20% - Accent3 30 2 5 2" xfId="17137" xr:uid="{7D04DBB4-6C96-4BFB-8393-8813EC971561}"/>
    <cellStyle name="20% - Accent3 30 2 6" xfId="15143" xr:uid="{F6F60A73-7E71-4761-BBF9-1AEF989B8892}"/>
    <cellStyle name="20% - Accent3 30 3" xfId="10834" xr:uid="{140EB1B6-29BF-47CD-AEE1-5716D71F447A}"/>
    <cellStyle name="20% - Accent3 30 3 2" xfId="22122" xr:uid="{6D364EC0-B270-4F65-A610-4084F14D4782}"/>
    <cellStyle name="20% - Accent3 30 4" xfId="8840" xr:uid="{38ECEF5A-9E5F-494D-B108-FA9FB8B67ED3}"/>
    <cellStyle name="20% - Accent3 30 4 2" xfId="20128" xr:uid="{DC37D815-47F3-4C8C-BBA6-54FB70F1DC96}"/>
    <cellStyle name="20% - Accent3 30 5" xfId="6846" xr:uid="{1BFAF680-788C-4F21-B37B-E1D27602102E}"/>
    <cellStyle name="20% - Accent3 30 5 2" xfId="18134" xr:uid="{1015DE1A-3FC3-43DA-BAE9-C3038408D9E3}"/>
    <cellStyle name="20% - Accent3 30 6" xfId="4852" xr:uid="{A643B5C7-3414-4494-988D-B67DAB7BD777}"/>
    <cellStyle name="20% - Accent3 30 6 2" xfId="16140" xr:uid="{68BBD493-D680-42FC-93CA-C3B84460E180}"/>
    <cellStyle name="20% - Accent3 30 7" xfId="14146" xr:uid="{C864B834-0BD5-485F-9D75-E7B290B29A9A}"/>
    <cellStyle name="20% - Accent3 30 8" xfId="12832" xr:uid="{4FA6E93A-EB33-4554-8F50-F7988F4F68CA}"/>
    <cellStyle name="20% - Accent3 31" xfId="897" xr:uid="{E11CBB47-15A3-4D81-82DF-0EA56BAE6596}"/>
    <cellStyle name="20% - Accent3 31 2" xfId="3853" xr:uid="{6EC0E3D3-7021-48B0-8818-9A317A815045}"/>
    <cellStyle name="20% - Accent3 31 2 2" xfId="11832" xr:uid="{17F7F4A7-F3CC-4EDC-90C9-1D9C6F170C01}"/>
    <cellStyle name="20% - Accent3 31 2 2 2" xfId="23120" xr:uid="{D23C03DA-03D4-4EDF-8E05-3F2D10AA7D06}"/>
    <cellStyle name="20% - Accent3 31 2 3" xfId="9838" xr:uid="{637A3282-465D-429F-9D2A-DA5FDE125868}"/>
    <cellStyle name="20% - Accent3 31 2 3 2" xfId="21126" xr:uid="{3E3939E2-1951-4CFD-A951-F8E77447310D}"/>
    <cellStyle name="20% - Accent3 31 2 4" xfId="7844" xr:uid="{36226E22-B881-45ED-9D52-8C9626762536}"/>
    <cellStyle name="20% - Accent3 31 2 4 2" xfId="19132" xr:uid="{66009A9E-1783-442C-876D-17032BD27E3E}"/>
    <cellStyle name="20% - Accent3 31 2 5" xfId="5850" xr:uid="{1D442AB5-B0A8-4A29-AB1E-81C7DD81978B}"/>
    <cellStyle name="20% - Accent3 31 2 5 2" xfId="17138" xr:uid="{86B4E46B-49C8-4F02-B6AE-74302483A348}"/>
    <cellStyle name="20% - Accent3 31 2 6" xfId="15144" xr:uid="{CB3C57BF-FC58-4F37-8573-0F4E112EFC74}"/>
    <cellStyle name="20% - Accent3 31 3" xfId="10835" xr:uid="{7DAFDCA2-D569-4C00-890C-0C7618EE788F}"/>
    <cellStyle name="20% - Accent3 31 3 2" xfId="22123" xr:uid="{D1BE0345-D68E-40DB-99CE-E5C45A116416}"/>
    <cellStyle name="20% - Accent3 31 4" xfId="8841" xr:uid="{C7B6CCBA-1CCC-41E3-9F09-DE52CAE1700E}"/>
    <cellStyle name="20% - Accent3 31 4 2" xfId="20129" xr:uid="{4C2E3F7D-1479-4C64-BFD7-C21E4EA57260}"/>
    <cellStyle name="20% - Accent3 31 5" xfId="6847" xr:uid="{15772D88-9265-452A-B615-8C37D242D17E}"/>
    <cellStyle name="20% - Accent3 31 5 2" xfId="18135" xr:uid="{2D9307DE-D5E9-436F-9EB9-CF5A38BDE223}"/>
    <cellStyle name="20% - Accent3 31 6" xfId="4853" xr:uid="{AC1771D4-826D-484E-AD21-A279850147C6}"/>
    <cellStyle name="20% - Accent3 31 6 2" xfId="16141" xr:uid="{3D7C3010-0E9B-4729-AA6E-6E10E6920945}"/>
    <cellStyle name="20% - Accent3 31 7" xfId="14147" xr:uid="{B04AAEEA-E1EB-4AC2-826A-560A6D5AB450}"/>
    <cellStyle name="20% - Accent3 31 8" xfId="12833" xr:uid="{0D1AC23C-F70C-4B6F-8946-857644989F42}"/>
    <cellStyle name="20% - Accent3 32" xfId="898" xr:uid="{FD532BA6-E17B-4A5C-B5AB-F9EF60595A7F}"/>
    <cellStyle name="20% - Accent3 32 2" xfId="3854" xr:uid="{F38399D7-1E23-43E7-98D9-EB5320BB9E0B}"/>
    <cellStyle name="20% - Accent3 32 2 2" xfId="11833" xr:uid="{6F3CCEC3-C7D4-4590-93C6-B156168CE075}"/>
    <cellStyle name="20% - Accent3 32 2 2 2" xfId="23121" xr:uid="{421EF26D-E47B-4F31-AA85-C7E863A45634}"/>
    <cellStyle name="20% - Accent3 32 2 3" xfId="9839" xr:uid="{90B0AF78-BBE1-4DBA-96AB-5AFB6FFE56A3}"/>
    <cellStyle name="20% - Accent3 32 2 3 2" xfId="21127" xr:uid="{8CEDE468-FD3A-48BC-8699-E97A4C616C43}"/>
    <cellStyle name="20% - Accent3 32 2 4" xfId="7845" xr:uid="{E42BDBEF-294E-4D6B-B5BD-B1BECD65B13D}"/>
    <cellStyle name="20% - Accent3 32 2 4 2" xfId="19133" xr:uid="{89093650-EB7B-4537-BAF3-E306D6B26EFA}"/>
    <cellStyle name="20% - Accent3 32 2 5" xfId="5851" xr:uid="{5E6A2399-E8F2-4F79-B59C-57D046498D1B}"/>
    <cellStyle name="20% - Accent3 32 2 5 2" xfId="17139" xr:uid="{539D0150-626D-4140-975D-2492A7E35884}"/>
    <cellStyle name="20% - Accent3 32 2 6" xfId="15145" xr:uid="{474BD83B-F8A0-416B-93C4-C2EC3F745C86}"/>
    <cellStyle name="20% - Accent3 32 3" xfId="10836" xr:uid="{363FCEEB-022E-4DB2-BD5E-673189EB42F5}"/>
    <cellStyle name="20% - Accent3 32 3 2" xfId="22124" xr:uid="{0363C95C-5297-415E-9713-CB8ABE734DE8}"/>
    <cellStyle name="20% - Accent3 32 4" xfId="8842" xr:uid="{DB6AA970-65DD-44EB-B799-3A435E0A03EB}"/>
    <cellStyle name="20% - Accent3 32 4 2" xfId="20130" xr:uid="{7BDF58C1-CF2A-4C9B-A513-5D54D3F2878D}"/>
    <cellStyle name="20% - Accent3 32 5" xfId="6848" xr:uid="{754127E4-6A9A-4152-8B5F-6E4C42A431B5}"/>
    <cellStyle name="20% - Accent3 32 5 2" xfId="18136" xr:uid="{7FB7314C-DCE3-455F-9A5D-64F54E23AC2B}"/>
    <cellStyle name="20% - Accent3 32 6" xfId="4854" xr:uid="{DDAC116E-161D-4BB4-806F-64A5ED05D306}"/>
    <cellStyle name="20% - Accent3 32 6 2" xfId="16142" xr:uid="{295AA11D-3B65-4B64-902D-2326E0137CEE}"/>
    <cellStyle name="20% - Accent3 32 7" xfId="14148" xr:uid="{86FE0061-A4C4-4833-B159-E427EF7A85A9}"/>
    <cellStyle name="20% - Accent3 32 8" xfId="12834" xr:uid="{4AEB2E7A-B0A4-4475-BB7B-6D527AE963E1}"/>
    <cellStyle name="20% - Accent3 33" xfId="899" xr:uid="{2816A1A6-98AC-4FD8-BACE-A0EC530A7ADF}"/>
    <cellStyle name="20% - Accent3 33 2" xfId="3855" xr:uid="{74CBE83B-0612-40F6-8567-68E82CA0E80C}"/>
    <cellStyle name="20% - Accent3 33 2 2" xfId="11834" xr:uid="{F6B9FDAA-88E2-4EC4-A5DC-5468549C4D3E}"/>
    <cellStyle name="20% - Accent3 33 2 2 2" xfId="23122" xr:uid="{17FD2A81-3F95-43B5-87E8-C2C37E3C6CFF}"/>
    <cellStyle name="20% - Accent3 33 2 3" xfId="9840" xr:uid="{B9DB156F-3E94-4E63-89AE-A2AA4DC62A03}"/>
    <cellStyle name="20% - Accent3 33 2 3 2" xfId="21128" xr:uid="{57D8EF7F-F871-44A0-A832-F1846EE755FA}"/>
    <cellStyle name="20% - Accent3 33 2 4" xfId="7846" xr:uid="{57DC0E67-93F6-4BB7-B78D-F5262E7EF384}"/>
    <cellStyle name="20% - Accent3 33 2 4 2" xfId="19134" xr:uid="{B04DEA91-041C-47AC-9DC2-2B2CB8AFE341}"/>
    <cellStyle name="20% - Accent3 33 2 5" xfId="5852" xr:uid="{0390630F-BA1C-4F2C-BFD9-C6A1F74B73B0}"/>
    <cellStyle name="20% - Accent3 33 2 5 2" xfId="17140" xr:uid="{AEF6BD95-C077-4231-B953-1E061EACD683}"/>
    <cellStyle name="20% - Accent3 33 2 6" xfId="15146" xr:uid="{5A75C62C-F23F-421C-8CAB-2DB6991ECFC4}"/>
    <cellStyle name="20% - Accent3 33 3" xfId="10837" xr:uid="{D0260A26-DC57-46FC-A10B-34C84FE4A540}"/>
    <cellStyle name="20% - Accent3 33 3 2" xfId="22125" xr:uid="{B0942B5D-1C7C-45F0-B452-C75B54339045}"/>
    <cellStyle name="20% - Accent3 33 4" xfId="8843" xr:uid="{5547A183-6D6D-414E-A09E-F307D6A7538F}"/>
    <cellStyle name="20% - Accent3 33 4 2" xfId="20131" xr:uid="{6A4C4983-0771-4DE7-9115-EDE4B6F2AF2F}"/>
    <cellStyle name="20% - Accent3 33 5" xfId="6849" xr:uid="{BD0D3FA8-B413-44ED-A3F3-EDCCC7A2FA60}"/>
    <cellStyle name="20% - Accent3 33 5 2" xfId="18137" xr:uid="{1256DB90-7826-41C7-884B-E2B83B0B5716}"/>
    <cellStyle name="20% - Accent3 33 6" xfId="4855" xr:uid="{AE84BFF3-818C-4858-A5A5-E97EC96840D6}"/>
    <cellStyle name="20% - Accent3 33 6 2" xfId="16143" xr:uid="{CFC17733-8CF8-4D4F-80DA-F941E2A23F55}"/>
    <cellStyle name="20% - Accent3 33 7" xfId="14149" xr:uid="{83813138-6CEB-412C-90C5-F38CEBCE981F}"/>
    <cellStyle name="20% - Accent3 33 8" xfId="12835" xr:uid="{64D0DF93-76F0-4C94-BC56-150FF851E44F}"/>
    <cellStyle name="20% - Accent3 34" xfId="900" xr:uid="{5BC43563-5228-432C-8834-5582C5B09AB6}"/>
    <cellStyle name="20% - Accent3 34 2" xfId="3856" xr:uid="{59D00CED-1933-4BCD-BAB4-62F16D78DE2D}"/>
    <cellStyle name="20% - Accent3 34 2 2" xfId="11835" xr:uid="{2C78A25B-198F-4523-AF9E-12C1FBF08D2F}"/>
    <cellStyle name="20% - Accent3 34 2 2 2" xfId="23123" xr:uid="{C5D8B13A-6817-42E4-AA9F-0D16FEFDF341}"/>
    <cellStyle name="20% - Accent3 34 2 3" xfId="9841" xr:uid="{0637EC6D-4889-4A74-B9D3-164321C1DAE2}"/>
    <cellStyle name="20% - Accent3 34 2 3 2" xfId="21129" xr:uid="{45978C90-F8BB-4569-95A1-4953A7A713C7}"/>
    <cellStyle name="20% - Accent3 34 2 4" xfId="7847" xr:uid="{0A2F0157-A9BC-44F6-8659-F0DBED1112AF}"/>
    <cellStyle name="20% - Accent3 34 2 4 2" xfId="19135" xr:uid="{D30BE7C1-0DEF-4695-8A52-C6A74829D109}"/>
    <cellStyle name="20% - Accent3 34 2 5" xfId="5853" xr:uid="{AE89BDB3-2A0A-479A-A50D-B243A6F201D9}"/>
    <cellStyle name="20% - Accent3 34 2 5 2" xfId="17141" xr:uid="{471827FF-7B55-4A05-A4F4-B16F17EB56C6}"/>
    <cellStyle name="20% - Accent3 34 2 6" xfId="15147" xr:uid="{922D933F-1BE1-4E1D-806E-C61133F975D0}"/>
    <cellStyle name="20% - Accent3 34 3" xfId="10838" xr:uid="{4EFBDD19-56AA-4B84-8CB0-06494481F78F}"/>
    <cellStyle name="20% - Accent3 34 3 2" xfId="22126" xr:uid="{2541C466-769A-4BB2-81B1-6E1F603BC9F5}"/>
    <cellStyle name="20% - Accent3 34 4" xfId="8844" xr:uid="{FDAAC3EE-2928-4C47-9056-686015C85858}"/>
    <cellStyle name="20% - Accent3 34 4 2" xfId="20132" xr:uid="{5EE864B2-48E8-46B0-A962-605F13DD4831}"/>
    <cellStyle name="20% - Accent3 34 5" xfId="6850" xr:uid="{1BD59C3E-65A5-4EED-8FCA-6ED133539E31}"/>
    <cellStyle name="20% - Accent3 34 5 2" xfId="18138" xr:uid="{92530750-141F-4960-8BB1-3C1C67CD688A}"/>
    <cellStyle name="20% - Accent3 34 6" xfId="4856" xr:uid="{17BB22FB-C88B-47FB-89C0-BDE31378BEEB}"/>
    <cellStyle name="20% - Accent3 34 6 2" xfId="16144" xr:uid="{9FEB9B20-CFEC-47A5-B84B-CAD853FA49BC}"/>
    <cellStyle name="20% - Accent3 34 7" xfId="14150" xr:uid="{37B26992-8C45-4A59-9B13-64CE101B8DBB}"/>
    <cellStyle name="20% - Accent3 34 8" xfId="12836" xr:uid="{7EEE4615-30AB-4338-8A63-1FA455759DA6}"/>
    <cellStyle name="20% - Accent3 35" xfId="901" xr:uid="{7D8E3AD4-774E-43E6-BC9A-B888E7CC7BDC}"/>
    <cellStyle name="20% - Accent3 35 2" xfId="3857" xr:uid="{29FF1E72-2130-4BA9-94F5-52DC8D426ECB}"/>
    <cellStyle name="20% - Accent3 35 2 2" xfId="11836" xr:uid="{073E8C74-C988-4B0E-9D25-97D1C085E083}"/>
    <cellStyle name="20% - Accent3 35 2 2 2" xfId="23124" xr:uid="{AB68E104-96C9-4D65-A840-E9CF0FD62BBC}"/>
    <cellStyle name="20% - Accent3 35 2 3" xfId="9842" xr:uid="{DF37A36A-8F0E-4E79-9822-522A9B11A091}"/>
    <cellStyle name="20% - Accent3 35 2 3 2" xfId="21130" xr:uid="{F12826B9-682A-4AB4-8738-D789B1B82853}"/>
    <cellStyle name="20% - Accent3 35 2 4" xfId="7848" xr:uid="{D4B31298-2845-4EAD-82C9-612D9F2FCE15}"/>
    <cellStyle name="20% - Accent3 35 2 4 2" xfId="19136" xr:uid="{48BCBEF9-9727-49A0-BA95-543C2426257F}"/>
    <cellStyle name="20% - Accent3 35 2 5" xfId="5854" xr:uid="{8095D1AD-07E6-47EC-B30B-909210E44407}"/>
    <cellStyle name="20% - Accent3 35 2 5 2" xfId="17142" xr:uid="{3C39D6FE-9661-4FCD-8F4F-DF799122FE54}"/>
    <cellStyle name="20% - Accent3 35 2 6" xfId="15148" xr:uid="{5EFCBE96-BC23-4BEA-AE45-F3C9C2CB5953}"/>
    <cellStyle name="20% - Accent3 35 3" xfId="10839" xr:uid="{4C4197DA-E873-4C26-AC5F-E2416B68AF63}"/>
    <cellStyle name="20% - Accent3 35 3 2" xfId="22127" xr:uid="{528197BF-8764-4DD5-A826-C7D159B66C2A}"/>
    <cellStyle name="20% - Accent3 35 4" xfId="8845" xr:uid="{A7F9A79A-5090-4A9F-B86E-6BFC26CD16F1}"/>
    <cellStyle name="20% - Accent3 35 4 2" xfId="20133" xr:uid="{F4912231-29AB-4869-A0FE-439BA707C085}"/>
    <cellStyle name="20% - Accent3 35 5" xfId="6851" xr:uid="{875DFC9B-AF28-4073-8806-F3977968B4DB}"/>
    <cellStyle name="20% - Accent3 35 5 2" xfId="18139" xr:uid="{4F40AA3B-CC0E-4DC4-9CB3-A53C5304A6C1}"/>
    <cellStyle name="20% - Accent3 35 6" xfId="4857" xr:uid="{BF1E691C-F9DC-49E8-8744-687E1BB941FE}"/>
    <cellStyle name="20% - Accent3 35 6 2" xfId="16145" xr:uid="{061F8646-4601-4883-96AA-F2789CA0D3F1}"/>
    <cellStyle name="20% - Accent3 35 7" xfId="14151" xr:uid="{3AFDC2F8-92B8-4197-BD04-076263CFAF85}"/>
    <cellStyle name="20% - Accent3 35 8" xfId="12837" xr:uid="{FF04B8C5-F5BC-48B3-8B57-DD2DE7689E2C}"/>
    <cellStyle name="20% - Accent3 36" xfId="902" xr:uid="{B8BDF8C6-1858-4B04-8056-DD31DD904716}"/>
    <cellStyle name="20% - Accent3 36 2" xfId="3858" xr:uid="{BC40037F-F99F-4171-87D6-6FA6FD65A941}"/>
    <cellStyle name="20% - Accent3 36 2 2" xfId="11837" xr:uid="{B0E3733F-9054-44DA-AC2B-FB01334C71C8}"/>
    <cellStyle name="20% - Accent3 36 2 2 2" xfId="23125" xr:uid="{F6086C97-3DA8-48E9-A8A7-DE057046E0B2}"/>
    <cellStyle name="20% - Accent3 36 2 3" xfId="9843" xr:uid="{A0DA415E-1750-4748-A6A3-17353B1FE65E}"/>
    <cellStyle name="20% - Accent3 36 2 3 2" xfId="21131" xr:uid="{29BE9A1C-B93B-415A-AC0A-6DA907050FB2}"/>
    <cellStyle name="20% - Accent3 36 2 4" xfId="7849" xr:uid="{8C5353DF-1023-43E5-B80B-39AC97A590EE}"/>
    <cellStyle name="20% - Accent3 36 2 4 2" xfId="19137" xr:uid="{38D7928B-4A23-4C8E-81E7-51EA8194CA07}"/>
    <cellStyle name="20% - Accent3 36 2 5" xfId="5855" xr:uid="{4EBD7129-E507-4F9C-8EE9-0BD6C620C484}"/>
    <cellStyle name="20% - Accent3 36 2 5 2" xfId="17143" xr:uid="{3FC58489-B03E-4CEB-9080-45C0FE6161F6}"/>
    <cellStyle name="20% - Accent3 36 2 6" xfId="15149" xr:uid="{6F1D05FD-7E68-4C7A-8740-3DF0F278BB58}"/>
    <cellStyle name="20% - Accent3 36 3" xfId="10840" xr:uid="{7E8C3FD1-1358-4316-BEDA-D8E7E570BC52}"/>
    <cellStyle name="20% - Accent3 36 3 2" xfId="22128" xr:uid="{C3557756-D17F-48CF-AB1F-28BB0C5B72A8}"/>
    <cellStyle name="20% - Accent3 36 4" xfId="8846" xr:uid="{B1092AD6-8F01-4483-BD6C-AFAFC43AEA57}"/>
    <cellStyle name="20% - Accent3 36 4 2" xfId="20134" xr:uid="{DE3CAE02-DAFB-4782-9205-6D85A7E5BC52}"/>
    <cellStyle name="20% - Accent3 36 5" xfId="6852" xr:uid="{FF0A3443-0530-4266-B355-E77F6DCAA411}"/>
    <cellStyle name="20% - Accent3 36 5 2" xfId="18140" xr:uid="{01E71B09-D312-4295-9F04-A8EEB62D127C}"/>
    <cellStyle name="20% - Accent3 36 6" xfId="4858" xr:uid="{F682957F-55B2-482F-960A-F928622B62B3}"/>
    <cellStyle name="20% - Accent3 36 6 2" xfId="16146" xr:uid="{7B967096-8E8A-48F7-9EED-20EFD9977188}"/>
    <cellStyle name="20% - Accent3 36 7" xfId="14152" xr:uid="{04E6CED1-26CF-4A06-90B2-59CA7B2EFA71}"/>
    <cellStyle name="20% - Accent3 36 8" xfId="12838" xr:uid="{786D55C2-98CB-4857-94E9-45485921304E}"/>
    <cellStyle name="20% - Accent3 37" xfId="903" xr:uid="{144CD89F-5EEE-4A5E-B35C-D42D218A6A0C}"/>
    <cellStyle name="20% - Accent3 37 2" xfId="3859" xr:uid="{796B1A28-31C8-4C8A-8DD5-0A62CE16B8B6}"/>
    <cellStyle name="20% - Accent3 37 2 2" xfId="11838" xr:uid="{A915DEB5-4571-44D1-BB4F-97996B1007AC}"/>
    <cellStyle name="20% - Accent3 37 2 2 2" xfId="23126" xr:uid="{26DB1DF9-5197-48C8-9954-74F87E501AFE}"/>
    <cellStyle name="20% - Accent3 37 2 3" xfId="9844" xr:uid="{54FB180A-0D0F-47E4-A1E1-C594AEDB9237}"/>
    <cellStyle name="20% - Accent3 37 2 3 2" xfId="21132" xr:uid="{08746A46-69AD-42C4-B0FB-4B2C96B6E118}"/>
    <cellStyle name="20% - Accent3 37 2 4" xfId="7850" xr:uid="{217F59B2-3370-48A5-98F1-4FB0AC62DAF0}"/>
    <cellStyle name="20% - Accent3 37 2 4 2" xfId="19138" xr:uid="{90788D36-C234-4588-91EE-D6D4EF3E57C7}"/>
    <cellStyle name="20% - Accent3 37 2 5" xfId="5856" xr:uid="{CB8001E7-1BBD-4025-817A-9B683E1DE37C}"/>
    <cellStyle name="20% - Accent3 37 2 5 2" xfId="17144" xr:uid="{C9BCFCED-A27C-4DA9-8968-57BBDE5EE548}"/>
    <cellStyle name="20% - Accent3 37 2 6" xfId="15150" xr:uid="{8C1A745F-D5B8-4B2A-939D-69AA0326FD9C}"/>
    <cellStyle name="20% - Accent3 37 3" xfId="10841" xr:uid="{27CA1BF7-1CA3-457D-AFCE-BB21B456DA40}"/>
    <cellStyle name="20% - Accent3 37 3 2" xfId="22129" xr:uid="{147B9FA1-5199-4205-96A7-A73F53F84D18}"/>
    <cellStyle name="20% - Accent3 37 4" xfId="8847" xr:uid="{30AF43C0-CA8F-44C8-B7FE-D79CCD1BE7FF}"/>
    <cellStyle name="20% - Accent3 37 4 2" xfId="20135" xr:uid="{9E7AA893-77BB-4D8D-A918-EB8418B641E8}"/>
    <cellStyle name="20% - Accent3 37 5" xfId="6853" xr:uid="{5AC3D858-DEE4-4ED6-8172-ABCB984F810F}"/>
    <cellStyle name="20% - Accent3 37 5 2" xfId="18141" xr:uid="{B7A2E630-4BCC-4DDB-B153-CE0D6FC665A5}"/>
    <cellStyle name="20% - Accent3 37 6" xfId="4859" xr:uid="{9A5B53FB-657B-45A3-B3E8-8807A7342A36}"/>
    <cellStyle name="20% - Accent3 37 6 2" xfId="16147" xr:uid="{E4F4E855-40BB-451F-A5BC-EDF87E866BA5}"/>
    <cellStyle name="20% - Accent3 37 7" xfId="14153" xr:uid="{1F722B69-DC78-463D-BFE1-43BA6BE3C0D8}"/>
    <cellStyle name="20% - Accent3 37 8" xfId="12839" xr:uid="{677F3D7B-760E-4C63-82B5-02A59DBC276D}"/>
    <cellStyle name="20% - Accent3 38" xfId="904" xr:uid="{AC58D434-9A66-461E-BF87-ADA82C3F1D53}"/>
    <cellStyle name="20% - Accent3 38 2" xfId="3860" xr:uid="{7773E470-66D1-44FE-AD1C-6749E4B964BF}"/>
    <cellStyle name="20% - Accent3 38 2 2" xfId="11839" xr:uid="{28F53046-B0A1-4DE7-9F33-C05D41CF8EBB}"/>
    <cellStyle name="20% - Accent3 38 2 2 2" xfId="23127" xr:uid="{E4AAC5BC-7D5E-40FD-8CFD-58EE8D83FB55}"/>
    <cellStyle name="20% - Accent3 38 2 3" xfId="9845" xr:uid="{FAE90E3E-5856-4D6A-B8EA-72AC4246F3C9}"/>
    <cellStyle name="20% - Accent3 38 2 3 2" xfId="21133" xr:uid="{A7EA0DF0-EADF-46A6-B20F-BC23E94C5451}"/>
    <cellStyle name="20% - Accent3 38 2 4" xfId="7851" xr:uid="{4DCAB445-6DEE-473E-AA22-97F68AA5C334}"/>
    <cellStyle name="20% - Accent3 38 2 4 2" xfId="19139" xr:uid="{EDA9C79E-73DD-414D-AA8B-E2325B21D8F6}"/>
    <cellStyle name="20% - Accent3 38 2 5" xfId="5857" xr:uid="{90084EF5-1973-4AC0-80D2-4AF31FDD5C2F}"/>
    <cellStyle name="20% - Accent3 38 2 5 2" xfId="17145" xr:uid="{1CAE28D5-57C6-4E86-A03E-9737670B333E}"/>
    <cellStyle name="20% - Accent3 38 2 6" xfId="15151" xr:uid="{3934E0C5-2CEF-4973-B990-07A3EA72E905}"/>
    <cellStyle name="20% - Accent3 38 3" xfId="10842" xr:uid="{E8F5E892-5779-4506-879D-322216834708}"/>
    <cellStyle name="20% - Accent3 38 3 2" xfId="22130" xr:uid="{5D66778B-84CE-4BAA-A4DF-8B1868456A69}"/>
    <cellStyle name="20% - Accent3 38 4" xfId="8848" xr:uid="{CD4F8E21-1C3A-45D8-8575-C1A62691C5DB}"/>
    <cellStyle name="20% - Accent3 38 4 2" xfId="20136" xr:uid="{377A38EF-A2B5-465F-9420-261811333CDD}"/>
    <cellStyle name="20% - Accent3 38 5" xfId="6854" xr:uid="{E6FAE98B-DF22-4275-AA05-14ACC1160B95}"/>
    <cellStyle name="20% - Accent3 38 5 2" xfId="18142" xr:uid="{B8E0F9AF-641C-4549-8641-89E065D95EE7}"/>
    <cellStyle name="20% - Accent3 38 6" xfId="4860" xr:uid="{2B88B24B-C124-4C7D-9C7C-C5A146D174AF}"/>
    <cellStyle name="20% - Accent3 38 6 2" xfId="16148" xr:uid="{923AAA61-05CF-4428-84C2-DE8AA05DE253}"/>
    <cellStyle name="20% - Accent3 38 7" xfId="14154" xr:uid="{D13089C5-42DA-4F0F-9FF3-3B5E9D50EFA7}"/>
    <cellStyle name="20% - Accent3 38 8" xfId="12840" xr:uid="{5757B275-C0E1-483A-BDA0-5FEA8551180C}"/>
    <cellStyle name="20% - Accent3 39" xfId="905" xr:uid="{8446669D-D8AE-4D74-8ED9-60703EBFCBE8}"/>
    <cellStyle name="20% - Accent3 39 2" xfId="3861" xr:uid="{84E9135F-4519-4612-A094-756EEA7F58E2}"/>
    <cellStyle name="20% - Accent3 39 2 2" xfId="11840" xr:uid="{D14B8D76-C713-4ADF-8F0C-8553847BED57}"/>
    <cellStyle name="20% - Accent3 39 2 2 2" xfId="23128" xr:uid="{FAE091A8-0E95-4EAA-BE84-1F322562A3F6}"/>
    <cellStyle name="20% - Accent3 39 2 3" xfId="9846" xr:uid="{474A1A00-D5AA-4669-83F1-A4BAA5EA5239}"/>
    <cellStyle name="20% - Accent3 39 2 3 2" xfId="21134" xr:uid="{64BF6522-C1CF-4423-85F5-1B930FD0DAEC}"/>
    <cellStyle name="20% - Accent3 39 2 4" xfId="7852" xr:uid="{2CE2EF96-6B8F-46AB-A676-231BD3007103}"/>
    <cellStyle name="20% - Accent3 39 2 4 2" xfId="19140" xr:uid="{7F4692FE-9F72-4BB0-8AA2-505784B56554}"/>
    <cellStyle name="20% - Accent3 39 2 5" xfId="5858" xr:uid="{48FC4161-044B-4135-8D53-B291FEB05E1E}"/>
    <cellStyle name="20% - Accent3 39 2 5 2" xfId="17146" xr:uid="{882F8C4F-49DF-465A-860D-029525A2D742}"/>
    <cellStyle name="20% - Accent3 39 2 6" xfId="15152" xr:uid="{9CFDBC2B-96DD-41C0-B5B2-D61DD620DE27}"/>
    <cellStyle name="20% - Accent3 39 3" xfId="10843" xr:uid="{07567470-3EB4-4128-81C3-E69011E954BC}"/>
    <cellStyle name="20% - Accent3 39 3 2" xfId="22131" xr:uid="{5100702A-9CEA-45A6-9FE6-2E96BB0C9795}"/>
    <cellStyle name="20% - Accent3 39 4" xfId="8849" xr:uid="{C31B9C6F-FD4D-4353-80DE-B6B31E32D36E}"/>
    <cellStyle name="20% - Accent3 39 4 2" xfId="20137" xr:uid="{04B83B68-1671-4081-A3C1-D35942CDA382}"/>
    <cellStyle name="20% - Accent3 39 5" xfId="6855" xr:uid="{3B59D9E5-9940-4EAF-9F89-B282B9025B06}"/>
    <cellStyle name="20% - Accent3 39 5 2" xfId="18143" xr:uid="{CB582FCD-9A39-498B-BE3D-E85A27A9451C}"/>
    <cellStyle name="20% - Accent3 39 6" xfId="4861" xr:uid="{CC30C2C4-D35D-43AE-8A58-BB0FE6210215}"/>
    <cellStyle name="20% - Accent3 39 6 2" xfId="16149" xr:uid="{5EBC87BF-16A0-48FC-B718-2A51ADBF10E0}"/>
    <cellStyle name="20% - Accent3 39 7" xfId="14155" xr:uid="{A2A2B805-F84F-4B81-90BC-18006B14C07E}"/>
    <cellStyle name="20% - Accent3 39 8" xfId="12841" xr:uid="{01619379-8FCB-4D59-8C73-B623DB1F7448}"/>
    <cellStyle name="20% - Accent3 4" xfId="906" xr:uid="{00D39787-5EDD-47E5-BDF7-EF522BEFC085}"/>
    <cellStyle name="20% - Accent3 4 10" xfId="24639" xr:uid="{00D2B07D-84F3-422F-BDD7-1CA7E37FF324}"/>
    <cellStyle name="20% - Accent3 4 11" xfId="25028" xr:uid="{351B2C23-5DCC-4E13-A733-707820247784}"/>
    <cellStyle name="20% - Accent3 4 2" xfId="3862" xr:uid="{D7927122-8205-4E27-80AB-AEC5083711D5}"/>
    <cellStyle name="20% - Accent3 4 2 2" xfId="11841" xr:uid="{76F7FD20-FC9A-42AA-9066-CBBE31BF6D9E}"/>
    <cellStyle name="20% - Accent3 4 2 2 2" xfId="23129" xr:uid="{45C35E60-6404-490F-98B5-AA59F8EA99EC}"/>
    <cellStyle name="20% - Accent3 4 2 3" xfId="9847" xr:uid="{B766A313-79E2-4D99-B526-D7EDE0DF1C34}"/>
    <cellStyle name="20% - Accent3 4 2 3 2" xfId="21135" xr:uid="{60C9AD9C-0B4B-4616-AEBD-D62CE5C0FCD2}"/>
    <cellStyle name="20% - Accent3 4 2 4" xfId="7853" xr:uid="{A93D45C1-0317-4B62-8F04-703658F54035}"/>
    <cellStyle name="20% - Accent3 4 2 4 2" xfId="19141" xr:uid="{344D57C5-0324-43F7-94D6-6ED61F291862}"/>
    <cellStyle name="20% - Accent3 4 2 5" xfId="5859" xr:uid="{5F0F2A73-A54F-4D5A-9388-6D20749707A6}"/>
    <cellStyle name="20% - Accent3 4 2 5 2" xfId="17147" xr:uid="{150309F3-0743-46CF-943D-6C1E57713FF7}"/>
    <cellStyle name="20% - Accent3 4 2 6" xfId="15153" xr:uid="{18634167-FD5A-4257-8928-EC19BE821E74}"/>
    <cellStyle name="20% - Accent3 4 2 7" xfId="24400" xr:uid="{F7D6F1D2-59BF-430E-82F1-267B791452F2}"/>
    <cellStyle name="20% - Accent3 4 2 8" xfId="24863" xr:uid="{8E613F92-7308-4E45-874F-EA9F2E091580}"/>
    <cellStyle name="20% - Accent3 4 2 9" xfId="25230" xr:uid="{6775F772-C85C-47BC-B4C1-C023B106CFED}"/>
    <cellStyle name="20% - Accent3 4 3" xfId="10844" xr:uid="{39D53441-2431-4C63-AD49-B8348100588C}"/>
    <cellStyle name="20% - Accent3 4 3 2" xfId="22132" xr:uid="{95811090-49B3-445E-B1F3-5B67AD274200}"/>
    <cellStyle name="20% - Accent3 4 4" xfId="8850" xr:uid="{FC13BEC4-9EDE-4190-90C8-CC1225E38B3D}"/>
    <cellStyle name="20% - Accent3 4 4 2" xfId="20138" xr:uid="{B7C12F6C-4FDA-4350-A562-03F043F5E494}"/>
    <cellStyle name="20% - Accent3 4 5" xfId="6856" xr:uid="{668747C4-4F3A-4C29-BB3D-BCF17FC5492D}"/>
    <cellStyle name="20% - Accent3 4 5 2" xfId="18144" xr:uid="{8C69F6C3-9FFE-4C57-8BEC-F31331EF860F}"/>
    <cellStyle name="20% - Accent3 4 6" xfId="4862" xr:uid="{C81E2FD4-E1D4-498F-95E1-3A8DFCA01706}"/>
    <cellStyle name="20% - Accent3 4 6 2" xfId="16150" xr:uid="{D39A9551-C27D-48A2-9BD5-88D222C1CBE7}"/>
    <cellStyle name="20% - Accent3 4 7" xfId="14156" xr:uid="{6BD1DABF-0283-4D4A-B59E-279CF2A0D9F5}"/>
    <cellStyle name="20% - Accent3 4 8" xfId="12842" xr:uid="{BCA1AC91-10C8-477E-88C9-C0E6A12CB75E}"/>
    <cellStyle name="20% - Accent3 4 9" xfId="24012" xr:uid="{A478C849-BC29-4494-BECD-D4E8734D443E}"/>
    <cellStyle name="20% - Accent3 40" xfId="907" xr:uid="{3119F815-6378-4CA1-A3B5-9CA5A22E56C8}"/>
    <cellStyle name="20% - Accent3 40 2" xfId="3863" xr:uid="{8403BFE1-783F-4DC5-8A58-5EEB21D0E5C4}"/>
    <cellStyle name="20% - Accent3 40 2 2" xfId="11842" xr:uid="{BCD2F67A-1580-43BF-BAC6-496A91322FBD}"/>
    <cellStyle name="20% - Accent3 40 2 2 2" xfId="23130" xr:uid="{37FF90E1-2579-4941-A40D-62B7CBA94100}"/>
    <cellStyle name="20% - Accent3 40 2 3" xfId="9848" xr:uid="{32DDAB5A-88B9-44B2-AE5E-ECFA1F205FE4}"/>
    <cellStyle name="20% - Accent3 40 2 3 2" xfId="21136" xr:uid="{E7040A8F-E5D1-4D85-BE2D-88DD7FDA37E7}"/>
    <cellStyle name="20% - Accent3 40 2 4" xfId="7854" xr:uid="{20C3D518-F2CF-469D-9CDC-C654492E7758}"/>
    <cellStyle name="20% - Accent3 40 2 4 2" xfId="19142" xr:uid="{F700E90B-219D-4EEC-83B1-C8391F9CF802}"/>
    <cellStyle name="20% - Accent3 40 2 5" xfId="5860" xr:uid="{4444F2E6-5CC9-4637-B8C0-16CE73D9A9A9}"/>
    <cellStyle name="20% - Accent3 40 2 5 2" xfId="17148" xr:uid="{25BF789E-4C4C-45D4-A826-BF12355CA21A}"/>
    <cellStyle name="20% - Accent3 40 2 6" xfId="15154" xr:uid="{B9B13277-0EE0-4BC0-94E3-3ED3E80ABF23}"/>
    <cellStyle name="20% - Accent3 40 3" xfId="10845" xr:uid="{47E2EF32-EB47-4DE2-A21E-211D29E0D874}"/>
    <cellStyle name="20% - Accent3 40 3 2" xfId="22133" xr:uid="{88C68617-DE50-4B1C-9056-9B903059F389}"/>
    <cellStyle name="20% - Accent3 40 4" xfId="8851" xr:uid="{300AA718-9088-4BB1-9853-4F1285000056}"/>
    <cellStyle name="20% - Accent3 40 4 2" xfId="20139" xr:uid="{5C90B0AC-0DBE-47DF-8DD5-049CC753281C}"/>
    <cellStyle name="20% - Accent3 40 5" xfId="6857" xr:uid="{61181AD7-60D1-48E3-BFDC-7448C23B691B}"/>
    <cellStyle name="20% - Accent3 40 5 2" xfId="18145" xr:uid="{1E8FD7CB-0C6A-4A91-9712-F87BEE2711FA}"/>
    <cellStyle name="20% - Accent3 40 6" xfId="4863" xr:uid="{D2CB7365-CF23-48D3-B083-DE7DE4FC3006}"/>
    <cellStyle name="20% - Accent3 40 6 2" xfId="16151" xr:uid="{02DA808F-D4CB-4C5B-A8FE-43E3E38B8A7D}"/>
    <cellStyle name="20% - Accent3 40 7" xfId="14157" xr:uid="{C2869568-8566-4BD0-9654-957AD168CDC3}"/>
    <cellStyle name="20% - Accent3 40 8" xfId="12843" xr:uid="{50154979-0C34-4807-B2EB-4AD8BEAA06B3}"/>
    <cellStyle name="20% - Accent3 41" xfId="908" xr:uid="{81CC3181-9C88-436A-85BD-3605B7C7D654}"/>
    <cellStyle name="20% - Accent3 41 2" xfId="3864" xr:uid="{D589F892-FF20-42FA-9161-76530A2B382C}"/>
    <cellStyle name="20% - Accent3 41 2 2" xfId="11843" xr:uid="{CB9F64D7-3C80-444A-9F65-6F538396DC09}"/>
    <cellStyle name="20% - Accent3 41 2 2 2" xfId="23131" xr:uid="{A573DB15-9515-4226-9701-8999730BAA73}"/>
    <cellStyle name="20% - Accent3 41 2 3" xfId="9849" xr:uid="{82FE9716-A5F3-4BF8-8B68-221D0D989BA4}"/>
    <cellStyle name="20% - Accent3 41 2 3 2" xfId="21137" xr:uid="{228DC42A-4D3A-4E8F-AEB4-45B41560A933}"/>
    <cellStyle name="20% - Accent3 41 2 4" xfId="7855" xr:uid="{F2BFFFB5-84EB-47E7-8F9F-66CA1CFB639E}"/>
    <cellStyle name="20% - Accent3 41 2 4 2" xfId="19143" xr:uid="{A3C7B989-1262-4825-B462-6CCB9AB23D6C}"/>
    <cellStyle name="20% - Accent3 41 2 5" xfId="5861" xr:uid="{3942E8F2-DCEB-435B-A615-4B1F4BAE5993}"/>
    <cellStyle name="20% - Accent3 41 2 5 2" xfId="17149" xr:uid="{BD5082ED-190D-4A3A-95A7-D56D3FFC3568}"/>
    <cellStyle name="20% - Accent3 41 2 6" xfId="15155" xr:uid="{65D93336-F84E-452A-9C88-8B909D519458}"/>
    <cellStyle name="20% - Accent3 41 3" xfId="10846" xr:uid="{25726437-5A79-43C2-B9E8-EA0E663981F0}"/>
    <cellStyle name="20% - Accent3 41 3 2" xfId="22134" xr:uid="{8F6CBE01-FC3E-4259-AE7C-0B50553D97A3}"/>
    <cellStyle name="20% - Accent3 41 4" xfId="8852" xr:uid="{F55953C5-9DC0-4314-B084-288AC9DC7640}"/>
    <cellStyle name="20% - Accent3 41 4 2" xfId="20140" xr:uid="{C5F26643-F3C0-4D81-A963-86B3C59F7B3B}"/>
    <cellStyle name="20% - Accent3 41 5" xfId="6858" xr:uid="{A7779114-0E4A-4306-A88A-1EA970C89F9D}"/>
    <cellStyle name="20% - Accent3 41 5 2" xfId="18146" xr:uid="{FEFD63EB-F4F3-43A5-B763-A60E783436F1}"/>
    <cellStyle name="20% - Accent3 41 6" xfId="4864" xr:uid="{4E2DD6F7-6A40-4C10-82DE-227791656A4D}"/>
    <cellStyle name="20% - Accent3 41 6 2" xfId="16152" xr:uid="{0EA2855B-7148-4300-A52C-2660520824E3}"/>
    <cellStyle name="20% - Accent3 41 7" xfId="14158" xr:uid="{CE1F1465-5D22-4711-9BD9-0ED55FBC3494}"/>
    <cellStyle name="20% - Accent3 41 8" xfId="12844" xr:uid="{A0EEB8A3-EF29-4B93-A581-DBD1BE50377F}"/>
    <cellStyle name="20% - Accent3 42" xfId="909" xr:uid="{1A3FB3E5-36CC-4001-9C42-C49132DAD93F}"/>
    <cellStyle name="20% - Accent3 42 2" xfId="3865" xr:uid="{2CA4A8FB-2DD9-49EE-8325-B95F364334F8}"/>
    <cellStyle name="20% - Accent3 42 2 2" xfId="11844" xr:uid="{4B67F740-59EA-4736-ACA8-755E2E6C9149}"/>
    <cellStyle name="20% - Accent3 42 2 2 2" xfId="23132" xr:uid="{DE9D91C0-3E0C-4B92-80C4-C1ABBCCBB0E3}"/>
    <cellStyle name="20% - Accent3 42 2 3" xfId="9850" xr:uid="{7ECE72AF-0DF7-4426-B6F9-8F75CBA89D09}"/>
    <cellStyle name="20% - Accent3 42 2 3 2" xfId="21138" xr:uid="{310AF433-3110-418D-A371-A561390B4258}"/>
    <cellStyle name="20% - Accent3 42 2 4" xfId="7856" xr:uid="{2349D072-3E13-4A4D-9856-E38B5B88F602}"/>
    <cellStyle name="20% - Accent3 42 2 4 2" xfId="19144" xr:uid="{19F3D0C6-1071-4964-940C-784991FF4D70}"/>
    <cellStyle name="20% - Accent3 42 2 5" xfId="5862" xr:uid="{7D9067B2-7C69-487B-B858-B5749E7D97D0}"/>
    <cellStyle name="20% - Accent3 42 2 5 2" xfId="17150" xr:uid="{0046641C-966C-4BEE-98C0-76F9598882E0}"/>
    <cellStyle name="20% - Accent3 42 2 6" xfId="15156" xr:uid="{2E5D0528-5966-4A22-814F-1B2250240182}"/>
    <cellStyle name="20% - Accent3 42 3" xfId="10847" xr:uid="{B602FBF7-9939-4B5E-B1AB-AE63A9D43A51}"/>
    <cellStyle name="20% - Accent3 42 3 2" xfId="22135" xr:uid="{0B12B6F1-ED56-45D0-BFDF-D6732078CCDB}"/>
    <cellStyle name="20% - Accent3 42 4" xfId="8853" xr:uid="{DB201FFC-8ADB-48A3-B559-9391D99130E6}"/>
    <cellStyle name="20% - Accent3 42 4 2" xfId="20141" xr:uid="{10C1E7A5-AC50-4B4B-8D36-8FCFEBD693E3}"/>
    <cellStyle name="20% - Accent3 42 5" xfId="6859" xr:uid="{52331A13-0C5E-440D-BB30-42A80856CA58}"/>
    <cellStyle name="20% - Accent3 42 5 2" xfId="18147" xr:uid="{591639A5-6154-446E-9A15-7DEF9C7620AC}"/>
    <cellStyle name="20% - Accent3 42 6" xfId="4865" xr:uid="{869B0292-7D6E-4190-83DE-10C6D1AC6313}"/>
    <cellStyle name="20% - Accent3 42 6 2" xfId="16153" xr:uid="{D7DF7ED4-F4E9-436A-8FD1-CB65744E1918}"/>
    <cellStyle name="20% - Accent3 42 7" xfId="14159" xr:uid="{C06ABC31-6596-49FB-B382-3546EC6275EE}"/>
    <cellStyle name="20% - Accent3 42 8" xfId="12845" xr:uid="{ECF6FF8A-87A0-4407-B625-105793868740}"/>
    <cellStyle name="20% - Accent3 43" xfId="910" xr:uid="{416F3CF9-C72F-4A2A-9986-57EE44DF4337}"/>
    <cellStyle name="20% - Accent3 43 2" xfId="3866" xr:uid="{716BA222-950A-4CF8-8809-827632C65193}"/>
    <cellStyle name="20% - Accent3 43 2 2" xfId="11845" xr:uid="{15D48134-6C35-48F3-B93E-5BA1773FBA69}"/>
    <cellStyle name="20% - Accent3 43 2 2 2" xfId="23133" xr:uid="{177B0184-7F8B-43E9-9F5F-7A05EEBE361C}"/>
    <cellStyle name="20% - Accent3 43 2 3" xfId="9851" xr:uid="{AEA7631A-85AC-4D35-98FC-96A3F63B5770}"/>
    <cellStyle name="20% - Accent3 43 2 3 2" xfId="21139" xr:uid="{768BC9E2-453F-4399-B62A-8D04DA629068}"/>
    <cellStyle name="20% - Accent3 43 2 4" xfId="7857" xr:uid="{B93E7627-8541-4F9A-B2E7-64832F1779F7}"/>
    <cellStyle name="20% - Accent3 43 2 4 2" xfId="19145" xr:uid="{FA9E3932-7A21-4E5D-A065-F06B10C5A42C}"/>
    <cellStyle name="20% - Accent3 43 2 5" xfId="5863" xr:uid="{2C6E4024-399D-4C45-8D86-0B8380544436}"/>
    <cellStyle name="20% - Accent3 43 2 5 2" xfId="17151" xr:uid="{C3D56090-A3FE-48FD-993A-15F59D77DC85}"/>
    <cellStyle name="20% - Accent3 43 2 6" xfId="15157" xr:uid="{7603F1E1-171D-468A-A862-962FFDFAA5FD}"/>
    <cellStyle name="20% - Accent3 43 3" xfId="10848" xr:uid="{95BB5C86-4D54-4491-954D-A24CF138D7C0}"/>
    <cellStyle name="20% - Accent3 43 3 2" xfId="22136" xr:uid="{3EE704EF-2E98-4D0D-9874-753755912280}"/>
    <cellStyle name="20% - Accent3 43 4" xfId="8854" xr:uid="{A1666641-0C81-4C48-ACB7-45BF7FF206EB}"/>
    <cellStyle name="20% - Accent3 43 4 2" xfId="20142" xr:uid="{8D3F4D11-2040-44E4-9021-0E742D68A68F}"/>
    <cellStyle name="20% - Accent3 43 5" xfId="6860" xr:uid="{B9D26EEB-CC57-4DFA-AD31-950D866F0295}"/>
    <cellStyle name="20% - Accent3 43 5 2" xfId="18148" xr:uid="{D163A22D-5E56-432B-8C51-8AB4E60F0AF6}"/>
    <cellStyle name="20% - Accent3 43 6" xfId="4866" xr:uid="{4278872A-D3A2-47DF-94F1-CF892762A07C}"/>
    <cellStyle name="20% - Accent3 43 6 2" xfId="16154" xr:uid="{8E90659E-D52B-4FAB-8CAD-36ADCBF2123F}"/>
    <cellStyle name="20% - Accent3 43 7" xfId="14160" xr:uid="{0E50BFE4-5382-4D6C-A776-2822C50B8DF4}"/>
    <cellStyle name="20% - Accent3 43 8" xfId="12846" xr:uid="{C2656274-F2C3-468D-8FB9-90042C5FAB12}"/>
    <cellStyle name="20% - Accent3 44" xfId="911" xr:uid="{2EFAF929-4EDC-487A-B3A4-0DDCF71898DD}"/>
    <cellStyle name="20% - Accent3 44 2" xfId="3867" xr:uid="{F21A82DA-DA10-497C-A2D2-9BD43987937E}"/>
    <cellStyle name="20% - Accent3 44 2 2" xfId="11846" xr:uid="{B070AF5F-F2FB-444A-B132-BA4CE301B868}"/>
    <cellStyle name="20% - Accent3 44 2 2 2" xfId="23134" xr:uid="{2D869AC6-822D-43B8-978D-A113A84F35F7}"/>
    <cellStyle name="20% - Accent3 44 2 3" xfId="9852" xr:uid="{3A2E4D7E-EA57-4830-960D-587F80124153}"/>
    <cellStyle name="20% - Accent3 44 2 3 2" xfId="21140" xr:uid="{EEE906D4-0D71-4090-82CF-D02C54C8A7CD}"/>
    <cellStyle name="20% - Accent3 44 2 4" xfId="7858" xr:uid="{B96A4D12-ECB3-47BF-B77E-153C5DA0E39A}"/>
    <cellStyle name="20% - Accent3 44 2 4 2" xfId="19146" xr:uid="{46C07243-AC41-4963-A525-5FA8B1DCFA0C}"/>
    <cellStyle name="20% - Accent3 44 2 5" xfId="5864" xr:uid="{A663FA0B-9EE7-430E-98AB-620F19E09DFC}"/>
    <cellStyle name="20% - Accent3 44 2 5 2" xfId="17152" xr:uid="{C29123A6-91D6-4FB1-AB15-F9BE88299A61}"/>
    <cellStyle name="20% - Accent3 44 2 6" xfId="15158" xr:uid="{63765A0F-C36C-4232-B8FA-C019CF11B0E6}"/>
    <cellStyle name="20% - Accent3 44 3" xfId="10849" xr:uid="{6521F04B-74D0-4453-B182-9D480A4124D9}"/>
    <cellStyle name="20% - Accent3 44 3 2" xfId="22137" xr:uid="{9C1DDA82-AD92-4AC6-B74A-07F4DE863195}"/>
    <cellStyle name="20% - Accent3 44 4" xfId="8855" xr:uid="{030DF42E-01DE-4EB2-B460-585F28C257ED}"/>
    <cellStyle name="20% - Accent3 44 4 2" xfId="20143" xr:uid="{B2134B78-71FF-47E4-95B3-D17DA011AC42}"/>
    <cellStyle name="20% - Accent3 44 5" xfId="6861" xr:uid="{052C2D68-86FF-4DD7-96BA-C21BCCD29DCD}"/>
    <cellStyle name="20% - Accent3 44 5 2" xfId="18149" xr:uid="{1BA5C4DD-ADFF-47A2-9A59-7FC8026CFAE6}"/>
    <cellStyle name="20% - Accent3 44 6" xfId="4867" xr:uid="{6E1DB234-6831-45B7-9028-B7FE6A889D06}"/>
    <cellStyle name="20% - Accent3 44 6 2" xfId="16155" xr:uid="{50AC5656-88AE-492D-B854-9BB3A4182D32}"/>
    <cellStyle name="20% - Accent3 44 7" xfId="14161" xr:uid="{5221CCE5-7A35-44F7-85C2-B2CB82568D3D}"/>
    <cellStyle name="20% - Accent3 44 8" xfId="12847" xr:uid="{537E37B9-C840-4D80-833F-979CAC21D87D}"/>
    <cellStyle name="20% - Accent3 45" xfId="912" xr:uid="{C3CCF4D2-8B9A-4BF7-A681-A8EC8920BA0F}"/>
    <cellStyle name="20% - Accent3 45 2" xfId="3868" xr:uid="{8F19B202-0310-48BA-9665-6A02CF351BE2}"/>
    <cellStyle name="20% - Accent3 45 2 2" xfId="11847" xr:uid="{1F57896E-5C61-4A6B-8872-310813081EB9}"/>
    <cellStyle name="20% - Accent3 45 2 2 2" xfId="23135" xr:uid="{108A16A9-34E0-42A3-9BD5-4A349B46B953}"/>
    <cellStyle name="20% - Accent3 45 2 3" xfId="9853" xr:uid="{66F60816-0ACE-4C83-B93B-BC972E00536E}"/>
    <cellStyle name="20% - Accent3 45 2 3 2" xfId="21141" xr:uid="{FDD795F6-9BA9-4216-BCC3-8E93568E3D4C}"/>
    <cellStyle name="20% - Accent3 45 2 4" xfId="7859" xr:uid="{C69B4A07-7C01-46DD-8B74-AF9C928B51E6}"/>
    <cellStyle name="20% - Accent3 45 2 4 2" xfId="19147" xr:uid="{C84FC4D0-636F-406B-AC86-ECA674723193}"/>
    <cellStyle name="20% - Accent3 45 2 5" xfId="5865" xr:uid="{A3E62FF2-D357-4610-BDE0-70A240D54EBA}"/>
    <cellStyle name="20% - Accent3 45 2 5 2" xfId="17153" xr:uid="{A3AC72CD-074A-4248-8570-453C7B3843E0}"/>
    <cellStyle name="20% - Accent3 45 2 6" xfId="15159" xr:uid="{236AE0D6-BC6B-4D4F-9504-6DE7A79D931B}"/>
    <cellStyle name="20% - Accent3 45 3" xfId="10850" xr:uid="{306B191A-A404-4DB5-9B42-B553578519D6}"/>
    <cellStyle name="20% - Accent3 45 3 2" xfId="22138" xr:uid="{C5540DCB-7DA4-40F6-BBB3-6375856AF9DA}"/>
    <cellStyle name="20% - Accent3 45 4" xfId="8856" xr:uid="{8C429D6B-54AB-4462-ACEF-702C0BBE2B2A}"/>
    <cellStyle name="20% - Accent3 45 4 2" xfId="20144" xr:uid="{914F174B-8C26-4241-9483-4266498C71A9}"/>
    <cellStyle name="20% - Accent3 45 5" xfId="6862" xr:uid="{29AECACD-517B-4F4B-ADBA-8ED1E18825DC}"/>
    <cellStyle name="20% - Accent3 45 5 2" xfId="18150" xr:uid="{DC1AC9B7-444C-4910-B985-381CDA3CE78C}"/>
    <cellStyle name="20% - Accent3 45 6" xfId="4868" xr:uid="{6ED4A1AD-B553-47D9-82E8-67266475552B}"/>
    <cellStyle name="20% - Accent3 45 6 2" xfId="16156" xr:uid="{5FE54BEB-4D43-4F24-BB09-174E6530016B}"/>
    <cellStyle name="20% - Accent3 45 7" xfId="14162" xr:uid="{B24067D0-BB0F-4CE4-83D5-3BE99112B01C}"/>
    <cellStyle name="20% - Accent3 45 8" xfId="12848" xr:uid="{6E686526-BF5A-46B6-A9B5-E0A2AC5E145F}"/>
    <cellStyle name="20% - Accent3 46" xfId="913" xr:uid="{E1303F72-9A22-40DD-897F-B50470E2176E}"/>
    <cellStyle name="20% - Accent3 46 2" xfId="3869" xr:uid="{1840C850-B11F-452B-9141-82B62DA1BF98}"/>
    <cellStyle name="20% - Accent3 46 2 2" xfId="11848" xr:uid="{80A76B21-8DE6-412D-83D8-41122F164E06}"/>
    <cellStyle name="20% - Accent3 46 2 2 2" xfId="23136" xr:uid="{BFEE29DE-72E6-4CA0-9D16-5200F6CA7F2C}"/>
    <cellStyle name="20% - Accent3 46 2 3" xfId="9854" xr:uid="{AB398D99-4A4B-493F-961B-5CDBC8A2F0BF}"/>
    <cellStyle name="20% - Accent3 46 2 3 2" xfId="21142" xr:uid="{61ABE756-F244-4BCE-BEBD-17F415A5B1E7}"/>
    <cellStyle name="20% - Accent3 46 2 4" xfId="7860" xr:uid="{1DAB0D3C-D1F2-401C-B771-75C79C9F0897}"/>
    <cellStyle name="20% - Accent3 46 2 4 2" xfId="19148" xr:uid="{5B4E9C04-FCDA-4D0D-B8C9-255B3A239152}"/>
    <cellStyle name="20% - Accent3 46 2 5" xfId="5866" xr:uid="{1945BB98-CF84-4CD5-985A-665BC59C8573}"/>
    <cellStyle name="20% - Accent3 46 2 5 2" xfId="17154" xr:uid="{701EC10A-5D7A-4FB2-AADE-DE5EAF8E1125}"/>
    <cellStyle name="20% - Accent3 46 2 6" xfId="15160" xr:uid="{390F8221-A624-46B6-B8FF-A349818C510E}"/>
    <cellStyle name="20% - Accent3 46 3" xfId="10851" xr:uid="{B5178410-4C8D-4B7E-8DC2-6FBBE89FD671}"/>
    <cellStyle name="20% - Accent3 46 3 2" xfId="22139" xr:uid="{774C4B23-2444-4280-9F97-0718851FC62D}"/>
    <cellStyle name="20% - Accent3 46 4" xfId="8857" xr:uid="{120D621B-6236-42E1-B312-B9F566F92A3D}"/>
    <cellStyle name="20% - Accent3 46 4 2" xfId="20145" xr:uid="{DF13A9E5-1306-421B-AD0B-C9BC147ED2B0}"/>
    <cellStyle name="20% - Accent3 46 5" xfId="6863" xr:uid="{1BF48D85-9F7C-42F3-98B6-FF19AF3CA2B9}"/>
    <cellStyle name="20% - Accent3 46 5 2" xfId="18151" xr:uid="{53401B81-10EA-4D7D-A7D8-6DD67A6AB1DA}"/>
    <cellStyle name="20% - Accent3 46 6" xfId="4869" xr:uid="{898511DF-A4B6-4261-AAA2-F4276D63F0F1}"/>
    <cellStyle name="20% - Accent3 46 6 2" xfId="16157" xr:uid="{8D89D810-4498-42F3-8B7B-180995C47644}"/>
    <cellStyle name="20% - Accent3 46 7" xfId="14163" xr:uid="{4A0DC386-1B7F-43DD-9F4A-8114BFD85380}"/>
    <cellStyle name="20% - Accent3 46 8" xfId="12849" xr:uid="{6786F0D0-26ED-4E6D-AAAE-9546911863C1}"/>
    <cellStyle name="20% - Accent3 47" xfId="914" xr:uid="{7E663805-AABA-4FBC-A2D8-F554CAA863AF}"/>
    <cellStyle name="20% - Accent3 47 2" xfId="3870" xr:uid="{1598ECAF-57AE-4B8F-9349-12391C90A386}"/>
    <cellStyle name="20% - Accent3 47 2 2" xfId="11849" xr:uid="{6EB420C6-9118-423A-A8FC-6C9365B0E1C1}"/>
    <cellStyle name="20% - Accent3 47 2 2 2" xfId="23137" xr:uid="{8AB188C9-C791-4CDD-A67D-690B1B19468A}"/>
    <cellStyle name="20% - Accent3 47 2 3" xfId="9855" xr:uid="{5D6AE66C-FB3F-46AA-957F-0B8547BB1776}"/>
    <cellStyle name="20% - Accent3 47 2 3 2" xfId="21143" xr:uid="{A7CE5B65-A9A6-4ED5-A8FA-5B66508F8776}"/>
    <cellStyle name="20% - Accent3 47 2 4" xfId="7861" xr:uid="{DE7B5E5B-BCCB-48AB-8A66-9870292B4C48}"/>
    <cellStyle name="20% - Accent3 47 2 4 2" xfId="19149" xr:uid="{A9A48077-3FB9-4572-93F3-F1387C012520}"/>
    <cellStyle name="20% - Accent3 47 2 5" xfId="5867" xr:uid="{DCA76076-E5BD-4163-94CB-C9C3842F641A}"/>
    <cellStyle name="20% - Accent3 47 2 5 2" xfId="17155" xr:uid="{14BFEE24-CC19-457A-8C1C-F5FEF0017AA2}"/>
    <cellStyle name="20% - Accent3 47 2 6" xfId="15161" xr:uid="{3B9EEE25-EC08-49AB-871A-C7D162EC12A3}"/>
    <cellStyle name="20% - Accent3 47 3" xfId="10852" xr:uid="{C01396DD-2DA3-4FC8-9D64-6B072D4C9639}"/>
    <cellStyle name="20% - Accent3 47 3 2" xfId="22140" xr:uid="{A73965D8-702E-437A-852F-CCDCF13433FD}"/>
    <cellStyle name="20% - Accent3 47 4" xfId="8858" xr:uid="{58127080-FD89-4448-826D-4BD94FA9A14C}"/>
    <cellStyle name="20% - Accent3 47 4 2" xfId="20146" xr:uid="{E398B6A5-DBB4-47F8-91C0-9A6A6746CCCE}"/>
    <cellStyle name="20% - Accent3 47 5" xfId="6864" xr:uid="{4D873A29-E185-4B84-9304-92D7316BC1D6}"/>
    <cellStyle name="20% - Accent3 47 5 2" xfId="18152" xr:uid="{AFF37420-0BF5-46BD-8679-245DE40E1ADD}"/>
    <cellStyle name="20% - Accent3 47 6" xfId="4870" xr:uid="{14AECEBF-64F0-4EB0-9401-0EBDB09B010F}"/>
    <cellStyle name="20% - Accent3 47 6 2" xfId="16158" xr:uid="{D6527BBC-3615-416C-A5C1-386F4319F2EB}"/>
    <cellStyle name="20% - Accent3 47 7" xfId="14164" xr:uid="{4F6F55B0-0FA4-49E8-AE04-3E9E24395EFB}"/>
    <cellStyle name="20% - Accent3 47 8" xfId="12850" xr:uid="{706283CB-96FD-45ED-A2D3-80EBF014726A}"/>
    <cellStyle name="20% - Accent3 48" xfId="915" xr:uid="{2DF35B88-E6E8-42FD-9B21-4FCDCCC232B8}"/>
    <cellStyle name="20% - Accent3 48 2" xfId="3871" xr:uid="{F9E73462-44EE-4D97-A00B-FEFED8A4600C}"/>
    <cellStyle name="20% - Accent3 48 2 2" xfId="11850" xr:uid="{18AE72F3-796D-4B27-8A6F-2DE626474962}"/>
    <cellStyle name="20% - Accent3 48 2 2 2" xfId="23138" xr:uid="{F5C1E7AA-03BF-4E37-A016-5943DA64F57F}"/>
    <cellStyle name="20% - Accent3 48 2 3" xfId="9856" xr:uid="{EF790AED-1CD2-49C3-81D6-4152E83EFD95}"/>
    <cellStyle name="20% - Accent3 48 2 3 2" xfId="21144" xr:uid="{CBA86B53-6209-4332-B5FC-84E795ECA555}"/>
    <cellStyle name="20% - Accent3 48 2 4" xfId="7862" xr:uid="{1CB52853-C1B7-44B1-81E7-2C27E37758C6}"/>
    <cellStyle name="20% - Accent3 48 2 4 2" xfId="19150" xr:uid="{EFDAAEDA-BD17-4D87-A3B0-512167F1B0D0}"/>
    <cellStyle name="20% - Accent3 48 2 5" xfId="5868" xr:uid="{DEF50F2F-0645-4A6F-96B0-08209A04652F}"/>
    <cellStyle name="20% - Accent3 48 2 5 2" xfId="17156" xr:uid="{F20B91C0-32C6-4E77-B22A-55E12B519CB3}"/>
    <cellStyle name="20% - Accent3 48 2 6" xfId="15162" xr:uid="{1505AE65-3349-4374-87F9-F31DF4AA1D0D}"/>
    <cellStyle name="20% - Accent3 48 3" xfId="10853" xr:uid="{C3FD9CA4-3D4E-42B3-B451-B9EE3F776E8F}"/>
    <cellStyle name="20% - Accent3 48 3 2" xfId="22141" xr:uid="{1A856024-45E3-43D9-A7E9-03C25216B7E2}"/>
    <cellStyle name="20% - Accent3 48 4" xfId="8859" xr:uid="{6E44B293-BE7F-4C3A-BF1B-E979F76EB8D1}"/>
    <cellStyle name="20% - Accent3 48 4 2" xfId="20147" xr:uid="{DFD8D3B9-9018-4A5F-BA6F-82FAFFD6CEAC}"/>
    <cellStyle name="20% - Accent3 48 5" xfId="6865" xr:uid="{FE703C37-E4D2-42B6-9ED2-F1799A66F8E8}"/>
    <cellStyle name="20% - Accent3 48 5 2" xfId="18153" xr:uid="{F1B33D0A-9BBF-43D2-A924-31E79469E4E6}"/>
    <cellStyle name="20% - Accent3 48 6" xfId="4871" xr:uid="{DDC47383-852F-487D-9B29-788F90657129}"/>
    <cellStyle name="20% - Accent3 48 6 2" xfId="16159" xr:uid="{8C8EC5A5-883D-462C-BB2B-0443F33D8781}"/>
    <cellStyle name="20% - Accent3 48 7" xfId="14165" xr:uid="{0C7C3835-A33D-453C-9FC2-F95639314A95}"/>
    <cellStyle name="20% - Accent3 48 8" xfId="12851" xr:uid="{0FFCA47C-5922-479B-B923-9E0BFC7B34C5}"/>
    <cellStyle name="20% - Accent3 49" xfId="916" xr:uid="{EF6B3042-7FFE-4A3A-A3EF-E3F72183C525}"/>
    <cellStyle name="20% - Accent3 49 2" xfId="3872" xr:uid="{4147CE93-0860-4013-87CC-23F1D73E7B9D}"/>
    <cellStyle name="20% - Accent3 49 2 2" xfId="11851" xr:uid="{DFE4CB58-BCB2-4037-A407-DDC24EE93AF8}"/>
    <cellStyle name="20% - Accent3 49 2 2 2" xfId="23139" xr:uid="{3C82ED4B-48B2-4E25-9224-B522E31ACAE4}"/>
    <cellStyle name="20% - Accent3 49 2 3" xfId="9857" xr:uid="{531FDECC-7E57-47B1-9B48-D65B85B3C7AC}"/>
    <cellStyle name="20% - Accent3 49 2 3 2" xfId="21145" xr:uid="{9F5DDFCE-CBD2-480C-BE15-A7E1D4461D30}"/>
    <cellStyle name="20% - Accent3 49 2 4" xfId="7863" xr:uid="{51422534-CB5D-4DBF-BBA6-A86F3E191A92}"/>
    <cellStyle name="20% - Accent3 49 2 4 2" xfId="19151" xr:uid="{C128A64F-DCFD-4D48-9C90-61EC51BE4596}"/>
    <cellStyle name="20% - Accent3 49 2 5" xfId="5869" xr:uid="{620BDDA2-0E7A-447C-AEA9-D22B3DB781AB}"/>
    <cellStyle name="20% - Accent3 49 2 5 2" xfId="17157" xr:uid="{318B5891-3F09-43A9-9209-75BF0CE4DEC3}"/>
    <cellStyle name="20% - Accent3 49 2 6" xfId="15163" xr:uid="{CFBE3622-BBFD-4F19-84A1-0E7ED6B4C4A0}"/>
    <cellStyle name="20% - Accent3 49 3" xfId="10854" xr:uid="{03F768CB-B9BB-4C0D-A94B-B203FE1E56D4}"/>
    <cellStyle name="20% - Accent3 49 3 2" xfId="22142" xr:uid="{A6F697B3-C539-4C3F-9CE2-79D16AEFE562}"/>
    <cellStyle name="20% - Accent3 49 4" xfId="8860" xr:uid="{1C330067-FC97-43F0-AC98-6CDE7E27984D}"/>
    <cellStyle name="20% - Accent3 49 4 2" xfId="20148" xr:uid="{A0A4F8A3-04B5-427D-8723-BEA955A28C77}"/>
    <cellStyle name="20% - Accent3 49 5" xfId="6866" xr:uid="{C4DF1BD8-0B28-47A6-AF93-730253BA7210}"/>
    <cellStyle name="20% - Accent3 49 5 2" xfId="18154" xr:uid="{8B991075-85DC-4DAF-BF38-EE54351DCD65}"/>
    <cellStyle name="20% - Accent3 49 6" xfId="4872" xr:uid="{D93A84F9-A36E-4A23-A2A0-32369BD4C5F7}"/>
    <cellStyle name="20% - Accent3 49 6 2" xfId="16160" xr:uid="{22D4DD44-B5BC-45C0-BD64-C2E520F341C2}"/>
    <cellStyle name="20% - Accent3 49 7" xfId="14166" xr:uid="{87036F8A-62D4-446D-A13D-1AC5F1BD7AD1}"/>
    <cellStyle name="20% - Accent3 49 8" xfId="12852" xr:uid="{EF7FCC05-746E-4ED7-8D23-C80D6CF88115}"/>
    <cellStyle name="20% - Accent3 5" xfId="917" xr:uid="{37BED635-D47B-4AEE-88CE-9DFD595C6640}"/>
    <cellStyle name="20% - Accent3 5 10" xfId="24640" xr:uid="{4F8A83E8-A070-4EF3-9325-1F7FF659806C}"/>
    <cellStyle name="20% - Accent3 5 11" xfId="25029" xr:uid="{20DD7AFA-8D5A-4B19-A199-112AE4365031}"/>
    <cellStyle name="20% - Accent3 5 2" xfId="3873" xr:uid="{4B42F089-957D-40B3-8636-80211896E9F8}"/>
    <cellStyle name="20% - Accent3 5 2 2" xfId="11852" xr:uid="{45B31C6B-C34E-4DA8-8D71-89DDFA0BDF10}"/>
    <cellStyle name="20% - Accent3 5 2 2 2" xfId="23140" xr:uid="{D3C1BE66-72C1-45A5-BAF0-EC8872C60B13}"/>
    <cellStyle name="20% - Accent3 5 2 3" xfId="9858" xr:uid="{BE1F3026-1F83-4FBA-8102-03B2638504BE}"/>
    <cellStyle name="20% - Accent3 5 2 3 2" xfId="21146" xr:uid="{D75844FF-D90B-496E-87C7-001DCF1497F4}"/>
    <cellStyle name="20% - Accent3 5 2 4" xfId="7864" xr:uid="{5ECFAF68-71E9-4984-B10F-A55957A47A06}"/>
    <cellStyle name="20% - Accent3 5 2 4 2" xfId="19152" xr:uid="{FB9DF162-DC5E-455D-B267-435B4C87547B}"/>
    <cellStyle name="20% - Accent3 5 2 5" xfId="5870" xr:uid="{F79C6115-6D3C-4A88-B3E5-A1B4EE423D07}"/>
    <cellStyle name="20% - Accent3 5 2 5 2" xfId="17158" xr:uid="{74E3780C-D71B-46EF-8B08-C5398D2B256F}"/>
    <cellStyle name="20% - Accent3 5 2 6" xfId="15164" xr:uid="{20E7124E-51DC-4A51-9B9B-DCF83F0C896A}"/>
    <cellStyle name="20% - Accent3 5 2 7" xfId="24401" xr:uid="{282B8BE1-6037-4BC4-838C-24EB2EBE5915}"/>
    <cellStyle name="20% - Accent3 5 2 8" xfId="24864" xr:uid="{0A5FD29F-A106-4CDD-829C-FF6689F1B814}"/>
    <cellStyle name="20% - Accent3 5 2 9" xfId="25231" xr:uid="{A2F662D7-3DD5-49AC-A74D-DB5761E6548D}"/>
    <cellStyle name="20% - Accent3 5 3" xfId="10855" xr:uid="{EBA7DAAD-264E-481D-8FA8-6B2D4B3D182E}"/>
    <cellStyle name="20% - Accent3 5 3 2" xfId="22143" xr:uid="{70BF2B8D-5ED2-4DC6-89EA-5A3272D2D4B6}"/>
    <cellStyle name="20% - Accent3 5 4" xfId="8861" xr:uid="{1B92899E-C065-44F7-A597-7E609AF5F197}"/>
    <cellStyle name="20% - Accent3 5 4 2" xfId="20149" xr:uid="{C751EA4B-A61F-45A8-B764-7CEFFECAD647}"/>
    <cellStyle name="20% - Accent3 5 5" xfId="6867" xr:uid="{370E6059-FC3A-4BC1-8783-577864808524}"/>
    <cellStyle name="20% - Accent3 5 5 2" xfId="18155" xr:uid="{C7BD4188-0483-4DA4-BBEB-1BE7BA6243FD}"/>
    <cellStyle name="20% - Accent3 5 6" xfId="4873" xr:uid="{825EB9AD-EE11-4651-B6FB-A50527761E8C}"/>
    <cellStyle name="20% - Accent3 5 6 2" xfId="16161" xr:uid="{4918DF21-5444-46C2-87B2-E85F0C7BB269}"/>
    <cellStyle name="20% - Accent3 5 7" xfId="14167" xr:uid="{10DD5686-8924-45BF-A896-93D9C431EF73}"/>
    <cellStyle name="20% - Accent3 5 8" xfId="12853" xr:uid="{26EBE66A-E72F-484E-878B-4324DB288121}"/>
    <cellStyle name="20% - Accent3 5 9" xfId="24013" xr:uid="{1714741C-FA36-4B43-AE1B-DF7DAC981783}"/>
    <cellStyle name="20% - Accent3 50" xfId="918" xr:uid="{CC3F35F4-A949-4305-8DBA-0DE9E812D404}"/>
    <cellStyle name="20% - Accent3 50 2" xfId="3874" xr:uid="{169EC208-732F-4105-AF07-1C20828C6D02}"/>
    <cellStyle name="20% - Accent3 50 2 2" xfId="11853" xr:uid="{D532442D-D6C2-495D-B8B3-47DA5D365059}"/>
    <cellStyle name="20% - Accent3 50 2 2 2" xfId="23141" xr:uid="{E5AC5ED1-934C-47EA-A6D3-D41BDD8C9C02}"/>
    <cellStyle name="20% - Accent3 50 2 3" xfId="9859" xr:uid="{C17401F7-DA05-4B8A-B2D7-C29561F43FA5}"/>
    <cellStyle name="20% - Accent3 50 2 3 2" xfId="21147" xr:uid="{DA8A8B21-566D-4287-AA4B-6F9EB90CB0B8}"/>
    <cellStyle name="20% - Accent3 50 2 4" xfId="7865" xr:uid="{694F57A1-1053-4BE3-BBF7-39FF40DFE16C}"/>
    <cellStyle name="20% - Accent3 50 2 4 2" xfId="19153" xr:uid="{842BA61F-1742-4C0A-B30B-71F700ACF277}"/>
    <cellStyle name="20% - Accent3 50 2 5" xfId="5871" xr:uid="{02E4B403-F471-453D-9076-E7AF9F9C276E}"/>
    <cellStyle name="20% - Accent3 50 2 5 2" xfId="17159" xr:uid="{B64594EC-EFC7-49FA-B607-E5F055EDC51D}"/>
    <cellStyle name="20% - Accent3 50 2 6" xfId="15165" xr:uid="{7121CD82-0266-4492-AC06-0EFDC557AE67}"/>
    <cellStyle name="20% - Accent3 50 3" xfId="10856" xr:uid="{190F5D11-D2BA-4935-B520-D04E13A9F9BB}"/>
    <cellStyle name="20% - Accent3 50 3 2" xfId="22144" xr:uid="{BDF1C826-8600-43FD-ACFF-ED43EF25E98B}"/>
    <cellStyle name="20% - Accent3 50 4" xfId="8862" xr:uid="{9D59B19C-5A34-4327-ADF4-E1917F00AE3B}"/>
    <cellStyle name="20% - Accent3 50 4 2" xfId="20150" xr:uid="{A9C185D7-F041-4AC7-A11D-0FF813CC9539}"/>
    <cellStyle name="20% - Accent3 50 5" xfId="6868" xr:uid="{E21A7190-1705-4023-AD7C-EDABA1104F54}"/>
    <cellStyle name="20% - Accent3 50 5 2" xfId="18156" xr:uid="{FBF24C0E-2CCB-4264-83EE-ED9DBA4254CF}"/>
    <cellStyle name="20% - Accent3 50 6" xfId="4874" xr:uid="{2DF85AD1-B251-436D-B3DC-9BC638DA53B4}"/>
    <cellStyle name="20% - Accent3 50 6 2" xfId="16162" xr:uid="{B1F2F882-F0C9-4276-809B-A2D01A30ECC8}"/>
    <cellStyle name="20% - Accent3 50 7" xfId="14168" xr:uid="{7D1E377F-386F-4DDF-B02D-2F6E3FD1D1BC}"/>
    <cellStyle name="20% - Accent3 50 8" xfId="12854" xr:uid="{7B3A4E82-5330-4318-8303-569BDAE73D3D}"/>
    <cellStyle name="20% - Accent3 51" xfId="919" xr:uid="{E173301A-BA60-46F3-91A6-21BC1371BA31}"/>
    <cellStyle name="20% - Accent3 51 2" xfId="3875" xr:uid="{6F17C47C-866D-4451-997D-9EB40AA8161B}"/>
    <cellStyle name="20% - Accent3 51 2 2" xfId="11854" xr:uid="{7CF5FE01-BD26-4BA9-A324-A6A81343134F}"/>
    <cellStyle name="20% - Accent3 51 2 2 2" xfId="23142" xr:uid="{34C58A31-B614-495C-81C9-3EDC821609D3}"/>
    <cellStyle name="20% - Accent3 51 2 3" xfId="9860" xr:uid="{F90AEFA5-F322-48CE-871D-FC55326D5C93}"/>
    <cellStyle name="20% - Accent3 51 2 3 2" xfId="21148" xr:uid="{88698067-13AE-45B1-9398-52691CE34CBC}"/>
    <cellStyle name="20% - Accent3 51 2 4" xfId="7866" xr:uid="{2E9BFF22-94D6-4F40-A060-7BE79E2B424C}"/>
    <cellStyle name="20% - Accent3 51 2 4 2" xfId="19154" xr:uid="{FA703FA2-440D-4796-B430-8EC039EAE2E4}"/>
    <cellStyle name="20% - Accent3 51 2 5" xfId="5872" xr:uid="{72FE1980-6EE6-4D1F-B034-8EA1CAF0C2DE}"/>
    <cellStyle name="20% - Accent3 51 2 5 2" xfId="17160" xr:uid="{CFC6C171-A276-49CF-9936-64CB0BFD6DF9}"/>
    <cellStyle name="20% - Accent3 51 2 6" xfId="15166" xr:uid="{90E99333-3948-45A5-A71B-A612FFEAEAF8}"/>
    <cellStyle name="20% - Accent3 51 3" xfId="10857" xr:uid="{7B5D6167-DE58-4D6D-B0C3-B75E92F9E94B}"/>
    <cellStyle name="20% - Accent3 51 3 2" xfId="22145" xr:uid="{8A8506B6-8122-45CE-8CA3-69B070DF1723}"/>
    <cellStyle name="20% - Accent3 51 4" xfId="8863" xr:uid="{7A143229-EC27-4A5E-8CFA-F36C473E69CF}"/>
    <cellStyle name="20% - Accent3 51 4 2" xfId="20151" xr:uid="{77CC3266-5E7A-436E-901F-FFEC5B15F749}"/>
    <cellStyle name="20% - Accent3 51 5" xfId="6869" xr:uid="{F6F97021-75AF-4343-A0F1-2C4CD6FC94E5}"/>
    <cellStyle name="20% - Accent3 51 5 2" xfId="18157" xr:uid="{334BB545-ADF4-44EA-AD55-913FC57405C0}"/>
    <cellStyle name="20% - Accent3 51 6" xfId="4875" xr:uid="{11006DEB-A469-46B7-935A-BB093D753494}"/>
    <cellStyle name="20% - Accent3 51 6 2" xfId="16163" xr:uid="{8425CDC0-7851-42EF-B4B8-CFE2D1F1D0FC}"/>
    <cellStyle name="20% - Accent3 51 7" xfId="14169" xr:uid="{D05F8F8C-BD81-49D0-BEC1-418229BD2A54}"/>
    <cellStyle name="20% - Accent3 51 8" xfId="12855" xr:uid="{7034002C-CBA2-4EAC-8921-C0A7B8C0399F}"/>
    <cellStyle name="20% - Accent3 52" xfId="920" xr:uid="{810C380A-9318-4B41-BC5D-18DD04D7E566}"/>
    <cellStyle name="20% - Accent3 52 2" xfId="3876" xr:uid="{9E93D0AD-8782-44BF-B317-5FCD8DDFCE5B}"/>
    <cellStyle name="20% - Accent3 52 2 2" xfId="11855" xr:uid="{AA10EA3D-C439-4D43-8CF6-8CDB6B634563}"/>
    <cellStyle name="20% - Accent3 52 2 2 2" xfId="23143" xr:uid="{225536A9-D675-4A72-86AC-CD6780D07F8C}"/>
    <cellStyle name="20% - Accent3 52 2 3" xfId="9861" xr:uid="{6DF4F5A5-CA91-4711-9634-7089BD4F7438}"/>
    <cellStyle name="20% - Accent3 52 2 3 2" xfId="21149" xr:uid="{0451ED4D-4523-41C6-A12E-7029C2050DFE}"/>
    <cellStyle name="20% - Accent3 52 2 4" xfId="7867" xr:uid="{70AEE6FB-0419-450B-BE16-16DB040098A8}"/>
    <cellStyle name="20% - Accent3 52 2 4 2" xfId="19155" xr:uid="{AA91280B-31F2-4757-8EA5-6761D41A7FAB}"/>
    <cellStyle name="20% - Accent3 52 2 5" xfId="5873" xr:uid="{D0825EAA-1FEE-4A4D-9399-9642801E2BDD}"/>
    <cellStyle name="20% - Accent3 52 2 5 2" xfId="17161" xr:uid="{66039B8C-F1F3-4BC6-8CB5-5AD04B61D297}"/>
    <cellStyle name="20% - Accent3 52 2 6" xfId="15167" xr:uid="{7258D59D-A396-4EA9-9038-D5A4DCE7E642}"/>
    <cellStyle name="20% - Accent3 52 3" xfId="10858" xr:uid="{8BACF233-23D9-485D-B57A-F280D5CBE750}"/>
    <cellStyle name="20% - Accent3 52 3 2" xfId="22146" xr:uid="{5CBA929C-B20C-4668-89FE-08F875740945}"/>
    <cellStyle name="20% - Accent3 52 4" xfId="8864" xr:uid="{A5F3A81E-569F-4A78-9E52-0377AC6AB89B}"/>
    <cellStyle name="20% - Accent3 52 4 2" xfId="20152" xr:uid="{729E1E28-356A-4F86-859E-F950AD28544A}"/>
    <cellStyle name="20% - Accent3 52 5" xfId="6870" xr:uid="{9546D85E-CB01-4C84-824F-81E8438A1E39}"/>
    <cellStyle name="20% - Accent3 52 5 2" xfId="18158" xr:uid="{0BEDD77F-4B73-4FAC-85FA-739153B2070F}"/>
    <cellStyle name="20% - Accent3 52 6" xfId="4876" xr:uid="{4FAD3B84-A58C-46B4-B8D0-93D794D9FBB2}"/>
    <cellStyle name="20% - Accent3 52 6 2" xfId="16164" xr:uid="{D2F26AC5-5713-4F2C-B8BA-68C3E602668C}"/>
    <cellStyle name="20% - Accent3 52 7" xfId="14170" xr:uid="{18F701FA-7AFB-4E8E-BCC7-0056953C541A}"/>
    <cellStyle name="20% - Accent3 52 8" xfId="12856" xr:uid="{292AEFC6-9546-486B-8DD9-1D27714237B8}"/>
    <cellStyle name="20% - Accent3 53" xfId="921" xr:uid="{AB6CB503-9E36-4A95-8A02-CA3D45FE6255}"/>
    <cellStyle name="20% - Accent3 53 2" xfId="3877" xr:uid="{A4D6ABFE-ED1A-40F9-8685-E492B971E001}"/>
    <cellStyle name="20% - Accent3 53 2 2" xfId="11856" xr:uid="{A5D23039-E9F6-43DE-98AB-4711C37C766D}"/>
    <cellStyle name="20% - Accent3 53 2 2 2" xfId="23144" xr:uid="{94A456FF-D970-4985-944F-3B4EA717FABC}"/>
    <cellStyle name="20% - Accent3 53 2 3" xfId="9862" xr:uid="{65C4C82C-9E7B-4434-A9C8-AA2EDAA63139}"/>
    <cellStyle name="20% - Accent3 53 2 3 2" xfId="21150" xr:uid="{7E5469FB-BD19-4828-AC8B-AEFB980A0D76}"/>
    <cellStyle name="20% - Accent3 53 2 4" xfId="7868" xr:uid="{CE38B493-6FD4-4B31-81DE-A7B6A2192661}"/>
    <cellStyle name="20% - Accent3 53 2 4 2" xfId="19156" xr:uid="{BFCB0715-9892-4AB5-93A8-867836ACB7E9}"/>
    <cellStyle name="20% - Accent3 53 2 5" xfId="5874" xr:uid="{5DC09604-A3D3-4360-9DAA-5A4D1EFA8454}"/>
    <cellStyle name="20% - Accent3 53 2 5 2" xfId="17162" xr:uid="{BFDCB70E-B6C0-4390-886E-025E40BCB297}"/>
    <cellStyle name="20% - Accent3 53 2 6" xfId="15168" xr:uid="{3971C31C-4E44-45BE-B76D-3718C3D23885}"/>
    <cellStyle name="20% - Accent3 53 3" xfId="10859" xr:uid="{4F8FCA62-D372-414D-B508-6C3F55E5136A}"/>
    <cellStyle name="20% - Accent3 53 3 2" xfId="22147" xr:uid="{5B258364-A878-442E-9056-2E8F5C3B211A}"/>
    <cellStyle name="20% - Accent3 53 4" xfId="8865" xr:uid="{678A09E1-4C24-4E61-9B8D-B634CDF288DC}"/>
    <cellStyle name="20% - Accent3 53 4 2" xfId="20153" xr:uid="{66A91BF4-1442-45B1-B1EE-3CEA1BF828EC}"/>
    <cellStyle name="20% - Accent3 53 5" xfId="6871" xr:uid="{A8886571-B4D2-4615-B81E-8B8B34C09B74}"/>
    <cellStyle name="20% - Accent3 53 5 2" xfId="18159" xr:uid="{F0B1ACFC-A30D-426D-9824-39565587695D}"/>
    <cellStyle name="20% - Accent3 53 6" xfId="4877" xr:uid="{9F266543-EBEA-4E88-8F11-C76C663A14E5}"/>
    <cellStyle name="20% - Accent3 53 6 2" xfId="16165" xr:uid="{5DD5504B-9038-420B-BA15-6158919122B2}"/>
    <cellStyle name="20% - Accent3 53 7" xfId="14171" xr:uid="{0F7F2952-02DF-47BD-8E25-327185300858}"/>
    <cellStyle name="20% - Accent3 53 8" xfId="12857" xr:uid="{4A9B2B42-32FE-4F69-89E5-770AEC0A1829}"/>
    <cellStyle name="20% - Accent3 54" xfId="922" xr:uid="{29A023AB-A876-4411-9B42-5CAB0C5BEFEF}"/>
    <cellStyle name="20% - Accent3 54 2" xfId="3878" xr:uid="{A8A577F1-9D02-4076-90C1-14BFED9F3F3D}"/>
    <cellStyle name="20% - Accent3 54 2 2" xfId="11857" xr:uid="{3E19B444-497D-4DBD-994B-1F458718F44C}"/>
    <cellStyle name="20% - Accent3 54 2 2 2" xfId="23145" xr:uid="{14C81499-AB52-4E03-9C32-75D53663CDDD}"/>
    <cellStyle name="20% - Accent3 54 2 3" xfId="9863" xr:uid="{87F6B411-EC12-4487-AD27-88A6FF78A264}"/>
    <cellStyle name="20% - Accent3 54 2 3 2" xfId="21151" xr:uid="{A3F5B53A-D1A3-4B05-A90E-41595B7E3468}"/>
    <cellStyle name="20% - Accent3 54 2 4" xfId="7869" xr:uid="{FC3F47B1-1CEE-4402-8B08-7976C35DA704}"/>
    <cellStyle name="20% - Accent3 54 2 4 2" xfId="19157" xr:uid="{FE34647A-131B-4036-9A89-D184FD88A847}"/>
    <cellStyle name="20% - Accent3 54 2 5" xfId="5875" xr:uid="{BAE2B0E0-8AC3-4416-B995-D3B699D02CDE}"/>
    <cellStyle name="20% - Accent3 54 2 5 2" xfId="17163" xr:uid="{EDE73416-0BC6-4124-955F-3C8ACD1F0E94}"/>
    <cellStyle name="20% - Accent3 54 2 6" xfId="15169" xr:uid="{E9C66B93-A458-4661-B54D-799D1DF0E181}"/>
    <cellStyle name="20% - Accent3 54 3" xfId="10860" xr:uid="{35D75D54-0CD5-49FB-8B26-BC2A8A43814B}"/>
    <cellStyle name="20% - Accent3 54 3 2" xfId="22148" xr:uid="{3CA9E0F3-8A04-482E-AC58-CCAB0A546B33}"/>
    <cellStyle name="20% - Accent3 54 4" xfId="8866" xr:uid="{5286E9ED-DB27-400C-B99A-C365F39E74D6}"/>
    <cellStyle name="20% - Accent3 54 4 2" xfId="20154" xr:uid="{97A6BB4A-247A-4283-B6B1-E85B580936C4}"/>
    <cellStyle name="20% - Accent3 54 5" xfId="6872" xr:uid="{0BAE2C2F-AEDB-4415-87C6-014806872659}"/>
    <cellStyle name="20% - Accent3 54 5 2" xfId="18160" xr:uid="{9F25B0E2-42A1-4A3F-AE04-EEDC353EC064}"/>
    <cellStyle name="20% - Accent3 54 6" xfId="4878" xr:uid="{21B45094-F8DD-4025-9517-CA46013CEF5B}"/>
    <cellStyle name="20% - Accent3 54 6 2" xfId="16166" xr:uid="{09CB34F4-855B-4B33-A5AD-BEFC7488E9E5}"/>
    <cellStyle name="20% - Accent3 54 7" xfId="14172" xr:uid="{45AA7D1B-A85D-45A9-9BEC-A0710929686F}"/>
    <cellStyle name="20% - Accent3 54 8" xfId="12858" xr:uid="{AB667140-209E-4DC4-9732-1E8CC2054A79}"/>
    <cellStyle name="20% - Accent3 55" xfId="923" xr:uid="{FA05E9C0-7FD3-4FB1-A42B-9C1538E9B57D}"/>
    <cellStyle name="20% - Accent3 55 2" xfId="3879" xr:uid="{E3E056BF-44F9-4F2D-97A5-14F0C6BA8CA1}"/>
    <cellStyle name="20% - Accent3 55 2 2" xfId="11858" xr:uid="{020C6C9A-C30C-4240-966E-DCE56D35F39B}"/>
    <cellStyle name="20% - Accent3 55 2 2 2" xfId="23146" xr:uid="{B2CB1C34-94C2-4ECB-926F-BEE3BDC5D3C4}"/>
    <cellStyle name="20% - Accent3 55 2 3" xfId="9864" xr:uid="{F48B7195-1355-419B-84C2-199AF5FB6E49}"/>
    <cellStyle name="20% - Accent3 55 2 3 2" xfId="21152" xr:uid="{C36D11AE-3766-4BBF-ACFA-F92B7F3912BE}"/>
    <cellStyle name="20% - Accent3 55 2 4" xfId="7870" xr:uid="{F11F1EEA-7C53-4411-9FA8-402BCCB9A322}"/>
    <cellStyle name="20% - Accent3 55 2 4 2" xfId="19158" xr:uid="{EF7E8A69-087B-4D0A-8F02-6775BFC04D1E}"/>
    <cellStyle name="20% - Accent3 55 2 5" xfId="5876" xr:uid="{D2E2990B-A484-4AD6-BE4B-22FF51F8078D}"/>
    <cellStyle name="20% - Accent3 55 2 5 2" xfId="17164" xr:uid="{CBCF95BA-7D91-4112-B2C7-EAEAF58E3F41}"/>
    <cellStyle name="20% - Accent3 55 2 6" xfId="15170" xr:uid="{6591DA80-B096-4A9A-8620-57A757090493}"/>
    <cellStyle name="20% - Accent3 55 3" xfId="10861" xr:uid="{E816B600-19AB-4D75-B4BC-C7B876D587ED}"/>
    <cellStyle name="20% - Accent3 55 3 2" xfId="22149" xr:uid="{37FE525F-F60E-4FDD-919E-0CB59E54837B}"/>
    <cellStyle name="20% - Accent3 55 4" xfId="8867" xr:uid="{52FCCA60-1B33-44CB-809E-3D0203802841}"/>
    <cellStyle name="20% - Accent3 55 4 2" xfId="20155" xr:uid="{C8A34EDE-564A-4B39-A312-BF2D08696CD1}"/>
    <cellStyle name="20% - Accent3 55 5" xfId="6873" xr:uid="{747E5888-4AC6-439E-8A55-90DB88A96F56}"/>
    <cellStyle name="20% - Accent3 55 5 2" xfId="18161" xr:uid="{8C0539BC-E4FE-4B22-A03B-A640FBDE7674}"/>
    <cellStyle name="20% - Accent3 55 6" xfId="4879" xr:uid="{7D47ED2C-4E48-4DA4-BA3C-6D59D90A967B}"/>
    <cellStyle name="20% - Accent3 55 6 2" xfId="16167" xr:uid="{C004D694-5343-4F72-BC10-D336551F7689}"/>
    <cellStyle name="20% - Accent3 55 7" xfId="14173" xr:uid="{A203561E-10E6-4B24-B1E1-E353619001DD}"/>
    <cellStyle name="20% - Accent3 55 8" xfId="12859" xr:uid="{FE9CE165-D0DE-48C6-AC4B-9374C4D804A5}"/>
    <cellStyle name="20% - Accent3 56" xfId="924" xr:uid="{553DD565-9FCA-4CFD-91E6-1ADE373C4C51}"/>
    <cellStyle name="20% - Accent3 56 2" xfId="3880" xr:uid="{E1818BF1-4C93-46D2-AC64-4ACDD6C9315D}"/>
    <cellStyle name="20% - Accent3 56 2 2" xfId="11859" xr:uid="{EC21F10E-44D5-4E5A-B9D7-F22EFBA366EA}"/>
    <cellStyle name="20% - Accent3 56 2 2 2" xfId="23147" xr:uid="{FF3218FA-A662-4AF1-962E-B6F69D074F67}"/>
    <cellStyle name="20% - Accent3 56 2 3" xfId="9865" xr:uid="{1FE893D0-C569-4F76-B18A-DDBA286C5187}"/>
    <cellStyle name="20% - Accent3 56 2 3 2" xfId="21153" xr:uid="{E669FBA0-9F2E-456C-8CDA-6ADA969D13FF}"/>
    <cellStyle name="20% - Accent3 56 2 4" xfId="7871" xr:uid="{AA6C1E89-4879-4EF0-8BCF-0F420912D180}"/>
    <cellStyle name="20% - Accent3 56 2 4 2" xfId="19159" xr:uid="{BEE3D4E4-A978-4FEB-803A-4C5567215C30}"/>
    <cellStyle name="20% - Accent3 56 2 5" xfId="5877" xr:uid="{6D06E9E5-A74A-407C-850E-BC2B3906D681}"/>
    <cellStyle name="20% - Accent3 56 2 5 2" xfId="17165" xr:uid="{DDC374D1-347E-4BB5-A411-5E048A16143E}"/>
    <cellStyle name="20% - Accent3 56 2 6" xfId="15171" xr:uid="{2D32C164-70A2-4BD3-B58A-32A630A6D55B}"/>
    <cellStyle name="20% - Accent3 56 3" xfId="10862" xr:uid="{B68DD7EE-09DF-4578-9AE2-8422029692B2}"/>
    <cellStyle name="20% - Accent3 56 3 2" xfId="22150" xr:uid="{3AE3D7CC-7E5B-445F-A7DD-91AE503C49CD}"/>
    <cellStyle name="20% - Accent3 56 4" xfId="8868" xr:uid="{C25DA2EB-7B1A-44F9-9E14-7CA70E18DB6E}"/>
    <cellStyle name="20% - Accent3 56 4 2" xfId="20156" xr:uid="{8EDC1F0D-D6C3-4B6B-8536-6A2EB39C6D9E}"/>
    <cellStyle name="20% - Accent3 56 5" xfId="6874" xr:uid="{30780A2E-9F02-4AC0-B29D-040B892A2030}"/>
    <cellStyle name="20% - Accent3 56 5 2" xfId="18162" xr:uid="{E859F438-C22A-417B-A133-D8A17E5BB850}"/>
    <cellStyle name="20% - Accent3 56 6" xfId="4880" xr:uid="{5F0E5480-7D12-4072-BCB5-C505DF1001F4}"/>
    <cellStyle name="20% - Accent3 56 6 2" xfId="16168" xr:uid="{69FA043D-1FA1-4AEF-964F-A81AD833FF06}"/>
    <cellStyle name="20% - Accent3 56 7" xfId="14174" xr:uid="{C4849D7F-4CC9-493E-ACAD-EAC6E24371B8}"/>
    <cellStyle name="20% - Accent3 56 8" xfId="12860" xr:uid="{9E1E9FEA-8819-4460-A178-C7F551E834EB}"/>
    <cellStyle name="20% - Accent3 57" xfId="925" xr:uid="{BA093F39-F9CB-41ED-B45C-E40C52399781}"/>
    <cellStyle name="20% - Accent3 57 2" xfId="3881" xr:uid="{7DDEDAFD-4DE5-45CD-B4D4-030B7EEB6329}"/>
    <cellStyle name="20% - Accent3 57 2 2" xfId="11860" xr:uid="{56C54E88-E8D9-41FF-AAD1-50813DC73B0B}"/>
    <cellStyle name="20% - Accent3 57 2 2 2" xfId="23148" xr:uid="{0F5F832F-AF12-4CE2-B6F9-868B7589925E}"/>
    <cellStyle name="20% - Accent3 57 2 3" xfId="9866" xr:uid="{D0F1EA70-648F-46DC-A42C-08E5BBAD173F}"/>
    <cellStyle name="20% - Accent3 57 2 3 2" xfId="21154" xr:uid="{B83E350A-5D62-47C8-9695-EB92FCE6CB0A}"/>
    <cellStyle name="20% - Accent3 57 2 4" xfId="7872" xr:uid="{D898F06B-0265-4452-BE8D-DB0F6A17FCFD}"/>
    <cellStyle name="20% - Accent3 57 2 4 2" xfId="19160" xr:uid="{FF6985C6-EC7C-407C-8017-47FF0B466DBA}"/>
    <cellStyle name="20% - Accent3 57 2 5" xfId="5878" xr:uid="{E679C263-EF14-4E01-BA4D-A818B62DC595}"/>
    <cellStyle name="20% - Accent3 57 2 5 2" xfId="17166" xr:uid="{AF90F844-E968-4C8F-BDEC-E0504DB5BC93}"/>
    <cellStyle name="20% - Accent3 57 2 6" xfId="15172" xr:uid="{80D5A410-6FD8-408D-87D1-6B1DFC673CC5}"/>
    <cellStyle name="20% - Accent3 57 3" xfId="10863" xr:uid="{6CA4CD63-9C4F-46F6-898B-76E1F411E88E}"/>
    <cellStyle name="20% - Accent3 57 3 2" xfId="22151" xr:uid="{0CA12A2F-35CB-49B9-ACE7-0B12661F6C79}"/>
    <cellStyle name="20% - Accent3 57 4" xfId="8869" xr:uid="{D79DB90E-2510-4324-87CA-E725F0E4C44C}"/>
    <cellStyle name="20% - Accent3 57 4 2" xfId="20157" xr:uid="{FB08472D-1B8A-4EF0-B733-0B21ED9453FB}"/>
    <cellStyle name="20% - Accent3 57 5" xfId="6875" xr:uid="{0A2659B6-CB57-4AB2-89BD-A3C07314F820}"/>
    <cellStyle name="20% - Accent3 57 5 2" xfId="18163" xr:uid="{489BD826-DCFF-46F5-B5F7-F36F9E58B186}"/>
    <cellStyle name="20% - Accent3 57 6" xfId="4881" xr:uid="{287AF8DB-B933-41FA-BFF5-47E81B15BBA0}"/>
    <cellStyle name="20% - Accent3 57 6 2" xfId="16169" xr:uid="{6B4F1F4E-8F16-43D2-86CC-05F8DC10B571}"/>
    <cellStyle name="20% - Accent3 57 7" xfId="14175" xr:uid="{EC3EF9BA-E8C3-481D-A467-26D031393405}"/>
    <cellStyle name="20% - Accent3 57 8" xfId="12861" xr:uid="{F28C6C84-0A4E-4100-B823-E713F91D83CB}"/>
    <cellStyle name="20% - Accent3 58" xfId="926" xr:uid="{C5F1847D-2E75-46D6-9EEB-8F622ADF8261}"/>
    <cellStyle name="20% - Accent3 58 2" xfId="3882" xr:uid="{3A0AAC82-7D47-4799-8927-96B071FCFCFE}"/>
    <cellStyle name="20% - Accent3 58 2 2" xfId="11861" xr:uid="{077FF773-402D-43FD-9113-510C5C805573}"/>
    <cellStyle name="20% - Accent3 58 2 2 2" xfId="23149" xr:uid="{B2F9022C-32E4-4B7B-986F-1ADD23A83307}"/>
    <cellStyle name="20% - Accent3 58 2 3" xfId="9867" xr:uid="{A07F2B9E-D325-4808-A1A2-C3C26EBD7DF3}"/>
    <cellStyle name="20% - Accent3 58 2 3 2" xfId="21155" xr:uid="{DADC0224-DA8F-4F87-AD3D-9BE58906BADA}"/>
    <cellStyle name="20% - Accent3 58 2 4" xfId="7873" xr:uid="{3D4A7B58-9F8F-44DC-A639-BC317B350C9E}"/>
    <cellStyle name="20% - Accent3 58 2 4 2" xfId="19161" xr:uid="{F78ED7EC-64C2-43B8-9B9A-B5A773F27590}"/>
    <cellStyle name="20% - Accent3 58 2 5" xfId="5879" xr:uid="{95D44D80-98C8-4FF2-A609-A5F1562082D5}"/>
    <cellStyle name="20% - Accent3 58 2 5 2" xfId="17167" xr:uid="{B01B5664-42B7-469F-AE7E-40FD949444DA}"/>
    <cellStyle name="20% - Accent3 58 2 6" xfId="15173" xr:uid="{3D7A59BA-F3A5-4345-9087-9F4E56C5CB5A}"/>
    <cellStyle name="20% - Accent3 58 3" xfId="10864" xr:uid="{45958736-9DE0-49FF-923B-43BCF07017EB}"/>
    <cellStyle name="20% - Accent3 58 3 2" xfId="22152" xr:uid="{2FCCC833-0384-411F-ABC7-0C7D58B04BA9}"/>
    <cellStyle name="20% - Accent3 58 4" xfId="8870" xr:uid="{175B94E9-3739-46F1-8E17-593423877AC8}"/>
    <cellStyle name="20% - Accent3 58 4 2" xfId="20158" xr:uid="{11E28999-0AE6-4FB8-AEDA-E8B5529654B0}"/>
    <cellStyle name="20% - Accent3 58 5" xfId="6876" xr:uid="{D25D94EB-E701-4E3A-BD17-2459CC68D8F7}"/>
    <cellStyle name="20% - Accent3 58 5 2" xfId="18164" xr:uid="{E8AABFEC-68F7-4FA1-B550-A7CB7E614067}"/>
    <cellStyle name="20% - Accent3 58 6" xfId="4882" xr:uid="{5327AEC0-676D-441B-B6AD-C0AC9042A0A9}"/>
    <cellStyle name="20% - Accent3 58 6 2" xfId="16170" xr:uid="{007FADF6-D4E2-46B0-BC89-76EF06575277}"/>
    <cellStyle name="20% - Accent3 58 7" xfId="14176" xr:uid="{B7EB23FA-34A1-44FF-9A9C-93481F91D1B5}"/>
    <cellStyle name="20% - Accent3 58 8" xfId="12862" xr:uid="{12500AC0-807E-446E-BC45-01E2B74F1D15}"/>
    <cellStyle name="20% - Accent3 59" xfId="927" xr:uid="{37908CAF-2BDE-4337-B46D-CA8EB72267AB}"/>
    <cellStyle name="20% - Accent3 59 2" xfId="3883" xr:uid="{A1F461DE-666F-4A20-8B0F-2536337B7521}"/>
    <cellStyle name="20% - Accent3 59 2 2" xfId="11862" xr:uid="{683D1264-1EAA-42BA-82BB-DFC31026150D}"/>
    <cellStyle name="20% - Accent3 59 2 2 2" xfId="23150" xr:uid="{D65F9EE8-A0D4-4238-B5F0-122D79FBFA6E}"/>
    <cellStyle name="20% - Accent3 59 2 3" xfId="9868" xr:uid="{BB42C7CC-9960-4F04-A362-19C0FAFEA40C}"/>
    <cellStyle name="20% - Accent3 59 2 3 2" xfId="21156" xr:uid="{16CFAC78-F47A-4F8E-8BAE-0106BAD322FE}"/>
    <cellStyle name="20% - Accent3 59 2 4" xfId="7874" xr:uid="{DC41046C-7BB3-4BDE-B818-FF9566AA8303}"/>
    <cellStyle name="20% - Accent3 59 2 4 2" xfId="19162" xr:uid="{447F1604-C32E-41F8-ABA1-84C46801BAD5}"/>
    <cellStyle name="20% - Accent3 59 2 5" xfId="5880" xr:uid="{8E411DBD-74F4-4DD6-B07D-C810F1A36175}"/>
    <cellStyle name="20% - Accent3 59 2 5 2" xfId="17168" xr:uid="{04A0EBBE-CC28-47EA-95E3-8351F369D052}"/>
    <cellStyle name="20% - Accent3 59 2 6" xfId="15174" xr:uid="{1E093909-832E-40AA-94F1-7B578333E67B}"/>
    <cellStyle name="20% - Accent3 59 3" xfId="10865" xr:uid="{D6C0F498-EC0A-4534-B2D7-19BCFD5A9833}"/>
    <cellStyle name="20% - Accent3 59 3 2" xfId="22153" xr:uid="{A166C411-FCBB-4EE5-B39F-C03BA53798B4}"/>
    <cellStyle name="20% - Accent3 59 4" xfId="8871" xr:uid="{01FE6D76-6552-4B07-9E47-89F69B32D0A8}"/>
    <cellStyle name="20% - Accent3 59 4 2" xfId="20159" xr:uid="{F72D448F-388B-43DE-AF43-435C37D3C44B}"/>
    <cellStyle name="20% - Accent3 59 5" xfId="6877" xr:uid="{E2598814-9F15-4A65-BA38-3ADDF3BF2E04}"/>
    <cellStyle name="20% - Accent3 59 5 2" xfId="18165" xr:uid="{7ABC4103-E531-49DB-BE96-A8CB36AB4F01}"/>
    <cellStyle name="20% - Accent3 59 6" xfId="4883" xr:uid="{5EE31DA7-F396-462B-B732-3226A0E90A5F}"/>
    <cellStyle name="20% - Accent3 59 6 2" xfId="16171" xr:uid="{58970645-C7AB-4AC3-AFE0-8BC08D444A83}"/>
    <cellStyle name="20% - Accent3 59 7" xfId="14177" xr:uid="{B5A04F31-1A14-4B11-8F85-0362DA7E0D21}"/>
    <cellStyle name="20% - Accent3 59 8" xfId="12863" xr:uid="{F50F25A7-8323-45AD-93E7-5D50A510803A}"/>
    <cellStyle name="20% - Accent3 6" xfId="928" xr:uid="{4315462F-0753-47C5-BBC2-8786D7ED3C92}"/>
    <cellStyle name="20% - Accent3 6 10" xfId="24641" xr:uid="{729F5862-9195-4BFF-8C6D-76E71DEC4FC5}"/>
    <cellStyle name="20% - Accent3 6 11" xfId="25030" xr:uid="{B2E8D43F-BA2E-4606-A3A3-EB5EEA929D45}"/>
    <cellStyle name="20% - Accent3 6 2" xfId="3884" xr:uid="{6148E1AA-255E-473B-B53E-312610C36954}"/>
    <cellStyle name="20% - Accent3 6 2 2" xfId="11863" xr:uid="{299AFFB4-52BC-4D8B-9DD4-5AB1EBBC3E1B}"/>
    <cellStyle name="20% - Accent3 6 2 2 2" xfId="23151" xr:uid="{3BB76913-CB03-4333-A0E9-AA81F779A75B}"/>
    <cellStyle name="20% - Accent3 6 2 3" xfId="9869" xr:uid="{585C85D7-54B2-4655-9718-5FBDF74CE22C}"/>
    <cellStyle name="20% - Accent3 6 2 3 2" xfId="21157" xr:uid="{FBC28604-94B2-4181-AECA-A7364C3E20BC}"/>
    <cellStyle name="20% - Accent3 6 2 4" xfId="7875" xr:uid="{50A14597-B038-4EA5-83A4-C90ECCC63528}"/>
    <cellStyle name="20% - Accent3 6 2 4 2" xfId="19163" xr:uid="{439951AB-B14F-4096-8E1E-73D323F0D9E3}"/>
    <cellStyle name="20% - Accent3 6 2 5" xfId="5881" xr:uid="{213A8DF0-500C-44AA-A9CA-4ACAFCD490C3}"/>
    <cellStyle name="20% - Accent3 6 2 5 2" xfId="17169" xr:uid="{1B9CDFE1-F2DB-4822-BAF5-4FB874F1D15E}"/>
    <cellStyle name="20% - Accent3 6 2 6" xfId="15175" xr:uid="{48E0E503-19CC-415C-87EA-1282F7F90741}"/>
    <cellStyle name="20% - Accent3 6 2 7" xfId="24402" xr:uid="{68BE739E-FFF7-408F-9387-957412847689}"/>
    <cellStyle name="20% - Accent3 6 2 8" xfId="24865" xr:uid="{B8C35018-B7D0-41C3-8443-F88B90E29CCB}"/>
    <cellStyle name="20% - Accent3 6 2 9" xfId="25232" xr:uid="{CC30EE3B-D21F-4ED1-9EF0-E4198D0DBD93}"/>
    <cellStyle name="20% - Accent3 6 3" xfId="10866" xr:uid="{05C84D16-7F01-498B-A378-28FFD32D7FDD}"/>
    <cellStyle name="20% - Accent3 6 3 2" xfId="22154" xr:uid="{4CE28D7C-0933-424D-A393-F6E4CDB6225F}"/>
    <cellStyle name="20% - Accent3 6 4" xfId="8872" xr:uid="{D291065C-1AC8-423C-A99F-8A48579FFFB2}"/>
    <cellStyle name="20% - Accent3 6 4 2" xfId="20160" xr:uid="{1BEABAB4-8981-4AE4-94AF-B6A3CADEA242}"/>
    <cellStyle name="20% - Accent3 6 5" xfId="6878" xr:uid="{EFFD43C8-E491-4DAA-AE04-F3A7F5F507AE}"/>
    <cellStyle name="20% - Accent3 6 5 2" xfId="18166" xr:uid="{B7CD2B5F-77D1-4A62-BD5D-019E3A3334FB}"/>
    <cellStyle name="20% - Accent3 6 6" xfId="4884" xr:uid="{C0B83732-0A43-4C8E-98A8-B3CC29356879}"/>
    <cellStyle name="20% - Accent3 6 6 2" xfId="16172" xr:uid="{C210DB29-F354-4376-843C-80426408A4C1}"/>
    <cellStyle name="20% - Accent3 6 7" xfId="14178" xr:uid="{798CBEEE-0EF8-47D6-B3E4-3A94D61BBBF2}"/>
    <cellStyle name="20% - Accent3 6 8" xfId="12864" xr:uid="{23FA8CAB-59A5-4897-B600-AB32A6EBFB21}"/>
    <cellStyle name="20% - Accent3 6 9" xfId="24014" xr:uid="{98468A27-D2FC-4411-8FF0-B3137E58C01F}"/>
    <cellStyle name="20% - Accent3 60" xfId="929" xr:uid="{7AEF2A78-26C6-4252-9739-7C0019498CBB}"/>
    <cellStyle name="20% - Accent3 60 2" xfId="3885" xr:uid="{6126CB0F-5214-4FE2-8E4C-60825C774233}"/>
    <cellStyle name="20% - Accent3 60 2 2" xfId="11864" xr:uid="{D17A8F07-2F31-4AAA-A785-CBB622279405}"/>
    <cellStyle name="20% - Accent3 60 2 2 2" xfId="23152" xr:uid="{04EAE9C0-095E-4840-866E-C17D11C47A65}"/>
    <cellStyle name="20% - Accent3 60 2 3" xfId="9870" xr:uid="{4EB04F6B-852F-4942-8764-228B9FF42896}"/>
    <cellStyle name="20% - Accent3 60 2 3 2" xfId="21158" xr:uid="{D36E4C27-09D5-4B73-9706-40D08B7A3D67}"/>
    <cellStyle name="20% - Accent3 60 2 4" xfId="7876" xr:uid="{274A9FAE-DB2B-41D5-B46A-23D603A52F05}"/>
    <cellStyle name="20% - Accent3 60 2 4 2" xfId="19164" xr:uid="{8F78553F-8521-4990-B890-7D2D5C507946}"/>
    <cellStyle name="20% - Accent3 60 2 5" xfId="5882" xr:uid="{3D1DC8CC-1588-441F-AD43-164A60F29CA9}"/>
    <cellStyle name="20% - Accent3 60 2 5 2" xfId="17170" xr:uid="{31A62E4D-D3A6-4243-B02A-77C3F954178E}"/>
    <cellStyle name="20% - Accent3 60 2 6" xfId="15176" xr:uid="{369F5CD0-9559-4C7C-99E1-2C8E1AD71BCB}"/>
    <cellStyle name="20% - Accent3 60 3" xfId="10867" xr:uid="{9BE00BF3-6FAD-4C84-B466-A3596AB2C700}"/>
    <cellStyle name="20% - Accent3 60 3 2" xfId="22155" xr:uid="{21E9D465-9148-4654-8D73-1A9B80FF7C34}"/>
    <cellStyle name="20% - Accent3 60 4" xfId="8873" xr:uid="{715585C6-E505-42F5-B62E-743CED509776}"/>
    <cellStyle name="20% - Accent3 60 4 2" xfId="20161" xr:uid="{D169F359-12E8-4396-AE66-6FD310839396}"/>
    <cellStyle name="20% - Accent3 60 5" xfId="6879" xr:uid="{B123BC6C-7E5A-4A0F-8381-76EE53273101}"/>
    <cellStyle name="20% - Accent3 60 5 2" xfId="18167" xr:uid="{7E75226D-5EAC-48D5-9546-97013BB30204}"/>
    <cellStyle name="20% - Accent3 60 6" xfId="4885" xr:uid="{D6BD333F-B749-41A1-9F96-AE8C402C6955}"/>
    <cellStyle name="20% - Accent3 60 6 2" xfId="16173" xr:uid="{C9CE73AA-6D55-4234-91A1-681EF77FDF95}"/>
    <cellStyle name="20% - Accent3 60 7" xfId="14179" xr:uid="{9CA4130C-B55F-4FDD-BCEA-896C0321F697}"/>
    <cellStyle name="20% - Accent3 60 8" xfId="12865" xr:uid="{3F739393-5BAB-4575-BC8D-927CED508382}"/>
    <cellStyle name="20% - Accent3 61" xfId="930" xr:uid="{96DF029E-1D46-4197-866B-0BF3E80DB614}"/>
    <cellStyle name="20% - Accent3 61 2" xfId="3886" xr:uid="{35F13280-7795-4DB6-B76B-824FFC10ED1F}"/>
    <cellStyle name="20% - Accent3 61 2 2" xfId="11865" xr:uid="{9A863CCB-2DFC-4399-8E1D-64C89CBAD02B}"/>
    <cellStyle name="20% - Accent3 61 2 2 2" xfId="23153" xr:uid="{31C170B2-BC20-4179-9FD3-51EE02E0B419}"/>
    <cellStyle name="20% - Accent3 61 2 3" xfId="9871" xr:uid="{F7C2A91F-0384-4976-A92C-03647DB2123C}"/>
    <cellStyle name="20% - Accent3 61 2 3 2" xfId="21159" xr:uid="{08C71CB2-E749-47AF-B862-70CB37E0E07C}"/>
    <cellStyle name="20% - Accent3 61 2 4" xfId="7877" xr:uid="{2CB824FC-B592-4FAB-80D5-D60B6FA74A85}"/>
    <cellStyle name="20% - Accent3 61 2 4 2" xfId="19165" xr:uid="{ED878FAA-908B-420F-B6F9-62F3F836DE44}"/>
    <cellStyle name="20% - Accent3 61 2 5" xfId="5883" xr:uid="{1483C83B-3362-4080-AF21-3AC1646531AC}"/>
    <cellStyle name="20% - Accent3 61 2 5 2" xfId="17171" xr:uid="{CAFE7D1C-D237-407C-A5D0-2F60663E7786}"/>
    <cellStyle name="20% - Accent3 61 2 6" xfId="15177" xr:uid="{C8A02C8D-D667-4A77-A19F-00AF73DCF094}"/>
    <cellStyle name="20% - Accent3 61 3" xfId="10868" xr:uid="{E97C6BAD-27A0-469D-A01D-8F2651549579}"/>
    <cellStyle name="20% - Accent3 61 3 2" xfId="22156" xr:uid="{432F0867-1881-4A57-BF38-17F11F45602C}"/>
    <cellStyle name="20% - Accent3 61 4" xfId="8874" xr:uid="{30DE4E94-1452-4714-B382-25AEF0FD04F1}"/>
    <cellStyle name="20% - Accent3 61 4 2" xfId="20162" xr:uid="{007D3847-6E57-4E90-90DE-26D948EC316F}"/>
    <cellStyle name="20% - Accent3 61 5" xfId="6880" xr:uid="{EC960497-B1BE-4D18-A680-38B664DB8D1C}"/>
    <cellStyle name="20% - Accent3 61 5 2" xfId="18168" xr:uid="{FBF55F7B-4513-4438-8947-51E2E7B8FB22}"/>
    <cellStyle name="20% - Accent3 61 6" xfId="4886" xr:uid="{9256C9EA-582E-4C36-B6F9-B1AB21314F49}"/>
    <cellStyle name="20% - Accent3 61 6 2" xfId="16174" xr:uid="{3E1A1641-FCAE-4CBB-922E-6AE144C180EC}"/>
    <cellStyle name="20% - Accent3 61 7" xfId="14180" xr:uid="{F475F98B-BC26-4FEF-8EA1-EBF8A93338EC}"/>
    <cellStyle name="20% - Accent3 61 8" xfId="12866" xr:uid="{C055E3D9-4DD9-4B42-9D74-D870B9C34198}"/>
    <cellStyle name="20% - Accent3 62" xfId="931" xr:uid="{8251AE07-5B42-4591-A73A-9B7F3207E972}"/>
    <cellStyle name="20% - Accent3 62 2" xfId="3887" xr:uid="{155A72EC-0B8D-4A3A-AA7D-3797265866FC}"/>
    <cellStyle name="20% - Accent3 62 2 2" xfId="11866" xr:uid="{CC50C353-31E2-43E9-A670-A0996DC3B3FD}"/>
    <cellStyle name="20% - Accent3 62 2 2 2" xfId="23154" xr:uid="{F26A1303-44CC-49D5-9310-78A8E15C61F0}"/>
    <cellStyle name="20% - Accent3 62 2 3" xfId="9872" xr:uid="{416C6C69-2BD0-4DC0-B6D5-9335474F9FE4}"/>
    <cellStyle name="20% - Accent3 62 2 3 2" xfId="21160" xr:uid="{B4D08554-E2AC-4DE2-A00F-452845D42B06}"/>
    <cellStyle name="20% - Accent3 62 2 4" xfId="7878" xr:uid="{B0383374-7BB3-4F08-947E-5E9663846E62}"/>
    <cellStyle name="20% - Accent3 62 2 4 2" xfId="19166" xr:uid="{6B6C8375-D4D3-4B13-B18F-E8EBD3EFB5AD}"/>
    <cellStyle name="20% - Accent3 62 2 5" xfId="5884" xr:uid="{BDBAC9E2-3B37-4236-97CA-62DB38E98CE8}"/>
    <cellStyle name="20% - Accent3 62 2 5 2" xfId="17172" xr:uid="{E1136D2F-7FC9-4D2C-B8DA-45CBA71FA22B}"/>
    <cellStyle name="20% - Accent3 62 2 6" xfId="15178" xr:uid="{E660C195-D900-4C3B-B3C9-A3B98C2F3F2F}"/>
    <cellStyle name="20% - Accent3 62 3" xfId="10869" xr:uid="{DEA58F36-A700-4E5C-8EC1-68ABB24FF6BC}"/>
    <cellStyle name="20% - Accent3 62 3 2" xfId="22157" xr:uid="{C2E45E0A-5C4E-48A8-AE67-EBBBADE8AF4E}"/>
    <cellStyle name="20% - Accent3 62 4" xfId="8875" xr:uid="{6645A814-EB61-46B0-BA5C-94BEEB11FC2F}"/>
    <cellStyle name="20% - Accent3 62 4 2" xfId="20163" xr:uid="{EE90A0B1-F46A-4278-AB90-F50FF04B160C}"/>
    <cellStyle name="20% - Accent3 62 5" xfId="6881" xr:uid="{6B3D8A37-1D0D-47BD-ABAC-9D2ACFE4D3D9}"/>
    <cellStyle name="20% - Accent3 62 5 2" xfId="18169" xr:uid="{D5A45C02-A0A5-4721-A705-F50CFEB51953}"/>
    <cellStyle name="20% - Accent3 62 6" xfId="4887" xr:uid="{0B8A7906-8F99-419A-A301-DAD8B345D2C2}"/>
    <cellStyle name="20% - Accent3 62 6 2" xfId="16175" xr:uid="{0D927CB4-AB9A-4286-A703-476759A38764}"/>
    <cellStyle name="20% - Accent3 62 7" xfId="14181" xr:uid="{156F694C-AED3-4F46-B1E0-53592DB5028F}"/>
    <cellStyle name="20% - Accent3 62 8" xfId="12867" xr:uid="{AD86473C-E76C-4715-A504-09F1413479F4}"/>
    <cellStyle name="20% - Accent3 63" xfId="932" xr:uid="{5B44CC6A-1102-4622-95B0-60D1A6EA7CBD}"/>
    <cellStyle name="20% - Accent3 63 2" xfId="3888" xr:uid="{F7FE64ED-B282-484D-A33A-D10968A3EA1F}"/>
    <cellStyle name="20% - Accent3 63 2 2" xfId="11867" xr:uid="{04E64555-717A-4563-92B1-310E90748841}"/>
    <cellStyle name="20% - Accent3 63 2 2 2" xfId="23155" xr:uid="{4361B773-4F3C-48A6-A03D-0F6A0032B8AE}"/>
    <cellStyle name="20% - Accent3 63 2 3" xfId="9873" xr:uid="{F76C5CB7-7868-41BA-8FDD-51308ADB107D}"/>
    <cellStyle name="20% - Accent3 63 2 3 2" xfId="21161" xr:uid="{36CCFA27-B84F-45AC-BFEA-BF77F5C3A864}"/>
    <cellStyle name="20% - Accent3 63 2 4" xfId="7879" xr:uid="{2CB5D92D-86BF-491B-9B46-BBEA8351F127}"/>
    <cellStyle name="20% - Accent3 63 2 4 2" xfId="19167" xr:uid="{7A1FC8D3-BA3A-43CD-844E-B4D31EF376F6}"/>
    <cellStyle name="20% - Accent3 63 2 5" xfId="5885" xr:uid="{70EDF703-86D9-4C8B-8550-4472CE54AEDE}"/>
    <cellStyle name="20% - Accent3 63 2 5 2" xfId="17173" xr:uid="{80216E32-BBBC-4BC0-8601-0FF13364DEA3}"/>
    <cellStyle name="20% - Accent3 63 2 6" xfId="15179" xr:uid="{9C4004CC-55E9-4946-B36D-E45A41AD4967}"/>
    <cellStyle name="20% - Accent3 63 3" xfId="10870" xr:uid="{725A0F44-7BBC-4FAC-96AB-B34D0207F0D1}"/>
    <cellStyle name="20% - Accent3 63 3 2" xfId="22158" xr:uid="{C4AC878D-CA83-45F6-BF97-FEA857EDBBAB}"/>
    <cellStyle name="20% - Accent3 63 4" xfId="8876" xr:uid="{EC115F35-887B-440D-8430-584D7F03E117}"/>
    <cellStyle name="20% - Accent3 63 4 2" xfId="20164" xr:uid="{5FD124B0-935E-4D42-AA01-9BA61D06E5EF}"/>
    <cellStyle name="20% - Accent3 63 5" xfId="6882" xr:uid="{C9FEC2E7-9A95-4B09-A464-A0B19081BF56}"/>
    <cellStyle name="20% - Accent3 63 5 2" xfId="18170" xr:uid="{B1930DB1-81AE-4115-84A7-E62B3C1A463D}"/>
    <cellStyle name="20% - Accent3 63 6" xfId="4888" xr:uid="{EC3D26DD-3401-4B62-8080-0512BD610783}"/>
    <cellStyle name="20% - Accent3 63 6 2" xfId="16176" xr:uid="{AB8B5142-4A17-459E-849F-4DE055F38010}"/>
    <cellStyle name="20% - Accent3 63 7" xfId="14182" xr:uid="{A126C593-4989-4CFB-ABE4-6DE6F187281F}"/>
    <cellStyle name="20% - Accent3 63 8" xfId="12868" xr:uid="{20484DC3-2A41-4D27-91FF-A157475F737E}"/>
    <cellStyle name="20% - Accent3 64" xfId="933" xr:uid="{F246F8E7-6B02-41F8-BC3D-B9F16C20D557}"/>
    <cellStyle name="20% - Accent3 64 2" xfId="3889" xr:uid="{0161CB45-414A-4F5E-B62C-4CFAC378D483}"/>
    <cellStyle name="20% - Accent3 64 2 2" xfId="11868" xr:uid="{AD799FA9-E8F0-455E-84E9-BED33B969E18}"/>
    <cellStyle name="20% - Accent3 64 2 2 2" xfId="23156" xr:uid="{9BE1ED53-21D9-4421-9320-ED7365301F51}"/>
    <cellStyle name="20% - Accent3 64 2 3" xfId="9874" xr:uid="{60D952DD-C365-4AFF-972C-A3E44FCEBE16}"/>
    <cellStyle name="20% - Accent3 64 2 3 2" xfId="21162" xr:uid="{8717FC73-6452-47AE-8C9D-59BA3C6465C3}"/>
    <cellStyle name="20% - Accent3 64 2 4" xfId="7880" xr:uid="{8C8C9975-C66E-4CAA-B93A-2D6A1FF33E9E}"/>
    <cellStyle name="20% - Accent3 64 2 4 2" xfId="19168" xr:uid="{BEED650C-80A4-4CFD-BE02-C9A9E2E3F5D8}"/>
    <cellStyle name="20% - Accent3 64 2 5" xfId="5886" xr:uid="{6874ECDE-0D4A-486D-B7B5-DEE3F8710FB8}"/>
    <cellStyle name="20% - Accent3 64 2 5 2" xfId="17174" xr:uid="{DBAAB158-BD79-4A2C-8557-48BB165260AC}"/>
    <cellStyle name="20% - Accent3 64 2 6" xfId="15180" xr:uid="{F8D6A3B2-898A-4659-9A83-58248AD9AE8D}"/>
    <cellStyle name="20% - Accent3 64 3" xfId="10871" xr:uid="{413788BC-FF63-45A8-8A34-CBCA0C3D923B}"/>
    <cellStyle name="20% - Accent3 64 3 2" xfId="22159" xr:uid="{2C7847BA-1B84-4AB4-9541-B7AEEA2752EC}"/>
    <cellStyle name="20% - Accent3 64 4" xfId="8877" xr:uid="{C3787270-78BC-43A8-9183-8A8587DBADFC}"/>
    <cellStyle name="20% - Accent3 64 4 2" xfId="20165" xr:uid="{1615D1A8-8875-4999-9767-5427CEC8A83C}"/>
    <cellStyle name="20% - Accent3 64 5" xfId="6883" xr:uid="{908265E7-0CF1-4311-9FCE-88D701895AE7}"/>
    <cellStyle name="20% - Accent3 64 5 2" xfId="18171" xr:uid="{21E4A5C8-8B6B-484E-A0CF-A489C49567BF}"/>
    <cellStyle name="20% - Accent3 64 6" xfId="4889" xr:uid="{6D69DE11-B2A3-4CDF-9065-9AC1B70998B8}"/>
    <cellStyle name="20% - Accent3 64 6 2" xfId="16177" xr:uid="{39353C30-8EB2-493C-96BD-99E00AD0A653}"/>
    <cellStyle name="20% - Accent3 64 7" xfId="14183" xr:uid="{C2176750-6FFE-4654-BC17-C095E9DBE419}"/>
    <cellStyle name="20% - Accent3 64 8" xfId="12869" xr:uid="{8CF90824-458E-4842-84BF-3C6FA1199F8C}"/>
    <cellStyle name="20% - Accent3 65" xfId="934" xr:uid="{38EE5B56-4B48-4A99-A73F-6F0469C70E35}"/>
    <cellStyle name="20% - Accent3 65 2" xfId="3890" xr:uid="{8CDB7F5C-97D3-4E63-ACC3-F63A1DAB48CC}"/>
    <cellStyle name="20% - Accent3 65 2 2" xfId="11869" xr:uid="{0FE68A93-9AF0-4A4B-8596-2A0A975227A9}"/>
    <cellStyle name="20% - Accent3 65 2 2 2" xfId="23157" xr:uid="{561DA2A5-16E8-459D-8EBB-98C33264906E}"/>
    <cellStyle name="20% - Accent3 65 2 3" xfId="9875" xr:uid="{43A9B1DC-10E4-45E3-A5BB-20CD38517DE7}"/>
    <cellStyle name="20% - Accent3 65 2 3 2" xfId="21163" xr:uid="{00E03247-4AF8-4A13-A302-ADD95244BA65}"/>
    <cellStyle name="20% - Accent3 65 2 4" xfId="7881" xr:uid="{2D585854-3A74-4B67-BB05-3C2E613CA800}"/>
    <cellStyle name="20% - Accent3 65 2 4 2" xfId="19169" xr:uid="{0E557A31-EA73-4B52-B504-E9CB4E4CCFEE}"/>
    <cellStyle name="20% - Accent3 65 2 5" xfId="5887" xr:uid="{DFCB07F4-9ED0-4E8F-A33B-CE8464F270A7}"/>
    <cellStyle name="20% - Accent3 65 2 5 2" xfId="17175" xr:uid="{4579AA4C-CDFC-42B8-BDAF-E289D65F6181}"/>
    <cellStyle name="20% - Accent3 65 2 6" xfId="15181" xr:uid="{61F6D877-5D02-4FB4-BE8A-AEF38C82D762}"/>
    <cellStyle name="20% - Accent3 65 3" xfId="10872" xr:uid="{1D5C2CF1-3B55-4660-8F80-7AAED971F2CA}"/>
    <cellStyle name="20% - Accent3 65 3 2" xfId="22160" xr:uid="{75711A78-E644-4B2A-A206-629C6648F160}"/>
    <cellStyle name="20% - Accent3 65 4" xfId="8878" xr:uid="{EBC2ABEC-1F07-4A82-897C-33A8E8A27E1B}"/>
    <cellStyle name="20% - Accent3 65 4 2" xfId="20166" xr:uid="{C2BC086D-A230-454E-BCC7-5D46EE12EF0A}"/>
    <cellStyle name="20% - Accent3 65 5" xfId="6884" xr:uid="{AC6E046E-3E92-42FA-B7A1-EB1AE6A44A30}"/>
    <cellStyle name="20% - Accent3 65 5 2" xfId="18172" xr:uid="{16E2AC1E-4E9B-4D29-A7CA-12996DEA5F9A}"/>
    <cellStyle name="20% - Accent3 65 6" xfId="4890" xr:uid="{18CB2D0F-2882-45C7-877B-4253483F898B}"/>
    <cellStyle name="20% - Accent3 65 6 2" xfId="16178" xr:uid="{FFBF71C4-CB8E-4E0A-BA31-CB98FEB8189F}"/>
    <cellStyle name="20% - Accent3 65 7" xfId="14184" xr:uid="{B5A4FE83-4100-4CF8-8426-53A08C88E38F}"/>
    <cellStyle name="20% - Accent3 65 8" xfId="12870" xr:uid="{02910FC1-6F0A-40E1-B9FF-C369C1B3D752}"/>
    <cellStyle name="20% - Accent3 66" xfId="935" xr:uid="{94FB2B7F-0280-48FB-AAB3-5CA3ED5F8040}"/>
    <cellStyle name="20% - Accent3 66 2" xfId="3891" xr:uid="{3833CD42-E87B-4A57-849F-F174D5ADDCC9}"/>
    <cellStyle name="20% - Accent3 66 2 2" xfId="11870" xr:uid="{F23B822E-A6DD-405C-BEF3-37B525F6BD9F}"/>
    <cellStyle name="20% - Accent3 66 2 2 2" xfId="23158" xr:uid="{192BE07E-02B3-427B-8640-A796E91E7E36}"/>
    <cellStyle name="20% - Accent3 66 2 3" xfId="9876" xr:uid="{8F9EDEE8-0452-4E71-ABF6-53B0FD6C601F}"/>
    <cellStyle name="20% - Accent3 66 2 3 2" xfId="21164" xr:uid="{BEA5BEF7-40C5-46AE-91BE-5DE44F537F95}"/>
    <cellStyle name="20% - Accent3 66 2 4" xfId="7882" xr:uid="{87767B79-A6C7-4797-B34C-B70251E389AC}"/>
    <cellStyle name="20% - Accent3 66 2 4 2" xfId="19170" xr:uid="{C4890D7F-6CB5-43FC-960F-F4BB22B8B0FF}"/>
    <cellStyle name="20% - Accent3 66 2 5" xfId="5888" xr:uid="{E3E170AB-0314-47D4-97A2-009901657E68}"/>
    <cellStyle name="20% - Accent3 66 2 5 2" xfId="17176" xr:uid="{BCAA64CC-EE2E-4928-B084-5057C2EB536C}"/>
    <cellStyle name="20% - Accent3 66 2 6" xfId="15182" xr:uid="{940C12FF-6B32-4C21-BD00-EAC23F114042}"/>
    <cellStyle name="20% - Accent3 66 3" xfId="10873" xr:uid="{3AD92E86-ADE6-40E0-A416-624E5F38EFE2}"/>
    <cellStyle name="20% - Accent3 66 3 2" xfId="22161" xr:uid="{1398699A-FD43-4212-B41A-6794D3771AFA}"/>
    <cellStyle name="20% - Accent3 66 4" xfId="8879" xr:uid="{DB2D3D7D-C62E-45EF-ABC9-6F56C5AAFCC3}"/>
    <cellStyle name="20% - Accent3 66 4 2" xfId="20167" xr:uid="{7889941C-2A7C-4FAE-A815-31701D18A1DA}"/>
    <cellStyle name="20% - Accent3 66 5" xfId="6885" xr:uid="{00BD51BE-F948-45B8-B101-2FC54FE9D31D}"/>
    <cellStyle name="20% - Accent3 66 5 2" xfId="18173" xr:uid="{E6773B1F-DF70-4508-B2C7-A9A96B916D53}"/>
    <cellStyle name="20% - Accent3 66 6" xfId="4891" xr:uid="{C372847A-115B-4FBD-9CE7-37D30CAF49BD}"/>
    <cellStyle name="20% - Accent3 66 6 2" xfId="16179" xr:uid="{93E75683-6794-4DE4-8F35-5CE9D93F911A}"/>
    <cellStyle name="20% - Accent3 66 7" xfId="14185" xr:uid="{2AAD1C98-79CE-48F2-8232-4D27A33704A7}"/>
    <cellStyle name="20% - Accent3 66 8" xfId="12871" xr:uid="{950BDF6A-7986-43CF-B961-974C2E408DF4}"/>
    <cellStyle name="20% - Accent3 67" xfId="936" xr:uid="{B566FB58-B731-403A-B425-1D1285AECE9C}"/>
    <cellStyle name="20% - Accent3 67 2" xfId="3892" xr:uid="{2BA53461-80A1-4D30-B5BD-229E94D0CCB2}"/>
    <cellStyle name="20% - Accent3 67 2 2" xfId="11871" xr:uid="{E5424223-4F88-4D2E-A5AC-28E4D81E9D2B}"/>
    <cellStyle name="20% - Accent3 67 2 2 2" xfId="23159" xr:uid="{85F14279-FEF7-49F3-AD91-3E0FFE3A7F5F}"/>
    <cellStyle name="20% - Accent3 67 2 3" xfId="9877" xr:uid="{ACEBA6F1-187D-43A9-953F-6A3D275C4DD1}"/>
    <cellStyle name="20% - Accent3 67 2 3 2" xfId="21165" xr:uid="{323D6909-0144-4E29-A538-7233D925E52B}"/>
    <cellStyle name="20% - Accent3 67 2 4" xfId="7883" xr:uid="{009E5BFE-E5DD-43E5-BC3B-540CB56E4FA4}"/>
    <cellStyle name="20% - Accent3 67 2 4 2" xfId="19171" xr:uid="{D7F1662D-620C-4979-8EAA-FFE7935CBBB5}"/>
    <cellStyle name="20% - Accent3 67 2 5" xfId="5889" xr:uid="{B72C99D9-6949-45D9-9B0E-0DE03EF070F0}"/>
    <cellStyle name="20% - Accent3 67 2 5 2" xfId="17177" xr:uid="{07A1C559-0B2D-48BF-B0EE-238BD70E82DF}"/>
    <cellStyle name="20% - Accent3 67 2 6" xfId="15183" xr:uid="{EF7F2856-4F68-4F37-B6E0-4F08D97FCADF}"/>
    <cellStyle name="20% - Accent3 67 3" xfId="10874" xr:uid="{23609837-60C8-4E68-904C-C565121CCAF1}"/>
    <cellStyle name="20% - Accent3 67 3 2" xfId="22162" xr:uid="{8F6B69AA-E8C9-4625-86C7-DFB544DE82D0}"/>
    <cellStyle name="20% - Accent3 67 4" xfId="8880" xr:uid="{3BB65F46-71A2-40D5-B7FD-D4D52EAD3ECC}"/>
    <cellStyle name="20% - Accent3 67 4 2" xfId="20168" xr:uid="{A55BD4C3-03E1-421F-8C94-80925A93C96E}"/>
    <cellStyle name="20% - Accent3 67 5" xfId="6886" xr:uid="{7408DFD5-5E53-44B1-8120-6028C51ED9F7}"/>
    <cellStyle name="20% - Accent3 67 5 2" xfId="18174" xr:uid="{96C117B2-FB55-4BF0-90AA-AFD1CDF8F85E}"/>
    <cellStyle name="20% - Accent3 67 6" xfId="4892" xr:uid="{F8155F29-2703-4AEA-9F77-D86198109D3A}"/>
    <cellStyle name="20% - Accent3 67 6 2" xfId="16180" xr:uid="{5A7C5914-D76E-4717-87E4-089A3F0A7FC8}"/>
    <cellStyle name="20% - Accent3 67 7" xfId="14186" xr:uid="{82A555A3-D267-474B-8F3C-B19C8069E410}"/>
    <cellStyle name="20% - Accent3 67 8" xfId="12872" xr:uid="{84C7CFA7-7205-45AA-84BD-AD97A4770062}"/>
    <cellStyle name="20% - Accent3 68" xfId="937" xr:uid="{E854C9DE-03A3-4852-9D9E-88838069B99E}"/>
    <cellStyle name="20% - Accent3 68 2" xfId="3893" xr:uid="{F5953A24-BE22-4528-B4E8-4750ABE2FD3A}"/>
    <cellStyle name="20% - Accent3 68 2 2" xfId="11872" xr:uid="{E7F6288C-166A-4605-AEF8-96D301D3D266}"/>
    <cellStyle name="20% - Accent3 68 2 2 2" xfId="23160" xr:uid="{4CC813B0-7A17-4CED-AE29-B52DE903948F}"/>
    <cellStyle name="20% - Accent3 68 2 3" xfId="9878" xr:uid="{A17B69C9-8449-4D4B-B930-EBD602BA4EB2}"/>
    <cellStyle name="20% - Accent3 68 2 3 2" xfId="21166" xr:uid="{4A05418C-6A98-41A9-AAE1-A20BABA99A09}"/>
    <cellStyle name="20% - Accent3 68 2 4" xfId="7884" xr:uid="{2499858B-9587-46C1-AF50-CE15F7DBB665}"/>
    <cellStyle name="20% - Accent3 68 2 4 2" xfId="19172" xr:uid="{5D780C2F-09E1-4D97-96FE-4F77888EB682}"/>
    <cellStyle name="20% - Accent3 68 2 5" xfId="5890" xr:uid="{6F9E4C5B-6DFE-4C57-B453-A0F13C6974AA}"/>
    <cellStyle name="20% - Accent3 68 2 5 2" xfId="17178" xr:uid="{06EEDDDC-66C7-4186-ACEF-4867A3C95BA0}"/>
    <cellStyle name="20% - Accent3 68 2 6" xfId="15184" xr:uid="{2EB220EA-627B-4250-8EC2-C5F5B41786F0}"/>
    <cellStyle name="20% - Accent3 68 3" xfId="10875" xr:uid="{0B2F85C1-1ECE-41C1-9F0C-FC640BFA7950}"/>
    <cellStyle name="20% - Accent3 68 3 2" xfId="22163" xr:uid="{FE48A190-FF00-42A8-83B1-8A518D19FD40}"/>
    <cellStyle name="20% - Accent3 68 4" xfId="8881" xr:uid="{90B35BC8-1019-4952-AA38-AF7DDAAD66CD}"/>
    <cellStyle name="20% - Accent3 68 4 2" xfId="20169" xr:uid="{C927BEA0-5704-479C-96A1-19BCFE7A5FE3}"/>
    <cellStyle name="20% - Accent3 68 5" xfId="6887" xr:uid="{D8C066FD-C875-467C-BCEF-CDE43662DBF6}"/>
    <cellStyle name="20% - Accent3 68 5 2" xfId="18175" xr:uid="{2EF1D9C7-4E75-41CB-A60D-A09693DFD197}"/>
    <cellStyle name="20% - Accent3 68 6" xfId="4893" xr:uid="{1F7B0F0E-0164-4B29-9364-76DA995654D5}"/>
    <cellStyle name="20% - Accent3 68 6 2" xfId="16181" xr:uid="{2A6D392B-A317-4184-8AB6-67EF62EB54B2}"/>
    <cellStyle name="20% - Accent3 68 7" xfId="14187" xr:uid="{C8B4F2BF-5348-44F7-AEEE-FFACD7D2B7F0}"/>
    <cellStyle name="20% - Accent3 68 8" xfId="12873" xr:uid="{8AA0473F-EED9-485B-9890-D0617BF3FBF9}"/>
    <cellStyle name="20% - Accent3 69" xfId="938" xr:uid="{0E351AF1-879C-4CD1-A929-7347F5B0FDB8}"/>
    <cellStyle name="20% - Accent3 69 2" xfId="3894" xr:uid="{640D20C2-F0DB-447D-985F-5ADA1DF270F6}"/>
    <cellStyle name="20% - Accent3 69 2 2" xfId="11873" xr:uid="{D85F4482-02A9-4283-977F-C3B6D3367113}"/>
    <cellStyle name="20% - Accent3 69 2 2 2" xfId="23161" xr:uid="{240406BC-1331-4DB3-A827-39CA4CB54A71}"/>
    <cellStyle name="20% - Accent3 69 2 3" xfId="9879" xr:uid="{B81A4657-F4B4-4840-B021-FD0DC7F41A42}"/>
    <cellStyle name="20% - Accent3 69 2 3 2" xfId="21167" xr:uid="{600E4482-A01C-4B97-AFA1-4DDBB8ABD66B}"/>
    <cellStyle name="20% - Accent3 69 2 4" xfId="7885" xr:uid="{F0AF06ED-D5C7-4584-AA57-88762F57960F}"/>
    <cellStyle name="20% - Accent3 69 2 4 2" xfId="19173" xr:uid="{4BAB9149-BFB6-4EAE-B539-DC2D079EA835}"/>
    <cellStyle name="20% - Accent3 69 2 5" xfId="5891" xr:uid="{877BE122-86CF-473F-A44E-FADF2A96FC26}"/>
    <cellStyle name="20% - Accent3 69 2 5 2" xfId="17179" xr:uid="{3C3599FD-E598-483B-BB51-97CF6B867ACA}"/>
    <cellStyle name="20% - Accent3 69 2 6" xfId="15185" xr:uid="{F8C3FB08-4479-4CCA-992E-92DA75B3558C}"/>
    <cellStyle name="20% - Accent3 69 3" xfId="10876" xr:uid="{305B3C6A-B3B9-4631-80C6-6E6588D8FFA5}"/>
    <cellStyle name="20% - Accent3 69 3 2" xfId="22164" xr:uid="{8EE1A7C0-7153-4EE0-859D-8CE4C14BD816}"/>
    <cellStyle name="20% - Accent3 69 4" xfId="8882" xr:uid="{5C64277B-AEA7-466B-8799-E4FF16F25AEC}"/>
    <cellStyle name="20% - Accent3 69 4 2" xfId="20170" xr:uid="{49E67EC4-63AD-45D9-8626-4EDD436AB651}"/>
    <cellStyle name="20% - Accent3 69 5" xfId="6888" xr:uid="{43C7D487-38B2-4235-8649-DB78CC655024}"/>
    <cellStyle name="20% - Accent3 69 5 2" xfId="18176" xr:uid="{E46F3EF7-ACBF-4373-964F-51D6B86A2570}"/>
    <cellStyle name="20% - Accent3 69 6" xfId="4894" xr:uid="{A5FA49E2-8B76-45D3-8AB8-D937D2B7B2DF}"/>
    <cellStyle name="20% - Accent3 69 6 2" xfId="16182" xr:uid="{10004517-FB3A-467A-A400-3276C4B6AF4D}"/>
    <cellStyle name="20% - Accent3 69 7" xfId="14188" xr:uid="{755C370F-B7C3-4F73-B7BC-0A82A32AA2A3}"/>
    <cellStyle name="20% - Accent3 69 8" xfId="12874" xr:uid="{2629BC6A-5F83-4759-90D6-4151C33AD386}"/>
    <cellStyle name="20% - Accent3 7" xfId="939" xr:uid="{B38F626B-BE9F-4FA1-9593-97E6BD415619}"/>
    <cellStyle name="20% - Accent3 7 10" xfId="24642" xr:uid="{4B537302-49B3-47E6-86E2-130A0C07EDF9}"/>
    <cellStyle name="20% - Accent3 7 11" xfId="25031" xr:uid="{8D72821E-211B-4AB3-8FBA-F4244DD6E5DF}"/>
    <cellStyle name="20% - Accent3 7 2" xfId="3895" xr:uid="{E9BF4D7E-6EAA-4C06-BE8F-F17EE35221BC}"/>
    <cellStyle name="20% - Accent3 7 2 2" xfId="11874" xr:uid="{5B04733F-A473-4CF7-B4ED-C93EA384CE9B}"/>
    <cellStyle name="20% - Accent3 7 2 2 2" xfId="23162" xr:uid="{E559A711-4D1A-48CE-8E28-C37A5AEADF1D}"/>
    <cellStyle name="20% - Accent3 7 2 3" xfId="9880" xr:uid="{1371F863-7981-47BD-BD2D-0F14F61608A9}"/>
    <cellStyle name="20% - Accent3 7 2 3 2" xfId="21168" xr:uid="{5372F731-D799-42AC-B34D-2FEEA23B9899}"/>
    <cellStyle name="20% - Accent3 7 2 4" xfId="7886" xr:uid="{91EFE6B6-B42F-4FA0-BCEB-3339000F316C}"/>
    <cellStyle name="20% - Accent3 7 2 4 2" xfId="19174" xr:uid="{03CC43C9-483D-4A5E-A797-941215B97FCB}"/>
    <cellStyle name="20% - Accent3 7 2 5" xfId="5892" xr:uid="{F3C06132-D25C-495E-828F-D339233DE10F}"/>
    <cellStyle name="20% - Accent3 7 2 5 2" xfId="17180" xr:uid="{517EB25C-01E1-41CC-B5E6-54DB75287CFD}"/>
    <cellStyle name="20% - Accent3 7 2 6" xfId="15186" xr:uid="{6C9175BF-94E4-4DDD-BB92-85FD2EDE63FB}"/>
    <cellStyle name="20% - Accent3 7 2 7" xfId="24403" xr:uid="{4079F8A1-514A-49F3-B426-26D972205BBD}"/>
    <cellStyle name="20% - Accent3 7 2 8" xfId="24866" xr:uid="{9BD90961-6502-44D7-9D17-3760488928EF}"/>
    <cellStyle name="20% - Accent3 7 2 9" xfId="25233" xr:uid="{3D65E658-A492-4654-A980-CC8D5BEF03BF}"/>
    <cellStyle name="20% - Accent3 7 3" xfId="10877" xr:uid="{43ACD6FE-9946-412E-9CA7-06E9B49B1261}"/>
    <cellStyle name="20% - Accent3 7 3 2" xfId="22165" xr:uid="{98519AB0-953E-4C6D-872C-84A8CB59EFC9}"/>
    <cellStyle name="20% - Accent3 7 4" xfId="8883" xr:uid="{46FEF517-9EF3-4C40-914D-92774279671C}"/>
    <cellStyle name="20% - Accent3 7 4 2" xfId="20171" xr:uid="{FD262793-7D72-4701-9895-2CFA4358FC27}"/>
    <cellStyle name="20% - Accent3 7 5" xfId="6889" xr:uid="{5DC68B6A-06E8-4674-B39A-56F791C3B51F}"/>
    <cellStyle name="20% - Accent3 7 5 2" xfId="18177" xr:uid="{16FB1709-BA75-4601-9DBE-3DF5EFB15E39}"/>
    <cellStyle name="20% - Accent3 7 6" xfId="4895" xr:uid="{FAB1260E-3533-45D5-B93C-14FE10B76D2B}"/>
    <cellStyle name="20% - Accent3 7 6 2" xfId="16183" xr:uid="{20B270E3-94CB-4E53-B699-A8DF3140E816}"/>
    <cellStyle name="20% - Accent3 7 7" xfId="14189" xr:uid="{80BCC87E-3ADB-42D6-8886-3E76EC3D1693}"/>
    <cellStyle name="20% - Accent3 7 8" xfId="12875" xr:uid="{F3E988D5-0EAF-491A-AB5D-99AFE638B0D4}"/>
    <cellStyle name="20% - Accent3 7 9" xfId="24015" xr:uid="{4C5A71CC-B0AD-47B0-859B-627FD4349E20}"/>
    <cellStyle name="20% - Accent3 70" xfId="940" xr:uid="{FF6D5A50-108C-4281-8424-B1BC80C68613}"/>
    <cellStyle name="20% - Accent3 70 2" xfId="3896" xr:uid="{4B6569F1-3C28-4487-863D-1D6D13361DA7}"/>
    <cellStyle name="20% - Accent3 70 2 2" xfId="11875" xr:uid="{2A115540-D6B1-48C6-BC79-E40E454ADDA0}"/>
    <cellStyle name="20% - Accent3 70 2 2 2" xfId="23163" xr:uid="{6810664A-F0CC-44ED-A163-21A785BA2210}"/>
    <cellStyle name="20% - Accent3 70 2 3" xfId="9881" xr:uid="{A6B20ACA-7D77-4675-B655-FB7ACDEA4B8A}"/>
    <cellStyle name="20% - Accent3 70 2 3 2" xfId="21169" xr:uid="{6BD3CB55-CC92-42CC-8DEF-BEB8C2377D4E}"/>
    <cellStyle name="20% - Accent3 70 2 4" xfId="7887" xr:uid="{74B9E40E-9425-4038-9247-C5B2F9ED2E0D}"/>
    <cellStyle name="20% - Accent3 70 2 4 2" xfId="19175" xr:uid="{CE423669-C7DA-4CCF-ACB5-57EC9425E067}"/>
    <cellStyle name="20% - Accent3 70 2 5" xfId="5893" xr:uid="{6F91359E-02B3-47F6-B556-5016C25B2E10}"/>
    <cellStyle name="20% - Accent3 70 2 5 2" xfId="17181" xr:uid="{F3684297-0170-4FB9-BC71-82FF90E108D0}"/>
    <cellStyle name="20% - Accent3 70 2 6" xfId="15187" xr:uid="{C9F7A5B8-F6B2-4365-AECF-11342D145612}"/>
    <cellStyle name="20% - Accent3 70 3" xfId="10878" xr:uid="{95C58052-5992-4870-B561-792CD6E5704A}"/>
    <cellStyle name="20% - Accent3 70 3 2" xfId="22166" xr:uid="{7A985B39-F595-4CBC-96BD-60261BCE2224}"/>
    <cellStyle name="20% - Accent3 70 4" xfId="8884" xr:uid="{746047BC-6CCB-4748-9EAB-D1988AEE2722}"/>
    <cellStyle name="20% - Accent3 70 4 2" xfId="20172" xr:uid="{C162F7F8-CB18-42E0-9344-BA1C165CE867}"/>
    <cellStyle name="20% - Accent3 70 5" xfId="6890" xr:uid="{93F2EA7E-552A-4C49-86D2-345102297F59}"/>
    <cellStyle name="20% - Accent3 70 5 2" xfId="18178" xr:uid="{305AC92E-F6F5-4770-9932-40260DF59D9B}"/>
    <cellStyle name="20% - Accent3 70 6" xfId="4896" xr:uid="{3990A4B7-17C3-4194-8EAE-DB5A41CE92D5}"/>
    <cellStyle name="20% - Accent3 70 6 2" xfId="16184" xr:uid="{CA86801A-9057-4FB5-9FAA-98D9EE1F1148}"/>
    <cellStyle name="20% - Accent3 70 7" xfId="14190" xr:uid="{326F7E91-68A5-4C40-9846-914A96F64D62}"/>
    <cellStyle name="20% - Accent3 70 8" xfId="12876" xr:uid="{510D9520-E9A5-42B3-95BF-67414EB8E7DD}"/>
    <cellStyle name="20% - Accent3 71" xfId="941" xr:uid="{ECF981C2-E150-4C9E-8E68-26988E98D5C8}"/>
    <cellStyle name="20% - Accent3 71 2" xfId="3897" xr:uid="{2B5D1CD5-38ED-4092-A2EA-6D79099B3626}"/>
    <cellStyle name="20% - Accent3 71 2 2" xfId="11876" xr:uid="{B6F88653-6623-4E54-9AF5-3FEF178E5E16}"/>
    <cellStyle name="20% - Accent3 71 2 2 2" xfId="23164" xr:uid="{AE0E2501-55D6-4D0D-85B6-4AD052453831}"/>
    <cellStyle name="20% - Accent3 71 2 3" xfId="9882" xr:uid="{7E4BD894-A853-4609-BF6F-1B1ABC274035}"/>
    <cellStyle name="20% - Accent3 71 2 3 2" xfId="21170" xr:uid="{0016F7F2-DDD5-41C5-B246-9B9E8E2C3783}"/>
    <cellStyle name="20% - Accent3 71 2 4" xfId="7888" xr:uid="{E9F89D20-E2BF-4791-8E22-A288B0531DA4}"/>
    <cellStyle name="20% - Accent3 71 2 4 2" xfId="19176" xr:uid="{A4B2F177-24E5-4EFF-BB8E-D7D7FF866C19}"/>
    <cellStyle name="20% - Accent3 71 2 5" xfId="5894" xr:uid="{ACA73F06-D44F-4CD8-A851-D31CBF06B10E}"/>
    <cellStyle name="20% - Accent3 71 2 5 2" xfId="17182" xr:uid="{069CC13F-A05F-4777-BE88-BDAC2BEA7A7D}"/>
    <cellStyle name="20% - Accent3 71 2 6" xfId="15188" xr:uid="{FF54E503-6630-4099-9DB4-8210AD8F7DE2}"/>
    <cellStyle name="20% - Accent3 71 3" xfId="10879" xr:uid="{2446C1AF-D5A6-4921-B8AF-5DB5E121F7F8}"/>
    <cellStyle name="20% - Accent3 71 3 2" xfId="22167" xr:uid="{A4698D63-ACBA-4BA7-844A-EA158411DE1E}"/>
    <cellStyle name="20% - Accent3 71 4" xfId="8885" xr:uid="{DE2D318E-0CAC-4169-8CD7-D3EFC99813AA}"/>
    <cellStyle name="20% - Accent3 71 4 2" xfId="20173" xr:uid="{1E0F1643-F2CA-4543-B5A3-F987B2F251CF}"/>
    <cellStyle name="20% - Accent3 71 5" xfId="6891" xr:uid="{03EFE82E-8609-49AB-9A61-F447EE38CCFD}"/>
    <cellStyle name="20% - Accent3 71 5 2" xfId="18179" xr:uid="{C886F6DB-A309-40F6-B37B-4D2B65DB1F32}"/>
    <cellStyle name="20% - Accent3 71 6" xfId="4897" xr:uid="{A855717A-8EA7-4600-BAFD-6CEA63EC77F1}"/>
    <cellStyle name="20% - Accent3 71 6 2" xfId="16185" xr:uid="{D4F8E7AD-8852-46BD-A0C8-8AEE10B0250E}"/>
    <cellStyle name="20% - Accent3 71 7" xfId="14191" xr:uid="{6C1BB5C2-EEE5-436E-998A-C54446A5E605}"/>
    <cellStyle name="20% - Accent3 71 8" xfId="12877" xr:uid="{90619259-F265-4A9D-AE14-51594C07D627}"/>
    <cellStyle name="20% - Accent3 72" xfId="942" xr:uid="{25D3DE41-4EFB-40B8-9A70-31D98F53FCBD}"/>
    <cellStyle name="20% - Accent3 72 2" xfId="3898" xr:uid="{B15C2217-0351-4D75-817C-028029911390}"/>
    <cellStyle name="20% - Accent3 72 2 2" xfId="11877" xr:uid="{276DED96-A3C0-4519-A7E1-5CE2605194B4}"/>
    <cellStyle name="20% - Accent3 72 2 2 2" xfId="23165" xr:uid="{C5F235FB-EFD8-4DE8-AE94-B09BAC93EEEE}"/>
    <cellStyle name="20% - Accent3 72 2 3" xfId="9883" xr:uid="{511DEBF8-64ED-459D-9D11-954534C2590D}"/>
    <cellStyle name="20% - Accent3 72 2 3 2" xfId="21171" xr:uid="{6F9063D6-8E78-4578-AE73-1BA1AA1760F5}"/>
    <cellStyle name="20% - Accent3 72 2 4" xfId="7889" xr:uid="{86D44B69-1803-45C6-9A3B-8B8E5A8AC24A}"/>
    <cellStyle name="20% - Accent3 72 2 4 2" xfId="19177" xr:uid="{10149517-9229-4486-9ED1-96B74F833091}"/>
    <cellStyle name="20% - Accent3 72 2 5" xfId="5895" xr:uid="{0745EB21-D904-4113-9A90-FF3C87534A90}"/>
    <cellStyle name="20% - Accent3 72 2 5 2" xfId="17183" xr:uid="{EB51DFE1-AC9B-4178-9468-D46618CE7E5A}"/>
    <cellStyle name="20% - Accent3 72 2 6" xfId="15189" xr:uid="{D393CC22-C7E2-414A-B98C-C7ED653ACD09}"/>
    <cellStyle name="20% - Accent3 72 3" xfId="10880" xr:uid="{F75B2D02-33D8-4BE6-8001-8CDE103AA96C}"/>
    <cellStyle name="20% - Accent3 72 3 2" xfId="22168" xr:uid="{EE90AEE2-4DB4-473E-B9D1-B5B4D43AE7B2}"/>
    <cellStyle name="20% - Accent3 72 4" xfId="8886" xr:uid="{E6F804BF-98EC-44E7-A333-0B9A3AE40B59}"/>
    <cellStyle name="20% - Accent3 72 4 2" xfId="20174" xr:uid="{B91BED19-9AE7-4C88-9BC3-53C87FA07185}"/>
    <cellStyle name="20% - Accent3 72 5" xfId="6892" xr:uid="{064EF695-9A77-49E8-BE78-AF8831E2F5E2}"/>
    <cellStyle name="20% - Accent3 72 5 2" xfId="18180" xr:uid="{51A500A0-B7BF-43D7-9C58-00902F23F343}"/>
    <cellStyle name="20% - Accent3 72 6" xfId="4898" xr:uid="{85B54BA4-E46D-4BD6-921A-3204EF0529AC}"/>
    <cellStyle name="20% - Accent3 72 6 2" xfId="16186" xr:uid="{81FA6C3D-7490-4C71-895F-A7C327EDFACE}"/>
    <cellStyle name="20% - Accent3 72 7" xfId="14192" xr:uid="{29742A97-9629-453E-B8AE-4DE528AFF6B6}"/>
    <cellStyle name="20% - Accent3 72 8" xfId="12878" xr:uid="{BCA2111A-6B22-450C-9B23-995519B13067}"/>
    <cellStyle name="20% - Accent3 8" xfId="943" xr:uid="{178CA672-A8FD-47DE-95CD-0EFAC7929404}"/>
    <cellStyle name="20% - Accent3 8 2" xfId="3899" xr:uid="{C7434298-0DCF-4EC5-A96B-C1090E66FED5}"/>
    <cellStyle name="20% - Accent3 8 2 2" xfId="11878" xr:uid="{A2C537D0-D401-4013-894E-14E08DBC59F1}"/>
    <cellStyle name="20% - Accent3 8 2 2 2" xfId="23166" xr:uid="{15267EDB-1A39-4E7B-A582-7EB788F4E5BB}"/>
    <cellStyle name="20% - Accent3 8 2 3" xfId="9884" xr:uid="{247827F5-555A-44F5-A126-2CEEEEBE679B}"/>
    <cellStyle name="20% - Accent3 8 2 3 2" xfId="21172" xr:uid="{1C3EF291-A9F4-4A06-9FD9-84F919F8F211}"/>
    <cellStyle name="20% - Accent3 8 2 4" xfId="7890" xr:uid="{AE686908-0CEE-44C5-8C50-F5358CB3EA19}"/>
    <cellStyle name="20% - Accent3 8 2 4 2" xfId="19178" xr:uid="{5AB954F1-3A4B-49F9-B48E-C8C620D08270}"/>
    <cellStyle name="20% - Accent3 8 2 5" xfId="5896" xr:uid="{8B58325A-0AC7-4E96-9938-B23E6838B8DE}"/>
    <cellStyle name="20% - Accent3 8 2 5 2" xfId="17184" xr:uid="{1C5239AC-8760-415F-834A-364123B631AA}"/>
    <cellStyle name="20% - Accent3 8 2 6" xfId="15190" xr:uid="{A4927BC8-BCB1-4EFD-AD14-B4AD2305E045}"/>
    <cellStyle name="20% - Accent3 8 3" xfId="10881" xr:uid="{B11652C4-4E51-420A-9F52-08EBE7AF3816}"/>
    <cellStyle name="20% - Accent3 8 3 2" xfId="22169" xr:uid="{6E741F6B-4DEC-4239-8C9F-44AFCB002A91}"/>
    <cellStyle name="20% - Accent3 8 4" xfId="8887" xr:uid="{889B6BB2-430A-44AC-97F3-D9575701B11E}"/>
    <cellStyle name="20% - Accent3 8 4 2" xfId="20175" xr:uid="{13E32118-8EE3-46C3-BFCF-5A36CC8C1197}"/>
    <cellStyle name="20% - Accent3 8 5" xfId="6893" xr:uid="{EADFFB83-0F2F-4C3E-BEA7-58419A1751F3}"/>
    <cellStyle name="20% - Accent3 8 5 2" xfId="18181" xr:uid="{F72D1FCF-C182-4B38-AEFB-3914992E92A2}"/>
    <cellStyle name="20% - Accent3 8 6" xfId="4899" xr:uid="{DD5C7BDC-EF46-4703-9B2C-49884797A552}"/>
    <cellStyle name="20% - Accent3 8 6 2" xfId="16187" xr:uid="{8557A2B1-E983-4D95-BDEC-C6A190272D18}"/>
    <cellStyle name="20% - Accent3 8 7" xfId="14193" xr:uid="{B06C834F-D9E2-40EB-B241-99F4824DF4C2}"/>
    <cellStyle name="20% - Accent3 8 8" xfId="12879" xr:uid="{326FB907-26E3-4811-8E3D-6273EF2E327C}"/>
    <cellStyle name="20% - Accent3 9" xfId="944" xr:uid="{CFA49180-D858-4C43-9F02-445BD8C22CB2}"/>
    <cellStyle name="20% - Accent3 9 2" xfId="3900" xr:uid="{4764DA39-4C29-47A1-8877-F91C93B60C9B}"/>
    <cellStyle name="20% - Accent3 9 2 2" xfId="11879" xr:uid="{2F992948-F1A3-460B-80FA-43C3971D58AB}"/>
    <cellStyle name="20% - Accent3 9 2 2 2" xfId="23167" xr:uid="{1F900D1B-34B3-43D7-92DB-21171A34E8A3}"/>
    <cellStyle name="20% - Accent3 9 2 3" xfId="9885" xr:uid="{21839E7C-4CDD-421D-A8B5-D6F9B8220134}"/>
    <cellStyle name="20% - Accent3 9 2 3 2" xfId="21173" xr:uid="{83BF3A39-F19A-4EC4-8FEA-26E3BC18107F}"/>
    <cellStyle name="20% - Accent3 9 2 4" xfId="7891" xr:uid="{373D62FE-6D0D-4E19-891D-CEB3AF107374}"/>
    <cellStyle name="20% - Accent3 9 2 4 2" xfId="19179" xr:uid="{7731EDBB-C787-4C70-B007-77E46FF640A7}"/>
    <cellStyle name="20% - Accent3 9 2 5" xfId="5897" xr:uid="{A2FED6DA-D26F-4E90-A8E7-4FDFB0F1BF18}"/>
    <cellStyle name="20% - Accent3 9 2 5 2" xfId="17185" xr:uid="{C750C76C-DDE5-4A33-AECF-4DF1C144CAFB}"/>
    <cellStyle name="20% - Accent3 9 2 6" xfId="15191" xr:uid="{E32C0808-88D6-4D8F-B3C0-EB9292C76D14}"/>
    <cellStyle name="20% - Accent3 9 3" xfId="10882" xr:uid="{4C7BD657-7846-4642-88B9-3F756FD09E1E}"/>
    <cellStyle name="20% - Accent3 9 3 2" xfId="22170" xr:uid="{44D6628F-5E2E-4362-8891-5BD625F5C243}"/>
    <cellStyle name="20% - Accent3 9 4" xfId="8888" xr:uid="{A4187613-E42E-4D4A-B7F9-D27AE08151E2}"/>
    <cellStyle name="20% - Accent3 9 4 2" xfId="20176" xr:uid="{0DBC154F-10BE-4957-95DA-F8E110955964}"/>
    <cellStyle name="20% - Accent3 9 5" xfId="6894" xr:uid="{B45CDD01-B38C-4DBB-BE76-AD1F3AF4C64C}"/>
    <cellStyle name="20% - Accent3 9 5 2" xfId="18182" xr:uid="{5A7ACD1F-89D9-4048-A16B-DFDEFE567DAC}"/>
    <cellStyle name="20% - Accent3 9 6" xfId="4900" xr:uid="{1AE910A1-E982-4956-B58F-AFB24EBAFC08}"/>
    <cellStyle name="20% - Accent3 9 6 2" xfId="16188" xr:uid="{7F7E077E-5C08-400E-B87F-6C78A61847C5}"/>
    <cellStyle name="20% - Accent3 9 7" xfId="14194" xr:uid="{A1C78076-0EB9-4490-ABEA-CCB1881C4664}"/>
    <cellStyle name="20% - Accent3 9 8" xfId="12880" xr:uid="{0B00C2E3-2ACA-40F3-B407-7AAC0BC8D33D}"/>
    <cellStyle name="20% - Accent4" xfId="31" builtinId="42" customBuiltin="1"/>
    <cellStyle name="20% - Accent4 10" xfId="945" xr:uid="{10B855C2-DCF3-4F04-B073-B29352020690}"/>
    <cellStyle name="20% - Accent4 10 2" xfId="3901" xr:uid="{AE77ACD7-0232-4CA5-AD38-5464330A7B14}"/>
    <cellStyle name="20% - Accent4 10 2 2" xfId="11880" xr:uid="{4CA342BB-9845-45B4-92CE-8D3C437EA220}"/>
    <cellStyle name="20% - Accent4 10 2 2 2" xfId="23168" xr:uid="{513EC7B1-AD42-4C9D-8247-44ED80820CB3}"/>
    <cellStyle name="20% - Accent4 10 2 3" xfId="9886" xr:uid="{02B54BE2-9C3A-48C8-BE66-A66E2A90645B}"/>
    <cellStyle name="20% - Accent4 10 2 3 2" xfId="21174" xr:uid="{77365105-2D8D-4307-BBE7-FC036099EEBE}"/>
    <cellStyle name="20% - Accent4 10 2 4" xfId="7892" xr:uid="{778F3581-B27A-4D07-AF9C-F538D66D814C}"/>
    <cellStyle name="20% - Accent4 10 2 4 2" xfId="19180" xr:uid="{5BFE1338-0251-4FFB-8FAD-D7CDEE020C16}"/>
    <cellStyle name="20% - Accent4 10 2 5" xfId="5898" xr:uid="{E83BF32B-8C00-4FD3-B344-0544591A6C53}"/>
    <cellStyle name="20% - Accent4 10 2 5 2" xfId="17186" xr:uid="{23014233-9B6A-4EAF-92BC-8BF6402E2209}"/>
    <cellStyle name="20% - Accent4 10 2 6" xfId="15192" xr:uid="{844C1075-84C6-4E31-8FFB-81B0F0609D14}"/>
    <cellStyle name="20% - Accent4 10 3" xfId="10883" xr:uid="{79348787-1C37-4988-A156-B4592DB8661D}"/>
    <cellStyle name="20% - Accent4 10 3 2" xfId="22171" xr:uid="{ABF2EB32-E4D4-4A21-8A08-074AF571BB9B}"/>
    <cellStyle name="20% - Accent4 10 4" xfId="8889" xr:uid="{17C4BCDC-D348-4240-B1A4-6CE94BF723DC}"/>
    <cellStyle name="20% - Accent4 10 4 2" xfId="20177" xr:uid="{73E9F12E-E853-4DA4-9A6E-37BF3FA65F61}"/>
    <cellStyle name="20% - Accent4 10 5" xfId="6895" xr:uid="{BCC1B30C-241D-4884-8EAC-4210E6303630}"/>
    <cellStyle name="20% - Accent4 10 5 2" xfId="18183" xr:uid="{68B75A82-2FD1-4E0C-875E-D993AEC31815}"/>
    <cellStyle name="20% - Accent4 10 6" xfId="4901" xr:uid="{C1AE8F95-3EE9-4A11-B370-C0BCBBC5BE50}"/>
    <cellStyle name="20% - Accent4 10 6 2" xfId="16189" xr:uid="{3D3E0AE5-26C8-46BA-A908-1CC0B704F0F4}"/>
    <cellStyle name="20% - Accent4 10 7" xfId="14195" xr:uid="{A4A0EBC4-DA04-4512-89E1-7C80DC56885F}"/>
    <cellStyle name="20% - Accent4 10 8" xfId="12881" xr:uid="{C8E0F088-1F57-4669-91EA-EB079BE67C15}"/>
    <cellStyle name="20% - Accent4 11" xfId="946" xr:uid="{039744EB-10CC-4ED2-A163-7BCB49FD39FC}"/>
    <cellStyle name="20% - Accent4 11 2" xfId="3902" xr:uid="{9A7C0C2D-768C-4D25-8308-1D3156793CF3}"/>
    <cellStyle name="20% - Accent4 11 2 2" xfId="11881" xr:uid="{08A2BBA7-75B7-4781-8607-2E7EDD95E4B1}"/>
    <cellStyle name="20% - Accent4 11 2 2 2" xfId="23169" xr:uid="{FF55721D-0537-4A58-AA63-6AC5AEF7EFFF}"/>
    <cellStyle name="20% - Accent4 11 2 3" xfId="9887" xr:uid="{080DFE6D-8446-46F3-9E6A-10266B455F57}"/>
    <cellStyle name="20% - Accent4 11 2 3 2" xfId="21175" xr:uid="{8ADBD58E-3932-46F2-B1B7-432AFC0EFA62}"/>
    <cellStyle name="20% - Accent4 11 2 4" xfId="7893" xr:uid="{30FA5704-EB79-4CE0-BE8D-33D27739B52A}"/>
    <cellStyle name="20% - Accent4 11 2 4 2" xfId="19181" xr:uid="{7E9D0EF2-C4E7-4A33-AFE6-9B8CD5DE97DC}"/>
    <cellStyle name="20% - Accent4 11 2 5" xfId="5899" xr:uid="{6C648B90-2F4D-417B-B28B-A7283B7AF30A}"/>
    <cellStyle name="20% - Accent4 11 2 5 2" xfId="17187" xr:uid="{D0D20B6D-FAE1-44DA-B619-00852D1BFC99}"/>
    <cellStyle name="20% - Accent4 11 2 6" xfId="15193" xr:uid="{201D9A46-4E6F-42C8-9598-0DF8E0D7D473}"/>
    <cellStyle name="20% - Accent4 11 3" xfId="10884" xr:uid="{35FE8D3C-07EC-4C28-A489-F08EBCB2B270}"/>
    <cellStyle name="20% - Accent4 11 3 2" xfId="22172" xr:uid="{A39A8493-11EB-42B6-9096-20C682FFFC72}"/>
    <cellStyle name="20% - Accent4 11 4" xfId="8890" xr:uid="{E7AECBFB-37E3-4A87-B334-14C26B76CF30}"/>
    <cellStyle name="20% - Accent4 11 4 2" xfId="20178" xr:uid="{FA5C775E-CA01-4E90-A816-29AAAECBAB41}"/>
    <cellStyle name="20% - Accent4 11 5" xfId="6896" xr:uid="{29ECBD76-B394-40BD-9386-CFB710643D5E}"/>
    <cellStyle name="20% - Accent4 11 5 2" xfId="18184" xr:uid="{AA0BB45A-F5EE-476A-AC9B-B9EE2642AFC2}"/>
    <cellStyle name="20% - Accent4 11 6" xfId="4902" xr:uid="{83FB6A24-8BA1-4C3B-A797-62C62C56138B}"/>
    <cellStyle name="20% - Accent4 11 6 2" xfId="16190" xr:uid="{E95C86A8-A631-4C48-943D-9D951B9F9ABB}"/>
    <cellStyle name="20% - Accent4 11 7" xfId="14196" xr:uid="{59AFC878-E4B8-48F0-BE7A-05A984834070}"/>
    <cellStyle name="20% - Accent4 11 8" xfId="12882" xr:uid="{4093E28C-7CE4-4F1E-8011-02336E08A43C}"/>
    <cellStyle name="20% - Accent4 12" xfId="947" xr:uid="{945101D1-C2F3-4DD6-883A-7672C319768A}"/>
    <cellStyle name="20% - Accent4 12 2" xfId="3903" xr:uid="{D2E023A6-9D17-4059-98F9-55DF14307084}"/>
    <cellStyle name="20% - Accent4 12 2 2" xfId="11882" xr:uid="{EFC74E7D-F5C6-4BE4-B985-37A64B8B4583}"/>
    <cellStyle name="20% - Accent4 12 2 2 2" xfId="23170" xr:uid="{40A33196-6DE6-443A-80B6-1F03C7669377}"/>
    <cellStyle name="20% - Accent4 12 2 3" xfId="9888" xr:uid="{7E8B53F9-D50B-484E-81AD-5AC22F9FB148}"/>
    <cellStyle name="20% - Accent4 12 2 3 2" xfId="21176" xr:uid="{AAF44364-5237-465D-B9B2-8158D4F7208A}"/>
    <cellStyle name="20% - Accent4 12 2 4" xfId="7894" xr:uid="{B74C1568-FC30-4A89-A683-992E9CEE874D}"/>
    <cellStyle name="20% - Accent4 12 2 4 2" xfId="19182" xr:uid="{21078985-0C10-4482-9E5B-2C51780A2AE7}"/>
    <cellStyle name="20% - Accent4 12 2 5" xfId="5900" xr:uid="{EDC2C8EE-904A-485C-B624-F110F79C4D48}"/>
    <cellStyle name="20% - Accent4 12 2 5 2" xfId="17188" xr:uid="{D29E46D5-39C6-4497-A13F-89E20BD1EFEA}"/>
    <cellStyle name="20% - Accent4 12 2 6" xfId="15194" xr:uid="{B5D807FA-AC92-4FA0-8017-FF39DDB87BB5}"/>
    <cellStyle name="20% - Accent4 12 3" xfId="10885" xr:uid="{5DA785D0-A814-41A2-8578-AB487A9D4A56}"/>
    <cellStyle name="20% - Accent4 12 3 2" xfId="22173" xr:uid="{D639F554-1516-4E07-B120-F1AF74568A44}"/>
    <cellStyle name="20% - Accent4 12 4" xfId="8891" xr:uid="{EBD71F82-1C68-44C8-B42E-66D382DF8B1A}"/>
    <cellStyle name="20% - Accent4 12 4 2" xfId="20179" xr:uid="{BDAD03BB-45EC-433E-9480-D6F47D07E556}"/>
    <cellStyle name="20% - Accent4 12 5" xfId="6897" xr:uid="{0C5FCE50-2241-4EA2-B2E8-5928FD945730}"/>
    <cellStyle name="20% - Accent4 12 5 2" xfId="18185" xr:uid="{7377BEA0-C59B-45C4-9C28-D82AFD848600}"/>
    <cellStyle name="20% - Accent4 12 6" xfId="4903" xr:uid="{27F27E9F-254C-43C4-990A-0AFCD13BBAED}"/>
    <cellStyle name="20% - Accent4 12 6 2" xfId="16191" xr:uid="{2F20CC38-64B9-4545-85B1-F14ED994F3A1}"/>
    <cellStyle name="20% - Accent4 12 7" xfId="14197" xr:uid="{DA89F45B-212F-4A4F-8248-ABF96214A0C7}"/>
    <cellStyle name="20% - Accent4 12 8" xfId="12883" xr:uid="{ED88C315-DFF6-423D-9C34-848B5F9C6E30}"/>
    <cellStyle name="20% - Accent4 13" xfId="948" xr:uid="{00F58C2F-5FAE-4174-B587-5F8AA72258D1}"/>
    <cellStyle name="20% - Accent4 13 2" xfId="3904" xr:uid="{5E406294-BD75-4A7D-920F-024F30032790}"/>
    <cellStyle name="20% - Accent4 13 2 2" xfId="11883" xr:uid="{A9142B9F-54CE-4EB2-A949-265B078B8198}"/>
    <cellStyle name="20% - Accent4 13 2 2 2" xfId="23171" xr:uid="{B8C33DCB-3120-4DCE-8BFF-1682C9D4F738}"/>
    <cellStyle name="20% - Accent4 13 2 3" xfId="9889" xr:uid="{70E63A41-1A06-4097-AFCC-C3A819DD1828}"/>
    <cellStyle name="20% - Accent4 13 2 3 2" xfId="21177" xr:uid="{6D9F62D1-9A0F-4DB9-83A1-D987F933B287}"/>
    <cellStyle name="20% - Accent4 13 2 4" xfId="7895" xr:uid="{A7900E6D-14A5-4C4D-83A4-FE4C2E608E9A}"/>
    <cellStyle name="20% - Accent4 13 2 4 2" xfId="19183" xr:uid="{1EFF7AA8-DC11-49CF-8A60-E331E3A11444}"/>
    <cellStyle name="20% - Accent4 13 2 5" xfId="5901" xr:uid="{F92207B0-569A-491A-B6E5-5C20858DDB4E}"/>
    <cellStyle name="20% - Accent4 13 2 5 2" xfId="17189" xr:uid="{70BB0F2C-03B5-4B91-B99D-FD54B7F03B54}"/>
    <cellStyle name="20% - Accent4 13 2 6" xfId="15195" xr:uid="{501E8FB1-1AE0-46A4-9D9F-27355D201A6A}"/>
    <cellStyle name="20% - Accent4 13 3" xfId="10886" xr:uid="{52761466-4360-45AD-AC90-4CBB97FC077C}"/>
    <cellStyle name="20% - Accent4 13 3 2" xfId="22174" xr:uid="{A839FE8D-D7DA-4243-A6E1-95A3BBA34495}"/>
    <cellStyle name="20% - Accent4 13 4" xfId="8892" xr:uid="{C725F811-EE94-4C49-B146-DDAE00635EEC}"/>
    <cellStyle name="20% - Accent4 13 4 2" xfId="20180" xr:uid="{6005EF0D-2F17-495A-803D-E25152AFE23C}"/>
    <cellStyle name="20% - Accent4 13 5" xfId="6898" xr:uid="{E20A9F24-2022-4715-BF69-AAD98E9F2055}"/>
    <cellStyle name="20% - Accent4 13 5 2" xfId="18186" xr:uid="{02FDF398-034C-474B-BD3F-000876B3E6D5}"/>
    <cellStyle name="20% - Accent4 13 6" xfId="4904" xr:uid="{AA80B2FA-187F-456D-8EC8-9860F939E632}"/>
    <cellStyle name="20% - Accent4 13 6 2" xfId="16192" xr:uid="{26AE2CE8-B51E-423D-BB2F-D9A130C634B0}"/>
    <cellStyle name="20% - Accent4 13 7" xfId="14198" xr:uid="{65531B35-2C5F-468E-836D-94938AD19AF4}"/>
    <cellStyle name="20% - Accent4 13 8" xfId="12884" xr:uid="{A57AE691-B868-49B6-9545-95A7DA118A5F}"/>
    <cellStyle name="20% - Accent4 14" xfId="949" xr:uid="{467E34F6-0538-4966-8DC1-6D33BBCBAEE9}"/>
    <cellStyle name="20% - Accent4 14 2" xfId="3905" xr:uid="{3E14D808-04E3-4E65-974D-EE0AF2E8384E}"/>
    <cellStyle name="20% - Accent4 14 2 2" xfId="11884" xr:uid="{67B511E4-3BEC-4877-AFED-3D5D63C4628A}"/>
    <cellStyle name="20% - Accent4 14 2 2 2" xfId="23172" xr:uid="{57EE7243-98E8-4251-9D12-1B93D48FF9F8}"/>
    <cellStyle name="20% - Accent4 14 2 3" xfId="9890" xr:uid="{3B26EA01-260B-4D55-B836-88687B3EA890}"/>
    <cellStyle name="20% - Accent4 14 2 3 2" xfId="21178" xr:uid="{B6446AC7-9A41-4836-8A90-4EFDB2A1C80C}"/>
    <cellStyle name="20% - Accent4 14 2 4" xfId="7896" xr:uid="{732425CC-1F6D-40E0-A538-4ED9550F3D18}"/>
    <cellStyle name="20% - Accent4 14 2 4 2" xfId="19184" xr:uid="{F7059FB6-B6C1-4F8E-B8DD-2171E4270A45}"/>
    <cellStyle name="20% - Accent4 14 2 5" xfId="5902" xr:uid="{96D1106E-0CDC-463A-8285-5467B767BD1E}"/>
    <cellStyle name="20% - Accent4 14 2 5 2" xfId="17190" xr:uid="{C3005122-A691-44D0-9F3D-C040736E7F86}"/>
    <cellStyle name="20% - Accent4 14 2 6" xfId="15196" xr:uid="{35F18FE3-FCA1-472F-B706-AE1FDDD96C0C}"/>
    <cellStyle name="20% - Accent4 14 3" xfId="10887" xr:uid="{F81AF23A-1AB5-45E5-8F94-71C492B6C232}"/>
    <cellStyle name="20% - Accent4 14 3 2" xfId="22175" xr:uid="{670EAEFF-D383-493B-A246-E280EA8B0E68}"/>
    <cellStyle name="20% - Accent4 14 4" xfId="8893" xr:uid="{1C0A7722-41EC-488A-A920-13B4B73FE77F}"/>
    <cellStyle name="20% - Accent4 14 4 2" xfId="20181" xr:uid="{8E0A12BA-8024-4749-BEEE-2A3745DE86BF}"/>
    <cellStyle name="20% - Accent4 14 5" xfId="6899" xr:uid="{0B55542A-F426-475A-AFD4-FCE45B63B69F}"/>
    <cellStyle name="20% - Accent4 14 5 2" xfId="18187" xr:uid="{D5128671-A335-4D3C-BBBE-96D308C8074B}"/>
    <cellStyle name="20% - Accent4 14 6" xfId="4905" xr:uid="{926AE324-5567-4514-8A77-8B1D1992BEE5}"/>
    <cellStyle name="20% - Accent4 14 6 2" xfId="16193" xr:uid="{781015D5-3EA6-4392-BB71-F5E755309AFD}"/>
    <cellStyle name="20% - Accent4 14 7" xfId="14199" xr:uid="{219756A2-23C2-44E8-9DCA-65CB11D14905}"/>
    <cellStyle name="20% - Accent4 14 8" xfId="12885" xr:uid="{37735DF5-F1A7-4813-873B-01CB750FB49A}"/>
    <cellStyle name="20% - Accent4 15" xfId="950" xr:uid="{2B2268ED-A91F-499D-BE78-3E8796DE8BE4}"/>
    <cellStyle name="20% - Accent4 15 2" xfId="3906" xr:uid="{9DDC9757-93DA-4A3F-AFF4-8A082A352240}"/>
    <cellStyle name="20% - Accent4 15 2 2" xfId="11885" xr:uid="{1092B9E9-B14D-463F-BFC0-8DB55D501985}"/>
    <cellStyle name="20% - Accent4 15 2 2 2" xfId="23173" xr:uid="{0C759219-326A-4A79-8D4E-068B33D62403}"/>
    <cellStyle name="20% - Accent4 15 2 3" xfId="9891" xr:uid="{A48804E2-1600-40D2-83E9-7B112191865A}"/>
    <cellStyle name="20% - Accent4 15 2 3 2" xfId="21179" xr:uid="{3CAAD9F3-D8B4-451E-80BF-7AB37C81693A}"/>
    <cellStyle name="20% - Accent4 15 2 4" xfId="7897" xr:uid="{16F2BE7D-E84E-413F-82E5-F522EB251637}"/>
    <cellStyle name="20% - Accent4 15 2 4 2" xfId="19185" xr:uid="{22010BE0-577A-4826-A314-2D8C2234FC69}"/>
    <cellStyle name="20% - Accent4 15 2 5" xfId="5903" xr:uid="{11A131B2-32AA-49E6-AE72-BF8498D00A1B}"/>
    <cellStyle name="20% - Accent4 15 2 5 2" xfId="17191" xr:uid="{E4683166-605D-416C-944D-7474FC18C638}"/>
    <cellStyle name="20% - Accent4 15 2 6" xfId="15197" xr:uid="{1CC8539B-C5CF-4B15-9D65-E14ED2DC4492}"/>
    <cellStyle name="20% - Accent4 15 3" xfId="10888" xr:uid="{96550946-BC0C-46ED-9272-D7FA8344B984}"/>
    <cellStyle name="20% - Accent4 15 3 2" xfId="22176" xr:uid="{E7BBA67A-09E9-46B4-9F57-5AE98366CC45}"/>
    <cellStyle name="20% - Accent4 15 4" xfId="8894" xr:uid="{9967F497-8441-424C-8C4D-9058E79DD982}"/>
    <cellStyle name="20% - Accent4 15 4 2" xfId="20182" xr:uid="{42FC0641-BC21-4155-AF87-DD498FDBFDDB}"/>
    <cellStyle name="20% - Accent4 15 5" xfId="6900" xr:uid="{44758984-20D1-4640-B155-DA5E2AFB8669}"/>
    <cellStyle name="20% - Accent4 15 5 2" xfId="18188" xr:uid="{8AC11C37-608E-4E58-BE02-4DE111AD4632}"/>
    <cellStyle name="20% - Accent4 15 6" xfId="4906" xr:uid="{4F32C082-AB63-47CE-BEEB-74640961049A}"/>
    <cellStyle name="20% - Accent4 15 6 2" xfId="16194" xr:uid="{D507284F-F308-4039-A183-B1950E5AF8E0}"/>
    <cellStyle name="20% - Accent4 15 7" xfId="14200" xr:uid="{F5D87958-5B25-4B75-A826-70F943F04167}"/>
    <cellStyle name="20% - Accent4 15 8" xfId="12886" xr:uid="{B7844827-CA1E-48D0-9AE7-F539A80D6F7D}"/>
    <cellStyle name="20% - Accent4 16" xfId="951" xr:uid="{9F21B3CE-539F-46FE-BF13-F6213868B29E}"/>
    <cellStyle name="20% - Accent4 16 2" xfId="3907" xr:uid="{3B89D675-2876-40A9-A738-97CC80A9BE03}"/>
    <cellStyle name="20% - Accent4 16 2 2" xfId="11886" xr:uid="{10E1AB80-8D94-4DF1-AE02-8E933E915AD3}"/>
    <cellStyle name="20% - Accent4 16 2 2 2" xfId="23174" xr:uid="{F4C978D8-D805-4226-8D45-F6C84BD58032}"/>
    <cellStyle name="20% - Accent4 16 2 3" xfId="9892" xr:uid="{6590B76D-2C5D-4864-A9C2-FE005F7FB11A}"/>
    <cellStyle name="20% - Accent4 16 2 3 2" xfId="21180" xr:uid="{F5F610B8-19A7-4CD8-9CD4-E4C4ED39A1CD}"/>
    <cellStyle name="20% - Accent4 16 2 4" xfId="7898" xr:uid="{0984EC50-B826-40E9-A444-CA8EACEE2A1E}"/>
    <cellStyle name="20% - Accent4 16 2 4 2" xfId="19186" xr:uid="{105B3B95-C4F1-49E0-B513-AA81B5150F4E}"/>
    <cellStyle name="20% - Accent4 16 2 5" xfId="5904" xr:uid="{B91573FC-A037-4222-9C40-E65A9663E0EC}"/>
    <cellStyle name="20% - Accent4 16 2 5 2" xfId="17192" xr:uid="{AD6D1580-C836-4CD9-959D-F4DDDEFE3DB3}"/>
    <cellStyle name="20% - Accent4 16 2 6" xfId="15198" xr:uid="{37FF26AF-C2A4-42E2-9310-0A6D1B89EC4C}"/>
    <cellStyle name="20% - Accent4 16 3" xfId="10889" xr:uid="{DCBF5B2C-AAB2-4300-BD73-FCB9E676C502}"/>
    <cellStyle name="20% - Accent4 16 3 2" xfId="22177" xr:uid="{9BB7BE54-ADC2-49AA-98AB-22F623D9C69B}"/>
    <cellStyle name="20% - Accent4 16 4" xfId="8895" xr:uid="{86E0F4E4-5D63-4429-B592-F36FD885345B}"/>
    <cellStyle name="20% - Accent4 16 4 2" xfId="20183" xr:uid="{2E429B22-6B26-4080-85BD-7E6A4DB7E862}"/>
    <cellStyle name="20% - Accent4 16 5" xfId="6901" xr:uid="{D4D39024-02C4-4B87-ABC2-E83BC2877D9D}"/>
    <cellStyle name="20% - Accent4 16 5 2" xfId="18189" xr:uid="{14AA60AA-BB79-4C8A-AB88-81B2A7FD549E}"/>
    <cellStyle name="20% - Accent4 16 6" xfId="4907" xr:uid="{39F5E2C7-3857-4CE1-B9A4-EA8BCF13F6FA}"/>
    <cellStyle name="20% - Accent4 16 6 2" xfId="16195" xr:uid="{1C88D8A7-3788-42E9-A188-893A8246A54D}"/>
    <cellStyle name="20% - Accent4 16 7" xfId="14201" xr:uid="{45B4169C-F0E6-472F-902F-07D73097FCE8}"/>
    <cellStyle name="20% - Accent4 16 8" xfId="12887" xr:uid="{D3C341BC-9AE7-4A5F-93DB-3B65B4B2372A}"/>
    <cellStyle name="20% - Accent4 17" xfId="952" xr:uid="{0B8BBA1D-84C4-41CA-9E45-FDC1A8013025}"/>
    <cellStyle name="20% - Accent4 17 2" xfId="3908" xr:uid="{868E3D8E-23C9-4FC5-BEA3-19394A4CAA3A}"/>
    <cellStyle name="20% - Accent4 17 2 2" xfId="11887" xr:uid="{238C705E-EC2C-4BF3-A128-E706596DB2C8}"/>
    <cellStyle name="20% - Accent4 17 2 2 2" xfId="23175" xr:uid="{EDE01529-ADF7-4A68-9832-1CC25386BB95}"/>
    <cellStyle name="20% - Accent4 17 2 3" xfId="9893" xr:uid="{96A1BD5B-FE69-4A03-B939-24969EC95978}"/>
    <cellStyle name="20% - Accent4 17 2 3 2" xfId="21181" xr:uid="{A011DFB2-9838-47C6-8260-8851278FB11E}"/>
    <cellStyle name="20% - Accent4 17 2 4" xfId="7899" xr:uid="{552505B6-F3C3-4EA2-BD04-90C9AED9577C}"/>
    <cellStyle name="20% - Accent4 17 2 4 2" xfId="19187" xr:uid="{4FE48E7A-1B18-4EE5-B30D-143A9AA6F9FC}"/>
    <cellStyle name="20% - Accent4 17 2 5" xfId="5905" xr:uid="{FEDADC66-0BA8-45FC-8420-27CCAAD9E154}"/>
    <cellStyle name="20% - Accent4 17 2 5 2" xfId="17193" xr:uid="{127D9ABA-D3C8-4618-88F7-730FB8C30946}"/>
    <cellStyle name="20% - Accent4 17 2 6" xfId="15199" xr:uid="{2F460D8A-64A4-49D8-95F6-783FEE1CD5A3}"/>
    <cellStyle name="20% - Accent4 17 3" xfId="10890" xr:uid="{C6B4CB94-21AA-479F-B8A3-FC2F730FA7E9}"/>
    <cellStyle name="20% - Accent4 17 3 2" xfId="22178" xr:uid="{F6F95B55-FEAD-46D1-87B5-F7BC4C8FF869}"/>
    <cellStyle name="20% - Accent4 17 4" xfId="8896" xr:uid="{23552D29-473B-4C0D-8A13-E4E6126D8264}"/>
    <cellStyle name="20% - Accent4 17 4 2" xfId="20184" xr:uid="{513659A2-4248-4BCB-A499-712B7CD348FC}"/>
    <cellStyle name="20% - Accent4 17 5" xfId="6902" xr:uid="{8EF07781-DBF6-4964-8B76-9A68A3830753}"/>
    <cellStyle name="20% - Accent4 17 5 2" xfId="18190" xr:uid="{74BB63DC-5E21-49B7-B8B3-951C2E67F5B1}"/>
    <cellStyle name="20% - Accent4 17 6" xfId="4908" xr:uid="{B27790D5-30D0-46EC-B42D-0766D3C05F02}"/>
    <cellStyle name="20% - Accent4 17 6 2" xfId="16196" xr:uid="{BACF844D-B151-44B7-9FEC-ECC7A2DB68AC}"/>
    <cellStyle name="20% - Accent4 17 7" xfId="14202" xr:uid="{D9FBD56A-856D-491C-A309-5185B157C202}"/>
    <cellStyle name="20% - Accent4 17 8" xfId="12888" xr:uid="{001075DB-D4F1-4B0A-A975-29E3B01231B0}"/>
    <cellStyle name="20% - Accent4 18" xfId="953" xr:uid="{9343E8DA-04A8-4664-B0D5-A255B064905C}"/>
    <cellStyle name="20% - Accent4 18 2" xfId="3909" xr:uid="{CE4698B4-1ECD-45F8-A528-13250FAE67F7}"/>
    <cellStyle name="20% - Accent4 18 2 2" xfId="11888" xr:uid="{9CBADD2E-AF9B-4A99-8877-98325D944FB0}"/>
    <cellStyle name="20% - Accent4 18 2 2 2" xfId="23176" xr:uid="{E29E6DDE-C234-4529-961A-7545592D9E4C}"/>
    <cellStyle name="20% - Accent4 18 2 3" xfId="9894" xr:uid="{8FE36C3D-0D15-4337-88A8-C902432CE928}"/>
    <cellStyle name="20% - Accent4 18 2 3 2" xfId="21182" xr:uid="{9354DFE9-30BD-4BB1-B535-580276A21BEB}"/>
    <cellStyle name="20% - Accent4 18 2 4" xfId="7900" xr:uid="{BB934C9F-6AB7-4A2D-BC40-2CB64BFF423B}"/>
    <cellStyle name="20% - Accent4 18 2 4 2" xfId="19188" xr:uid="{5989799D-39D2-4F76-B2D6-07FD1E997ABC}"/>
    <cellStyle name="20% - Accent4 18 2 5" xfId="5906" xr:uid="{9C5EA720-3B36-4BA8-BD3E-90F0FB7AD656}"/>
    <cellStyle name="20% - Accent4 18 2 5 2" xfId="17194" xr:uid="{210D90EA-B2AB-4246-98C3-FBBF38B8ADCC}"/>
    <cellStyle name="20% - Accent4 18 2 6" xfId="15200" xr:uid="{A6FEB5C3-A6F0-4FDF-B7EA-1068337BBA4E}"/>
    <cellStyle name="20% - Accent4 18 3" xfId="10891" xr:uid="{66D390B5-EEBE-4683-B49C-3BD63EF320E5}"/>
    <cellStyle name="20% - Accent4 18 3 2" xfId="22179" xr:uid="{9F71D082-10BA-45D9-8D86-36A375852F72}"/>
    <cellStyle name="20% - Accent4 18 4" xfId="8897" xr:uid="{EC840FC3-79C9-4A7B-A2CC-323D5CD3903F}"/>
    <cellStyle name="20% - Accent4 18 4 2" xfId="20185" xr:uid="{39097691-4980-4B4C-AF02-4416AB0B4BA2}"/>
    <cellStyle name="20% - Accent4 18 5" xfId="6903" xr:uid="{99A7A8E5-BF21-41DF-9CA5-551058AFC3C0}"/>
    <cellStyle name="20% - Accent4 18 5 2" xfId="18191" xr:uid="{0EA4D5A4-BC53-4F46-A8D5-ACD5C11477A0}"/>
    <cellStyle name="20% - Accent4 18 6" xfId="4909" xr:uid="{14D3F960-4FC1-47EC-9E9F-FEE5BBE1D496}"/>
    <cellStyle name="20% - Accent4 18 6 2" xfId="16197" xr:uid="{7662604D-0D54-416D-ADE8-D4D7068223F0}"/>
    <cellStyle name="20% - Accent4 18 7" xfId="14203" xr:uid="{B4849520-4C25-446C-B2D0-0B9226FF64EE}"/>
    <cellStyle name="20% - Accent4 18 8" xfId="12889" xr:uid="{9556AE95-3FE6-4C9C-8102-F6D619BCE4ED}"/>
    <cellStyle name="20% - Accent4 19" xfId="954" xr:uid="{59C930D5-5061-490E-8D29-4EFCE82F211F}"/>
    <cellStyle name="20% - Accent4 19 2" xfId="3910" xr:uid="{579EEA49-6DA1-491A-89E2-0F8C1F4D04A9}"/>
    <cellStyle name="20% - Accent4 19 2 2" xfId="11889" xr:uid="{B0519A9C-F6EC-4E70-97FA-EEB70723C6A8}"/>
    <cellStyle name="20% - Accent4 19 2 2 2" xfId="23177" xr:uid="{3BD653C1-CCA7-4606-ADFC-3CD6A2CFADA4}"/>
    <cellStyle name="20% - Accent4 19 2 3" xfId="9895" xr:uid="{5228EB8F-98C1-426D-9D31-1EF72A0EBDA0}"/>
    <cellStyle name="20% - Accent4 19 2 3 2" xfId="21183" xr:uid="{5092CAE8-C656-400E-9AF9-EBCA2CB90C7B}"/>
    <cellStyle name="20% - Accent4 19 2 4" xfId="7901" xr:uid="{E755B9A1-E0B3-4C4B-85B6-886D5A5C1364}"/>
    <cellStyle name="20% - Accent4 19 2 4 2" xfId="19189" xr:uid="{18FEBB9A-DF6D-4F94-AA56-915342D48664}"/>
    <cellStyle name="20% - Accent4 19 2 5" xfId="5907" xr:uid="{BCBFD5EF-A5DB-4B5B-BF39-1DC5DF5BC78E}"/>
    <cellStyle name="20% - Accent4 19 2 5 2" xfId="17195" xr:uid="{7FC2A21B-2C7B-4665-9969-FFADAC667E1B}"/>
    <cellStyle name="20% - Accent4 19 2 6" xfId="15201" xr:uid="{7169ABBC-6125-4E97-9A74-80B03018080D}"/>
    <cellStyle name="20% - Accent4 19 3" xfId="10892" xr:uid="{C83102EA-4148-4427-823E-F2C0751EB8A3}"/>
    <cellStyle name="20% - Accent4 19 3 2" xfId="22180" xr:uid="{7251A705-AFE9-4106-A835-2BCA43FEF4D3}"/>
    <cellStyle name="20% - Accent4 19 4" xfId="8898" xr:uid="{3B329258-99F6-4E52-9ACB-F2D1E291838C}"/>
    <cellStyle name="20% - Accent4 19 4 2" xfId="20186" xr:uid="{DE388AAC-A837-4425-B785-1105955FB5B1}"/>
    <cellStyle name="20% - Accent4 19 5" xfId="6904" xr:uid="{39F1B1C1-9A7F-4A01-BE95-C1D9FF50A65A}"/>
    <cellStyle name="20% - Accent4 19 5 2" xfId="18192" xr:uid="{14736213-9A52-448F-A14A-75A04FC25791}"/>
    <cellStyle name="20% - Accent4 19 6" xfId="4910" xr:uid="{6EC4F0CF-9010-4B4D-91EF-E6A1C072284E}"/>
    <cellStyle name="20% - Accent4 19 6 2" xfId="16198" xr:uid="{AEA3F882-D4B3-49F6-AB43-60E10D21537A}"/>
    <cellStyle name="20% - Accent4 19 7" xfId="14204" xr:uid="{CF44E445-4EA6-4AA0-B553-9D4C9F788FAE}"/>
    <cellStyle name="20% - Accent4 19 8" xfId="12890" xr:uid="{077A7457-5373-4CD9-A269-3D8242065D19}"/>
    <cellStyle name="20% - Accent4 2" xfId="955" xr:uid="{BDE95636-15D2-48F2-9038-91BBDB5FA82D}"/>
    <cellStyle name="20% - Accent4 2 10" xfId="24643" xr:uid="{F8E62870-F26A-4CEE-A586-D221903CB9A0}"/>
    <cellStyle name="20% - Accent4 2 11" xfId="25032" xr:uid="{8C7FD863-4908-4946-808D-D8888DFB05EA}"/>
    <cellStyle name="20% - Accent4 2 2" xfId="3911" xr:uid="{3F7E3A23-9258-4EE1-B90E-2A41E1544A6C}"/>
    <cellStyle name="20% - Accent4 2 2 2" xfId="11890" xr:uid="{EB95BC55-682D-4B60-A132-F844365A676E}"/>
    <cellStyle name="20% - Accent4 2 2 2 2" xfId="23178" xr:uid="{5F0E0019-C6BE-41CC-B714-F95007BC38A5}"/>
    <cellStyle name="20% - Accent4 2 2 3" xfId="9896" xr:uid="{96C337AD-CAA7-46E5-A789-068BE38D9E11}"/>
    <cellStyle name="20% - Accent4 2 2 3 2" xfId="21184" xr:uid="{F364175E-9936-4345-AE85-45B73C7476C3}"/>
    <cellStyle name="20% - Accent4 2 2 4" xfId="7902" xr:uid="{AEED1ED0-61C7-40F2-91FC-8843B7705F2E}"/>
    <cellStyle name="20% - Accent4 2 2 4 2" xfId="19190" xr:uid="{200B2B2F-623B-4139-A816-3AA60A37FC5B}"/>
    <cellStyle name="20% - Accent4 2 2 5" xfId="5908" xr:uid="{1B8B9155-5015-4043-856C-C98E93E852F5}"/>
    <cellStyle name="20% - Accent4 2 2 5 2" xfId="17196" xr:uid="{2C88DEBE-8C1A-4CED-BB9F-338DABB243EB}"/>
    <cellStyle name="20% - Accent4 2 2 6" xfId="15202" xr:uid="{9B79D724-17BB-41C4-A773-A94FD7B4EC56}"/>
    <cellStyle name="20% - Accent4 2 2 7" xfId="24404" xr:uid="{35001206-B82B-4092-8275-013C25773AF3}"/>
    <cellStyle name="20% - Accent4 2 2 8" xfId="24867" xr:uid="{4600FCBB-5C91-4B60-96BB-9C7C032E6447}"/>
    <cellStyle name="20% - Accent4 2 2 9" xfId="25234" xr:uid="{33220440-AA78-4233-951C-4641851968FC}"/>
    <cellStyle name="20% - Accent4 2 3" xfId="10893" xr:uid="{DEE55A5D-8526-4A22-8442-37577262A9B9}"/>
    <cellStyle name="20% - Accent4 2 3 2" xfId="22181" xr:uid="{08ED6203-2D47-4D23-8155-C82BC33FEA3F}"/>
    <cellStyle name="20% - Accent4 2 4" xfId="8899" xr:uid="{C54F599C-7A06-48C6-B259-8D359A7B8DC0}"/>
    <cellStyle name="20% - Accent4 2 4 2" xfId="20187" xr:uid="{6DDC288D-1E29-4C27-8FF3-8FC682DD7AD9}"/>
    <cellStyle name="20% - Accent4 2 5" xfId="6905" xr:uid="{105556AE-B51B-49BE-B611-035E7A6F92CA}"/>
    <cellStyle name="20% - Accent4 2 5 2" xfId="18193" xr:uid="{68E78700-232C-49E7-8078-10FCEC58A465}"/>
    <cellStyle name="20% - Accent4 2 6" xfId="4911" xr:uid="{E596014A-E76E-4269-9C29-D667CB811DE8}"/>
    <cellStyle name="20% - Accent4 2 6 2" xfId="16199" xr:uid="{AC782649-B578-4DB6-AD83-DA51A92FADF8}"/>
    <cellStyle name="20% - Accent4 2 7" xfId="14205" xr:uid="{F0AB53CA-910F-45B1-A270-A3B9974C6AC4}"/>
    <cellStyle name="20% - Accent4 2 8" xfId="12891" xr:uid="{8DB315D8-5578-40B8-B5ED-12B4DBDBE47D}"/>
    <cellStyle name="20% - Accent4 2 9" xfId="24016" xr:uid="{AA105C23-1649-472F-AF30-D55E51DF587B}"/>
    <cellStyle name="20% - Accent4 20" xfId="956" xr:uid="{BFCB6881-64D6-4A07-8397-5E1443F45825}"/>
    <cellStyle name="20% - Accent4 20 2" xfId="3912" xr:uid="{E057E4AA-D0F8-4917-BFBC-B0F0A3E3ECEF}"/>
    <cellStyle name="20% - Accent4 20 2 2" xfId="11891" xr:uid="{7296A501-709B-4E69-B9F0-FF63A174A3C3}"/>
    <cellStyle name="20% - Accent4 20 2 2 2" xfId="23179" xr:uid="{7DF5EFA5-B789-478B-A974-0005112641BB}"/>
    <cellStyle name="20% - Accent4 20 2 3" xfId="9897" xr:uid="{6C9603DE-417D-4FC3-9B53-989452B4EC69}"/>
    <cellStyle name="20% - Accent4 20 2 3 2" xfId="21185" xr:uid="{F10B3346-E45A-42B3-BF29-343C7987C7F5}"/>
    <cellStyle name="20% - Accent4 20 2 4" xfId="7903" xr:uid="{F3FCC133-C9DE-4ADC-8FD1-18C1D1D7B0BE}"/>
    <cellStyle name="20% - Accent4 20 2 4 2" xfId="19191" xr:uid="{97183F07-26AD-488F-A109-7DE006DD1160}"/>
    <cellStyle name="20% - Accent4 20 2 5" xfId="5909" xr:uid="{73DDA082-EBB2-4311-98E6-1B3DA4210972}"/>
    <cellStyle name="20% - Accent4 20 2 5 2" xfId="17197" xr:uid="{B2120D52-391E-4AE4-8007-1F65CA7CD22D}"/>
    <cellStyle name="20% - Accent4 20 2 6" xfId="15203" xr:uid="{5474880C-F784-4783-873D-2B03047DD243}"/>
    <cellStyle name="20% - Accent4 20 3" xfId="10894" xr:uid="{784F31B0-8CF1-4532-A152-274FC8EBB09D}"/>
    <cellStyle name="20% - Accent4 20 3 2" xfId="22182" xr:uid="{0E5E926D-7B8C-4896-B8E1-7CB9E77B7C5C}"/>
    <cellStyle name="20% - Accent4 20 4" xfId="8900" xr:uid="{183C6B95-CB0C-4772-B960-DF3E6773D6FC}"/>
    <cellStyle name="20% - Accent4 20 4 2" xfId="20188" xr:uid="{1D375909-FF67-4F10-88EC-AB5A82BAC8BB}"/>
    <cellStyle name="20% - Accent4 20 5" xfId="6906" xr:uid="{1B530A6E-D4B5-4948-8C82-44384880BD8D}"/>
    <cellStyle name="20% - Accent4 20 5 2" xfId="18194" xr:uid="{12650DBD-0624-4987-9261-6057796BBD20}"/>
    <cellStyle name="20% - Accent4 20 6" xfId="4912" xr:uid="{943CB27B-38C5-4AEC-B0D9-71BA66D9F500}"/>
    <cellStyle name="20% - Accent4 20 6 2" xfId="16200" xr:uid="{A5AB78E1-4D87-4BBE-AE36-002331676659}"/>
    <cellStyle name="20% - Accent4 20 7" xfId="14206" xr:uid="{C9E494C3-4F3F-4B22-90AD-ACDFEA81C081}"/>
    <cellStyle name="20% - Accent4 20 8" xfId="12892" xr:uid="{705DBB23-8020-4573-8208-B47894526673}"/>
    <cellStyle name="20% - Accent4 21" xfId="957" xr:uid="{939A7482-F244-44CD-A7CC-26B3DD23384D}"/>
    <cellStyle name="20% - Accent4 21 2" xfId="3913" xr:uid="{9E71CF41-95B7-4792-BBDE-B21A9A5D0417}"/>
    <cellStyle name="20% - Accent4 21 2 2" xfId="11892" xr:uid="{1A87B91E-DA0B-4DF8-9D31-1EB657B9B3D7}"/>
    <cellStyle name="20% - Accent4 21 2 2 2" xfId="23180" xr:uid="{3A560818-7A97-4578-9C43-E38E65961E1B}"/>
    <cellStyle name="20% - Accent4 21 2 3" xfId="9898" xr:uid="{B1E17AC0-E9ED-4B3B-9FCC-0B2DD89D68ED}"/>
    <cellStyle name="20% - Accent4 21 2 3 2" xfId="21186" xr:uid="{B998C38E-5E64-454C-91CF-2AD9657C5033}"/>
    <cellStyle name="20% - Accent4 21 2 4" xfId="7904" xr:uid="{D5429FE5-4BE7-4481-B495-AC7AA63747FD}"/>
    <cellStyle name="20% - Accent4 21 2 4 2" xfId="19192" xr:uid="{23EE6A48-6EF3-49EB-B5BA-B8565B4FD4BB}"/>
    <cellStyle name="20% - Accent4 21 2 5" xfId="5910" xr:uid="{14A2555B-AE90-472B-A08E-4A38A063D58E}"/>
    <cellStyle name="20% - Accent4 21 2 5 2" xfId="17198" xr:uid="{879ABBF0-F492-418A-B4A8-F0A5C263736C}"/>
    <cellStyle name="20% - Accent4 21 2 6" xfId="15204" xr:uid="{AD5EA85D-2730-4C44-9FAA-B453C929E47E}"/>
    <cellStyle name="20% - Accent4 21 3" xfId="10895" xr:uid="{114A6BD6-92CC-405D-82E1-F1D144CFE492}"/>
    <cellStyle name="20% - Accent4 21 3 2" xfId="22183" xr:uid="{B04D7675-F9E9-47E6-87CD-808FC77DBD77}"/>
    <cellStyle name="20% - Accent4 21 4" xfId="8901" xr:uid="{7A497B27-B33B-49D9-837D-720BEFCB86CA}"/>
    <cellStyle name="20% - Accent4 21 4 2" xfId="20189" xr:uid="{7F293295-07EA-41DF-86EF-1949F899C099}"/>
    <cellStyle name="20% - Accent4 21 5" xfId="6907" xr:uid="{831C63A9-1EAD-4721-9AA5-0E6109AC94B9}"/>
    <cellStyle name="20% - Accent4 21 5 2" xfId="18195" xr:uid="{EDA67AA5-3B7B-476F-BCA7-1021CE2E720F}"/>
    <cellStyle name="20% - Accent4 21 6" xfId="4913" xr:uid="{133F346E-2A42-4F35-B2A6-042DE1EB8870}"/>
    <cellStyle name="20% - Accent4 21 6 2" xfId="16201" xr:uid="{BF468D5F-3B85-4D07-9296-6CDD737957F9}"/>
    <cellStyle name="20% - Accent4 21 7" xfId="14207" xr:uid="{5C287E5B-6B46-486E-A39A-A1317319B0E8}"/>
    <cellStyle name="20% - Accent4 21 8" xfId="12893" xr:uid="{DCE17F4A-AB88-42C6-8C62-08A7B35478F6}"/>
    <cellStyle name="20% - Accent4 22" xfId="958" xr:uid="{75AA4CC4-B154-4096-A9DB-D30CDDA1F6DD}"/>
    <cellStyle name="20% - Accent4 22 2" xfId="3914" xr:uid="{52511A50-BDAE-4E7B-9608-0C8EFAA6B467}"/>
    <cellStyle name="20% - Accent4 22 2 2" xfId="11893" xr:uid="{C7AEE982-DEBF-4460-A056-0AF247494C43}"/>
    <cellStyle name="20% - Accent4 22 2 2 2" xfId="23181" xr:uid="{3E02A7DA-3627-477F-A0B2-47AF3EE667CB}"/>
    <cellStyle name="20% - Accent4 22 2 3" xfId="9899" xr:uid="{80A1942E-2BAA-41A5-A148-C91E330D80ED}"/>
    <cellStyle name="20% - Accent4 22 2 3 2" xfId="21187" xr:uid="{C152938C-F9EB-4836-9051-C7FC91F495DE}"/>
    <cellStyle name="20% - Accent4 22 2 4" xfId="7905" xr:uid="{E26E28BA-B92A-46E3-AFB3-449D2F3657C1}"/>
    <cellStyle name="20% - Accent4 22 2 4 2" xfId="19193" xr:uid="{B86334A7-A8BA-409D-A1A7-0EE6950DC711}"/>
    <cellStyle name="20% - Accent4 22 2 5" xfId="5911" xr:uid="{B5950126-3773-4B4B-AE13-6F3A7306D2D7}"/>
    <cellStyle name="20% - Accent4 22 2 5 2" xfId="17199" xr:uid="{933E5DDF-E0AE-4259-AA23-9C10739691AE}"/>
    <cellStyle name="20% - Accent4 22 2 6" xfId="15205" xr:uid="{6D584BD9-CB87-4CBE-8878-B4E295B20AE4}"/>
    <cellStyle name="20% - Accent4 22 3" xfId="10896" xr:uid="{CA8A0DDA-6D95-4997-9290-8E485030B4FB}"/>
    <cellStyle name="20% - Accent4 22 3 2" xfId="22184" xr:uid="{87C6B10B-B22B-421A-A245-F656005F8DDB}"/>
    <cellStyle name="20% - Accent4 22 4" xfId="8902" xr:uid="{57C61E71-31CD-484C-9B37-FE2B05C60212}"/>
    <cellStyle name="20% - Accent4 22 4 2" xfId="20190" xr:uid="{3CDCE9AC-6002-4576-87F0-6A8845B66FC4}"/>
    <cellStyle name="20% - Accent4 22 5" xfId="6908" xr:uid="{0C40B603-3DF8-4D19-A8AE-23ABBC8D2C1E}"/>
    <cellStyle name="20% - Accent4 22 5 2" xfId="18196" xr:uid="{3C105A84-28D3-47AD-9082-E758EC12C69A}"/>
    <cellStyle name="20% - Accent4 22 6" xfId="4914" xr:uid="{61687A6F-00D0-4A9D-8B85-6A722EB91B23}"/>
    <cellStyle name="20% - Accent4 22 6 2" xfId="16202" xr:uid="{A2354506-FA83-4A0E-946B-33CF08EDE845}"/>
    <cellStyle name="20% - Accent4 22 7" xfId="14208" xr:uid="{50F4B830-2ABD-47BC-AB32-00915C4EC97A}"/>
    <cellStyle name="20% - Accent4 22 8" xfId="12894" xr:uid="{F0936CE7-30A5-4430-AA1B-1AC3306076F5}"/>
    <cellStyle name="20% - Accent4 23" xfId="959" xr:uid="{22816E21-CAB0-4A6C-AE4A-E3E5000BE7A7}"/>
    <cellStyle name="20% - Accent4 23 2" xfId="3915" xr:uid="{B6C4356C-D352-4CE7-9B6E-211F9E92F3EB}"/>
    <cellStyle name="20% - Accent4 23 2 2" xfId="11894" xr:uid="{8D0E2B30-9E53-44D9-A857-D52C5728F818}"/>
    <cellStyle name="20% - Accent4 23 2 2 2" xfId="23182" xr:uid="{A6A7A812-50E4-4F41-ADE6-1C2907937B0C}"/>
    <cellStyle name="20% - Accent4 23 2 3" xfId="9900" xr:uid="{BD99A40B-584D-417E-A2C4-5EB660D7F9A1}"/>
    <cellStyle name="20% - Accent4 23 2 3 2" xfId="21188" xr:uid="{8E056372-9F6B-4F4A-B1FD-44C7BB28FAED}"/>
    <cellStyle name="20% - Accent4 23 2 4" xfId="7906" xr:uid="{EC431CFE-91BB-493F-AFD6-AE722A5EBC99}"/>
    <cellStyle name="20% - Accent4 23 2 4 2" xfId="19194" xr:uid="{518882BC-DA13-4C52-8401-2C198B2450FC}"/>
    <cellStyle name="20% - Accent4 23 2 5" xfId="5912" xr:uid="{559E4475-79F7-4995-AD2B-D086288283D0}"/>
    <cellStyle name="20% - Accent4 23 2 5 2" xfId="17200" xr:uid="{D24136C1-37FF-41C0-BAAD-6C99F5F2A04D}"/>
    <cellStyle name="20% - Accent4 23 2 6" xfId="15206" xr:uid="{4421A615-10AC-44EE-BF36-19B383AA8094}"/>
    <cellStyle name="20% - Accent4 23 3" xfId="10897" xr:uid="{F47EBD59-319D-46B1-9E3F-3980037FFF36}"/>
    <cellStyle name="20% - Accent4 23 3 2" xfId="22185" xr:uid="{6F137DFD-FB8C-41FD-8D0C-113725751A25}"/>
    <cellStyle name="20% - Accent4 23 4" xfId="8903" xr:uid="{212E9C85-ACE4-4136-8BDB-3530F69F1B73}"/>
    <cellStyle name="20% - Accent4 23 4 2" xfId="20191" xr:uid="{3CAFFB9F-8E92-449F-928F-0991DA987709}"/>
    <cellStyle name="20% - Accent4 23 5" xfId="6909" xr:uid="{58EC4962-A4C9-4E0E-8C73-F2CD917BC2E9}"/>
    <cellStyle name="20% - Accent4 23 5 2" xfId="18197" xr:uid="{8BA2A58C-CFE8-461A-8F8E-A8D9A47FD785}"/>
    <cellStyle name="20% - Accent4 23 6" xfId="4915" xr:uid="{8B1D69F1-5E95-4677-A06A-E78CDE066269}"/>
    <cellStyle name="20% - Accent4 23 6 2" xfId="16203" xr:uid="{65A41879-C41F-4C9A-A4DF-6D73283D4B71}"/>
    <cellStyle name="20% - Accent4 23 7" xfId="14209" xr:uid="{1C5E6759-126C-46F2-91AE-1E2FC00259C3}"/>
    <cellStyle name="20% - Accent4 23 8" xfId="12895" xr:uid="{8950B844-B87C-4A72-90B7-5454B8736400}"/>
    <cellStyle name="20% - Accent4 24" xfId="960" xr:uid="{B902082D-2059-4304-AEE6-BDDF3FAF6002}"/>
    <cellStyle name="20% - Accent4 24 2" xfId="3916" xr:uid="{D1DF9501-8DCF-4966-B5AD-54ECBD19485A}"/>
    <cellStyle name="20% - Accent4 24 2 2" xfId="11895" xr:uid="{9C456A2A-20F7-430C-8215-3F3BBDFC3392}"/>
    <cellStyle name="20% - Accent4 24 2 2 2" xfId="23183" xr:uid="{13642314-167E-47E4-95F6-B9FA42C9A4BB}"/>
    <cellStyle name="20% - Accent4 24 2 3" xfId="9901" xr:uid="{EDA6CF75-1F77-4A99-947B-16A41680CD19}"/>
    <cellStyle name="20% - Accent4 24 2 3 2" xfId="21189" xr:uid="{56323489-164A-43CB-9A9F-FAC87B8A06E4}"/>
    <cellStyle name="20% - Accent4 24 2 4" xfId="7907" xr:uid="{E49848CD-7C30-4957-8905-912D96638E4C}"/>
    <cellStyle name="20% - Accent4 24 2 4 2" xfId="19195" xr:uid="{7FD28FED-63AA-4909-941E-EC6EB70E25C3}"/>
    <cellStyle name="20% - Accent4 24 2 5" xfId="5913" xr:uid="{5BBDF276-D5A7-4282-8870-6D796259F090}"/>
    <cellStyle name="20% - Accent4 24 2 5 2" xfId="17201" xr:uid="{F6BF4295-F549-495C-9EB3-514F07543D2D}"/>
    <cellStyle name="20% - Accent4 24 2 6" xfId="15207" xr:uid="{F1B53E74-BD7F-472C-9B17-272F93605CB3}"/>
    <cellStyle name="20% - Accent4 24 3" xfId="10898" xr:uid="{ED29DF04-C0E8-496E-A392-49F9336F82A7}"/>
    <cellStyle name="20% - Accent4 24 3 2" xfId="22186" xr:uid="{EB4213A6-873E-4CE8-B622-A84A143A78EB}"/>
    <cellStyle name="20% - Accent4 24 4" xfId="8904" xr:uid="{A00EA130-94C8-426D-BFEC-A8F0BD3F3F08}"/>
    <cellStyle name="20% - Accent4 24 4 2" xfId="20192" xr:uid="{7B077530-05F5-4502-A270-4FD9E335585F}"/>
    <cellStyle name="20% - Accent4 24 5" xfId="6910" xr:uid="{491B1D42-5863-4BFF-A2D2-1A53C2C0C32D}"/>
    <cellStyle name="20% - Accent4 24 5 2" xfId="18198" xr:uid="{6912F768-A56B-401E-A263-9CE18775014E}"/>
    <cellStyle name="20% - Accent4 24 6" xfId="4916" xr:uid="{B4D31A26-56AF-4B16-9275-10BA1042D3E4}"/>
    <cellStyle name="20% - Accent4 24 6 2" xfId="16204" xr:uid="{3CB1A856-94C4-4FFB-92AE-7FA1F9EB598F}"/>
    <cellStyle name="20% - Accent4 24 7" xfId="14210" xr:uid="{E720B2B4-E877-4E32-A07A-F1853401D676}"/>
    <cellStyle name="20% - Accent4 24 8" xfId="12896" xr:uid="{5BFBC589-50EA-4723-9D3B-9CAA69432754}"/>
    <cellStyle name="20% - Accent4 25" xfId="961" xr:uid="{4DD60A69-89D2-423D-814E-ADDBB8B87F5F}"/>
    <cellStyle name="20% - Accent4 25 2" xfId="3917" xr:uid="{EAF89CDD-430A-4FC5-99D9-9AC58B38F35E}"/>
    <cellStyle name="20% - Accent4 25 2 2" xfId="11896" xr:uid="{2444B1A3-466F-4C6C-8F5F-D3ECF2923754}"/>
    <cellStyle name="20% - Accent4 25 2 2 2" xfId="23184" xr:uid="{E4056AB6-165D-472C-B9A9-2CFA1C421403}"/>
    <cellStyle name="20% - Accent4 25 2 3" xfId="9902" xr:uid="{EB7B942B-04EB-4DB0-97B8-F0A488436B53}"/>
    <cellStyle name="20% - Accent4 25 2 3 2" xfId="21190" xr:uid="{77F1325E-D0AB-4169-BD49-DE486C0A8E51}"/>
    <cellStyle name="20% - Accent4 25 2 4" xfId="7908" xr:uid="{5A7AC67D-47A5-4F92-8638-2530560A3928}"/>
    <cellStyle name="20% - Accent4 25 2 4 2" xfId="19196" xr:uid="{341EBC80-AD21-415D-B5A3-4496E2661DA6}"/>
    <cellStyle name="20% - Accent4 25 2 5" xfId="5914" xr:uid="{06BAC475-AF6C-40CB-97C2-CC225F855AEB}"/>
    <cellStyle name="20% - Accent4 25 2 5 2" xfId="17202" xr:uid="{35F96FB0-6430-4746-86F3-F105413B6BA4}"/>
    <cellStyle name="20% - Accent4 25 2 6" xfId="15208" xr:uid="{1566E453-4D62-41E1-8BF9-0DEE7C490E29}"/>
    <cellStyle name="20% - Accent4 25 3" xfId="10899" xr:uid="{389B31B2-1E88-4BDF-9F8B-BD46001F51C8}"/>
    <cellStyle name="20% - Accent4 25 3 2" xfId="22187" xr:uid="{7663AC4D-0DC7-4258-B173-08C4F2E2F3DA}"/>
    <cellStyle name="20% - Accent4 25 4" xfId="8905" xr:uid="{94A32CE6-A41B-4C68-8E1F-B5ABB33C3015}"/>
    <cellStyle name="20% - Accent4 25 4 2" xfId="20193" xr:uid="{AB170533-D7B1-4527-BED7-D6FACFAC5C24}"/>
    <cellStyle name="20% - Accent4 25 5" xfId="6911" xr:uid="{B1BF38A8-3C47-4EFC-B2BA-D2A19B3C34F1}"/>
    <cellStyle name="20% - Accent4 25 5 2" xfId="18199" xr:uid="{BC417803-8D13-49BF-BB72-A0DB82582559}"/>
    <cellStyle name="20% - Accent4 25 6" xfId="4917" xr:uid="{98E0531C-9BA9-495F-80E9-2C803B3043C5}"/>
    <cellStyle name="20% - Accent4 25 6 2" xfId="16205" xr:uid="{C3554F2A-89C4-4AFC-B5C8-0CC190F149A1}"/>
    <cellStyle name="20% - Accent4 25 7" xfId="14211" xr:uid="{66444564-4FB0-4B77-AB2D-B8D9DFAC6FCF}"/>
    <cellStyle name="20% - Accent4 25 8" xfId="12897" xr:uid="{EE7A5F4F-9B3E-43E9-88B5-A9881DF912C3}"/>
    <cellStyle name="20% - Accent4 26" xfId="962" xr:uid="{5996D6AF-A6B4-4AC5-A5B6-08A323DC5C60}"/>
    <cellStyle name="20% - Accent4 26 2" xfId="3918" xr:uid="{658E04F7-E3F1-40C3-AAFF-AA5C52066D46}"/>
    <cellStyle name="20% - Accent4 26 2 2" xfId="11897" xr:uid="{35CA4F7B-BAD1-4E29-B58D-17D4BE739B66}"/>
    <cellStyle name="20% - Accent4 26 2 2 2" xfId="23185" xr:uid="{CC3B66F6-818E-4A2C-8E9D-F63824735778}"/>
    <cellStyle name="20% - Accent4 26 2 3" xfId="9903" xr:uid="{99AF4864-E810-4F9D-AE3D-1F3630D05320}"/>
    <cellStyle name="20% - Accent4 26 2 3 2" xfId="21191" xr:uid="{3E272731-147C-43D0-9DBE-D6B4FDC0123B}"/>
    <cellStyle name="20% - Accent4 26 2 4" xfId="7909" xr:uid="{17AACF99-A084-4F5B-A3FA-56B35ECD128C}"/>
    <cellStyle name="20% - Accent4 26 2 4 2" xfId="19197" xr:uid="{87E476C9-8912-411B-8038-E043239CA548}"/>
    <cellStyle name="20% - Accent4 26 2 5" xfId="5915" xr:uid="{E109CACF-5F57-4131-93B1-C251D6680C58}"/>
    <cellStyle name="20% - Accent4 26 2 5 2" xfId="17203" xr:uid="{E09CA44F-594D-4754-B72B-10D7FE604F50}"/>
    <cellStyle name="20% - Accent4 26 2 6" xfId="15209" xr:uid="{BA6E3F47-59D7-435C-80EC-89EECB4C229E}"/>
    <cellStyle name="20% - Accent4 26 3" xfId="10900" xr:uid="{CD96307D-0C79-4440-950A-2CDA816C61A1}"/>
    <cellStyle name="20% - Accent4 26 3 2" xfId="22188" xr:uid="{B2771AC8-775D-4B35-8746-69ED4604A76F}"/>
    <cellStyle name="20% - Accent4 26 4" xfId="8906" xr:uid="{D186ACEC-8D62-45AB-9620-6B66A2C00275}"/>
    <cellStyle name="20% - Accent4 26 4 2" xfId="20194" xr:uid="{9CF484C3-8902-4DAE-81FD-022382DFC57A}"/>
    <cellStyle name="20% - Accent4 26 5" xfId="6912" xr:uid="{1265AEAF-3D6A-4E9B-A107-C393E74E94ED}"/>
    <cellStyle name="20% - Accent4 26 5 2" xfId="18200" xr:uid="{99225BFE-2F0A-4024-8978-546EA4210588}"/>
    <cellStyle name="20% - Accent4 26 6" xfId="4918" xr:uid="{D5760B49-DE9A-4ADE-AAF5-409DB6FC12B0}"/>
    <cellStyle name="20% - Accent4 26 6 2" xfId="16206" xr:uid="{07219CDF-D074-4E09-BBFE-CF9BB7D896D5}"/>
    <cellStyle name="20% - Accent4 26 7" xfId="14212" xr:uid="{3C372FCB-4233-4831-A73B-36E3C61B0903}"/>
    <cellStyle name="20% - Accent4 26 8" xfId="12898" xr:uid="{6E37D9D2-7049-4F5E-9C8D-BED348E546DC}"/>
    <cellStyle name="20% - Accent4 27" xfId="963" xr:uid="{0055614E-8D2F-4282-B387-7EEE0EA1581A}"/>
    <cellStyle name="20% - Accent4 27 2" xfId="3919" xr:uid="{CD4EA072-F523-4CC3-B13A-BFA07E3BCED2}"/>
    <cellStyle name="20% - Accent4 27 2 2" xfId="11898" xr:uid="{E241B0DD-A56C-4A65-B3D7-B7953EFB2101}"/>
    <cellStyle name="20% - Accent4 27 2 2 2" xfId="23186" xr:uid="{1380FD5B-FD7E-4DF9-8D1F-C301E11925F8}"/>
    <cellStyle name="20% - Accent4 27 2 3" xfId="9904" xr:uid="{55A718B4-7F74-41D8-8410-F4FC468210DA}"/>
    <cellStyle name="20% - Accent4 27 2 3 2" xfId="21192" xr:uid="{AA6D6504-DEF2-4228-B654-A01990427456}"/>
    <cellStyle name="20% - Accent4 27 2 4" xfId="7910" xr:uid="{BBBC593C-1B61-4A0F-890E-48E0CD4DFE85}"/>
    <cellStyle name="20% - Accent4 27 2 4 2" xfId="19198" xr:uid="{4D65F389-62C3-4802-B74D-56C690050C3D}"/>
    <cellStyle name="20% - Accent4 27 2 5" xfId="5916" xr:uid="{3F8F1DF7-91EC-4683-848A-F28A318DA1EB}"/>
    <cellStyle name="20% - Accent4 27 2 5 2" xfId="17204" xr:uid="{CB98F21F-3145-475B-A336-BEABBAFAADC6}"/>
    <cellStyle name="20% - Accent4 27 2 6" xfId="15210" xr:uid="{8398D16D-474D-406D-9615-9FDBF44CEBB8}"/>
    <cellStyle name="20% - Accent4 27 3" xfId="10901" xr:uid="{102C9765-33D0-4213-89C0-30CCE6746C00}"/>
    <cellStyle name="20% - Accent4 27 3 2" xfId="22189" xr:uid="{5447867F-2FCF-471F-AF83-A8403052CE9D}"/>
    <cellStyle name="20% - Accent4 27 4" xfId="8907" xr:uid="{33952B5E-CF44-4773-AABB-E4C4FFC0722E}"/>
    <cellStyle name="20% - Accent4 27 4 2" xfId="20195" xr:uid="{DF3ACA07-6D0F-4E0A-83C1-A945964098E6}"/>
    <cellStyle name="20% - Accent4 27 5" xfId="6913" xr:uid="{680FCDB0-8E4F-4A94-9211-879D4D360997}"/>
    <cellStyle name="20% - Accent4 27 5 2" xfId="18201" xr:uid="{E588C413-79A8-46B4-BED8-BA3449E03ABB}"/>
    <cellStyle name="20% - Accent4 27 6" xfId="4919" xr:uid="{2C0FE9E2-D1AB-4852-AAB8-6A32BA4A0EBB}"/>
    <cellStyle name="20% - Accent4 27 6 2" xfId="16207" xr:uid="{82EB5768-10DA-4E0E-B49E-D83538874ED9}"/>
    <cellStyle name="20% - Accent4 27 7" xfId="14213" xr:uid="{0E790AB9-0D93-418F-8CAF-18C916284D92}"/>
    <cellStyle name="20% - Accent4 27 8" xfId="12899" xr:uid="{73B8B4BA-3DE4-4041-A12F-7496675D4518}"/>
    <cellStyle name="20% - Accent4 28" xfId="964" xr:uid="{FC8507CA-54D9-4F39-A684-CE27A18A7F2B}"/>
    <cellStyle name="20% - Accent4 28 2" xfId="3920" xr:uid="{6F6F8ADD-910E-4746-B56C-A07F8CF1F273}"/>
    <cellStyle name="20% - Accent4 28 2 2" xfId="11899" xr:uid="{1365230D-2813-4F2A-BED6-FDF42CE9EA40}"/>
    <cellStyle name="20% - Accent4 28 2 2 2" xfId="23187" xr:uid="{571314C0-11F8-4645-AE05-C26C09AD4510}"/>
    <cellStyle name="20% - Accent4 28 2 3" xfId="9905" xr:uid="{FB6B405A-F787-4275-B77C-9407EA678581}"/>
    <cellStyle name="20% - Accent4 28 2 3 2" xfId="21193" xr:uid="{635BD15D-3ABA-49E0-BC65-3409B447C3D1}"/>
    <cellStyle name="20% - Accent4 28 2 4" xfId="7911" xr:uid="{3F289E3B-9A09-412B-9C00-6E7F9BCD1E52}"/>
    <cellStyle name="20% - Accent4 28 2 4 2" xfId="19199" xr:uid="{4C3C95BF-A419-41A0-928F-7F8ACB590886}"/>
    <cellStyle name="20% - Accent4 28 2 5" xfId="5917" xr:uid="{4380B527-FAC6-466E-8BDF-1D41249F2CDF}"/>
    <cellStyle name="20% - Accent4 28 2 5 2" xfId="17205" xr:uid="{6F941AAC-5857-415D-AA3B-3723580FBE8B}"/>
    <cellStyle name="20% - Accent4 28 2 6" xfId="15211" xr:uid="{C39A7A65-E8F2-495B-B0DB-3A7A918083F7}"/>
    <cellStyle name="20% - Accent4 28 3" xfId="10902" xr:uid="{96DCF980-97C2-403D-A7F9-88E1FFFB4056}"/>
    <cellStyle name="20% - Accent4 28 3 2" xfId="22190" xr:uid="{108BC867-C44F-44F5-9DEA-F89605B52CC3}"/>
    <cellStyle name="20% - Accent4 28 4" xfId="8908" xr:uid="{6B86A61B-D90E-4464-8234-95B3EF2368B2}"/>
    <cellStyle name="20% - Accent4 28 4 2" xfId="20196" xr:uid="{AF03D305-8D8E-4BDE-9EFF-032937EE0173}"/>
    <cellStyle name="20% - Accent4 28 5" xfId="6914" xr:uid="{18698EAD-4676-4647-B937-ACBA43F550E0}"/>
    <cellStyle name="20% - Accent4 28 5 2" xfId="18202" xr:uid="{D5627007-C985-40BA-9313-F7E7A41B6C4B}"/>
    <cellStyle name="20% - Accent4 28 6" xfId="4920" xr:uid="{02CF54C6-1236-4FD6-BA7A-37256C7906BC}"/>
    <cellStyle name="20% - Accent4 28 6 2" xfId="16208" xr:uid="{0B80F7E3-3EE7-498E-BC55-8010D1E94490}"/>
    <cellStyle name="20% - Accent4 28 7" xfId="14214" xr:uid="{A8D6DC1C-DAE0-4187-BEEB-D2A51D57F978}"/>
    <cellStyle name="20% - Accent4 28 8" xfId="12900" xr:uid="{625F57BA-D4BD-4C16-B576-C969E6A92F64}"/>
    <cellStyle name="20% - Accent4 29" xfId="965" xr:uid="{E32F0796-41CE-4BB7-AEFC-DBE076D7FC50}"/>
    <cellStyle name="20% - Accent4 29 2" xfId="3921" xr:uid="{15D72FAA-E5B7-4ADE-9FB6-DAC2A6E954F8}"/>
    <cellStyle name="20% - Accent4 29 2 2" xfId="11900" xr:uid="{9149C41B-1E6D-48C1-BF70-8725EE94E443}"/>
    <cellStyle name="20% - Accent4 29 2 2 2" xfId="23188" xr:uid="{996CF900-8606-4F19-99C3-0192FF87B589}"/>
    <cellStyle name="20% - Accent4 29 2 3" xfId="9906" xr:uid="{5437040A-E1AC-4035-B71D-9F0678479D61}"/>
    <cellStyle name="20% - Accent4 29 2 3 2" xfId="21194" xr:uid="{08BF78F7-3196-486A-A64A-45B775A444C1}"/>
    <cellStyle name="20% - Accent4 29 2 4" xfId="7912" xr:uid="{9CE6CBAE-13EC-4FDC-B2A5-EBC09F153DB4}"/>
    <cellStyle name="20% - Accent4 29 2 4 2" xfId="19200" xr:uid="{C297B8DB-BF9F-4C15-936C-F1FEC988D279}"/>
    <cellStyle name="20% - Accent4 29 2 5" xfId="5918" xr:uid="{F1439BF9-9380-48D5-AA54-D74A088EAB70}"/>
    <cellStyle name="20% - Accent4 29 2 5 2" xfId="17206" xr:uid="{BAC54AB0-1C92-4B1A-A18A-5EEF35747D25}"/>
    <cellStyle name="20% - Accent4 29 2 6" xfId="15212" xr:uid="{AB98A9E4-F190-4D40-B92F-492BA26AC5C6}"/>
    <cellStyle name="20% - Accent4 29 3" xfId="10903" xr:uid="{BC7634EF-3440-416C-95AF-735167E18E6A}"/>
    <cellStyle name="20% - Accent4 29 3 2" xfId="22191" xr:uid="{AFB8429C-8FE3-4426-B000-011454BCCCA0}"/>
    <cellStyle name="20% - Accent4 29 4" xfId="8909" xr:uid="{0C0447FB-F923-4C8B-A74E-F97A420BF83D}"/>
    <cellStyle name="20% - Accent4 29 4 2" xfId="20197" xr:uid="{5C6820F8-1FBA-4BED-B5C0-C02417B4DF16}"/>
    <cellStyle name="20% - Accent4 29 5" xfId="6915" xr:uid="{646C1776-0D9B-4CF6-B1DE-F2BD6CD5E0D6}"/>
    <cellStyle name="20% - Accent4 29 5 2" xfId="18203" xr:uid="{5ABFD2DA-8199-4AEC-AD76-28378B7FF262}"/>
    <cellStyle name="20% - Accent4 29 6" xfId="4921" xr:uid="{3B5FA90E-EA19-4F20-BCD3-578989D054FC}"/>
    <cellStyle name="20% - Accent4 29 6 2" xfId="16209" xr:uid="{B69C913D-C5D5-465B-9950-6C5EF8838D3E}"/>
    <cellStyle name="20% - Accent4 29 7" xfId="14215" xr:uid="{9BB59D19-0431-4AA1-B57A-DA2667552545}"/>
    <cellStyle name="20% - Accent4 29 8" xfId="12901" xr:uid="{993AF5E5-B96D-497B-B0E3-89A1E8816DFB}"/>
    <cellStyle name="20% - Accent4 3" xfId="966" xr:uid="{A51A90EF-8996-48C3-A479-7B22D1AC9005}"/>
    <cellStyle name="20% - Accent4 3 10" xfId="24644" xr:uid="{11234B13-B6F5-491A-B73F-869B54AEA3CF}"/>
    <cellStyle name="20% - Accent4 3 11" xfId="25033" xr:uid="{B9514966-70CB-44AE-83CE-AEDF2A5372CA}"/>
    <cellStyle name="20% - Accent4 3 2" xfId="3922" xr:uid="{ABF9378C-2669-4240-986F-83CB13A4CA0C}"/>
    <cellStyle name="20% - Accent4 3 2 2" xfId="11901" xr:uid="{BCA5CA7F-3AF0-47B3-A829-4242F19EFF28}"/>
    <cellStyle name="20% - Accent4 3 2 2 2" xfId="23189" xr:uid="{90C61DF5-DF64-4124-B058-AAC8E52350BB}"/>
    <cellStyle name="20% - Accent4 3 2 3" xfId="9907" xr:uid="{98C9FD04-D9E9-4819-890B-F521AF38F6DB}"/>
    <cellStyle name="20% - Accent4 3 2 3 2" xfId="21195" xr:uid="{80E3822A-F104-4E59-BDB0-78E685916046}"/>
    <cellStyle name="20% - Accent4 3 2 4" xfId="7913" xr:uid="{22698552-E518-409B-9E84-614D54B71003}"/>
    <cellStyle name="20% - Accent4 3 2 4 2" xfId="19201" xr:uid="{7AE6DC4A-6C40-49D0-B7CA-508088E71EE2}"/>
    <cellStyle name="20% - Accent4 3 2 5" xfId="5919" xr:uid="{E0AABFE2-E530-4EA2-9DD8-9BAE074F995F}"/>
    <cellStyle name="20% - Accent4 3 2 5 2" xfId="17207" xr:uid="{74ECD956-44C1-442F-B885-AAD2876E2C50}"/>
    <cellStyle name="20% - Accent4 3 2 6" xfId="15213" xr:uid="{BCE1F933-EE21-49A6-B3D0-E5906014F440}"/>
    <cellStyle name="20% - Accent4 3 2 7" xfId="24405" xr:uid="{DCD6BCF8-0B16-45DD-8262-F34E8EC09AAB}"/>
    <cellStyle name="20% - Accent4 3 2 8" xfId="24868" xr:uid="{F6E4B72E-2345-494C-BC7F-6CBC5576D03B}"/>
    <cellStyle name="20% - Accent4 3 2 9" xfId="25235" xr:uid="{612AC52B-82EB-4978-A805-BEF3E60DA899}"/>
    <cellStyle name="20% - Accent4 3 3" xfId="10904" xr:uid="{2F2A024B-55C0-40EC-B3E1-F82371AD9A88}"/>
    <cellStyle name="20% - Accent4 3 3 2" xfId="22192" xr:uid="{56611322-BA8C-4FB5-BF5B-5FD578311CC9}"/>
    <cellStyle name="20% - Accent4 3 4" xfId="8910" xr:uid="{99133167-A0C9-490B-B718-4E09E02C5AE0}"/>
    <cellStyle name="20% - Accent4 3 4 2" xfId="20198" xr:uid="{FF3060A0-E78A-4C97-A309-C876695302BE}"/>
    <cellStyle name="20% - Accent4 3 5" xfId="6916" xr:uid="{803B5510-044A-46A7-8F8F-121E11D55897}"/>
    <cellStyle name="20% - Accent4 3 5 2" xfId="18204" xr:uid="{5D8EE2D2-B91C-43AD-8B5F-E4336FAB91CA}"/>
    <cellStyle name="20% - Accent4 3 6" xfId="4922" xr:uid="{D4A707C8-DB13-44C9-B3E9-A01A975928ED}"/>
    <cellStyle name="20% - Accent4 3 6 2" xfId="16210" xr:uid="{EDBA2D73-3687-4009-9532-DDBC6B24B3EF}"/>
    <cellStyle name="20% - Accent4 3 7" xfId="14216" xr:uid="{A725515A-292C-418A-9188-B603F28429F8}"/>
    <cellStyle name="20% - Accent4 3 8" xfId="12902" xr:uid="{B0DD363B-A7DA-4925-A12B-6628BDCAC0BA}"/>
    <cellStyle name="20% - Accent4 3 9" xfId="24017" xr:uid="{F3396897-BE37-4436-8F48-E3F4B0959CEF}"/>
    <cellStyle name="20% - Accent4 30" xfId="967" xr:uid="{F4BA9F3F-BB5D-49C0-B140-D7A3FD32713B}"/>
    <cellStyle name="20% - Accent4 30 2" xfId="3923" xr:uid="{ABAF72E8-CBE3-43DB-9C10-9D31B092ECA7}"/>
    <cellStyle name="20% - Accent4 30 2 2" xfId="11902" xr:uid="{1BF81AD3-E676-44A0-9EFB-229847B7E719}"/>
    <cellStyle name="20% - Accent4 30 2 2 2" xfId="23190" xr:uid="{D9DB4A76-8351-4866-A6A8-1837025F900F}"/>
    <cellStyle name="20% - Accent4 30 2 3" xfId="9908" xr:uid="{060A7A6A-F688-45ED-A7E0-863795AFD65A}"/>
    <cellStyle name="20% - Accent4 30 2 3 2" xfId="21196" xr:uid="{C8C92789-2ED2-4D95-8B0C-65AA21EDA729}"/>
    <cellStyle name="20% - Accent4 30 2 4" xfId="7914" xr:uid="{EC6C5A69-E15F-4BD5-A84F-41C97B6BFD47}"/>
    <cellStyle name="20% - Accent4 30 2 4 2" xfId="19202" xr:uid="{5F697313-BDD6-42B3-B9F9-56FAB1ADA66A}"/>
    <cellStyle name="20% - Accent4 30 2 5" xfId="5920" xr:uid="{B24A0FAC-17A3-4A24-A813-CBB75ED230E3}"/>
    <cellStyle name="20% - Accent4 30 2 5 2" xfId="17208" xr:uid="{D2CBA781-D53B-4CDE-8DD2-EB9E748E47CF}"/>
    <cellStyle name="20% - Accent4 30 2 6" xfId="15214" xr:uid="{076FDF02-CD99-4DC5-8A38-910D2A56790D}"/>
    <cellStyle name="20% - Accent4 30 3" xfId="10905" xr:uid="{56E336E4-49BD-4C6E-AE77-C4EE4334787F}"/>
    <cellStyle name="20% - Accent4 30 3 2" xfId="22193" xr:uid="{D20B7100-2762-4484-ADE8-BA5A73F830CF}"/>
    <cellStyle name="20% - Accent4 30 4" xfId="8911" xr:uid="{CBC83E7C-19F1-431E-9CA2-35B7CA48F79E}"/>
    <cellStyle name="20% - Accent4 30 4 2" xfId="20199" xr:uid="{B94954E0-FA09-4D08-B73C-E53921AFA990}"/>
    <cellStyle name="20% - Accent4 30 5" xfId="6917" xr:uid="{040EFA36-3CD1-4577-8A19-79232ECB5C6D}"/>
    <cellStyle name="20% - Accent4 30 5 2" xfId="18205" xr:uid="{BDF98FAD-D9F4-4744-AF2E-5E635B90E9B0}"/>
    <cellStyle name="20% - Accent4 30 6" xfId="4923" xr:uid="{6E793C69-3441-4349-96CE-DACE242566BC}"/>
    <cellStyle name="20% - Accent4 30 6 2" xfId="16211" xr:uid="{80B63BAD-6F76-4CA7-9E20-209120C3DFD3}"/>
    <cellStyle name="20% - Accent4 30 7" xfId="14217" xr:uid="{4EAD7ABC-1626-4AA0-AB51-F6CFD4C67F40}"/>
    <cellStyle name="20% - Accent4 30 8" xfId="12903" xr:uid="{989B0F46-97F0-462B-8FDE-F17518B4291E}"/>
    <cellStyle name="20% - Accent4 31" xfId="968" xr:uid="{FB1A0D78-955C-4FD7-AE1E-3E1B18EAA145}"/>
    <cellStyle name="20% - Accent4 31 2" xfId="3924" xr:uid="{B76F82A6-A6D2-4CFF-9AB5-B4F699FEA6A5}"/>
    <cellStyle name="20% - Accent4 31 2 2" xfId="11903" xr:uid="{1997AB50-D3AA-4EEC-9FE4-DE447667FBFE}"/>
    <cellStyle name="20% - Accent4 31 2 2 2" xfId="23191" xr:uid="{454F8708-CC5B-4A95-BC13-71F17017B647}"/>
    <cellStyle name="20% - Accent4 31 2 3" xfId="9909" xr:uid="{1D4F0FBC-C75B-487F-871A-2813B71B7D93}"/>
    <cellStyle name="20% - Accent4 31 2 3 2" xfId="21197" xr:uid="{2A14804F-8186-4FA4-B74A-A523B3D68F3D}"/>
    <cellStyle name="20% - Accent4 31 2 4" xfId="7915" xr:uid="{18CFEC85-3723-4E88-B790-698BDC7F1E84}"/>
    <cellStyle name="20% - Accent4 31 2 4 2" xfId="19203" xr:uid="{14729589-1DE5-400F-89D2-AB2050511232}"/>
    <cellStyle name="20% - Accent4 31 2 5" xfId="5921" xr:uid="{EB57A317-53A6-4794-B7CC-586FC6F30133}"/>
    <cellStyle name="20% - Accent4 31 2 5 2" xfId="17209" xr:uid="{D5132462-394D-4182-B66E-8854714C70C2}"/>
    <cellStyle name="20% - Accent4 31 2 6" xfId="15215" xr:uid="{34F3B1F5-5C11-4DEE-A0D1-69DDD9E1007F}"/>
    <cellStyle name="20% - Accent4 31 3" xfId="10906" xr:uid="{D98A73EB-7D2D-4D04-882D-E1F2A8A6C73E}"/>
    <cellStyle name="20% - Accent4 31 3 2" xfId="22194" xr:uid="{145D03C9-0210-40B5-82D1-02B579CC92B3}"/>
    <cellStyle name="20% - Accent4 31 4" xfId="8912" xr:uid="{9A55B7F0-D2D6-4FF7-946F-680EF1BA2443}"/>
    <cellStyle name="20% - Accent4 31 4 2" xfId="20200" xr:uid="{36D9B172-81A9-4A5D-A1BC-7EA8F6C8814E}"/>
    <cellStyle name="20% - Accent4 31 5" xfId="6918" xr:uid="{5B5DB8AE-259B-426A-89B9-3B77516FE044}"/>
    <cellStyle name="20% - Accent4 31 5 2" xfId="18206" xr:uid="{47BD393A-569C-409B-9F15-A2C7C8D82ECE}"/>
    <cellStyle name="20% - Accent4 31 6" xfId="4924" xr:uid="{C67C26F1-B226-4951-9FE6-693E7EB8AC6C}"/>
    <cellStyle name="20% - Accent4 31 6 2" xfId="16212" xr:uid="{34A7A842-8572-442F-B837-D19A564FA166}"/>
    <cellStyle name="20% - Accent4 31 7" xfId="14218" xr:uid="{37F0A644-4417-4CD3-9D30-CEBA7DE1E0F1}"/>
    <cellStyle name="20% - Accent4 31 8" xfId="12904" xr:uid="{B5261A98-1D2B-4272-9B78-813EFF7EF387}"/>
    <cellStyle name="20% - Accent4 32" xfId="969" xr:uid="{F4ED9862-E59A-47DE-AC6E-7C5251595A31}"/>
    <cellStyle name="20% - Accent4 32 2" xfId="3925" xr:uid="{D8778B23-3905-453F-86B3-B0254EF78A99}"/>
    <cellStyle name="20% - Accent4 32 2 2" xfId="11904" xr:uid="{7D26980A-EBF0-49B1-8355-F8524F3DBFFF}"/>
    <cellStyle name="20% - Accent4 32 2 2 2" xfId="23192" xr:uid="{40A8BB8E-F203-47FE-9EF0-2FE08A4D21DF}"/>
    <cellStyle name="20% - Accent4 32 2 3" xfId="9910" xr:uid="{D21EA967-7464-41A6-9DCC-6071B19EC6A0}"/>
    <cellStyle name="20% - Accent4 32 2 3 2" xfId="21198" xr:uid="{543287EC-2536-454F-853C-A5DE2A546581}"/>
    <cellStyle name="20% - Accent4 32 2 4" xfId="7916" xr:uid="{9EF44E54-4DBA-40BA-8D5F-1645B2E081EC}"/>
    <cellStyle name="20% - Accent4 32 2 4 2" xfId="19204" xr:uid="{395DB66A-8757-478C-8D27-81171E97684B}"/>
    <cellStyle name="20% - Accent4 32 2 5" xfId="5922" xr:uid="{153F1A51-6710-4E30-953D-125BF988C796}"/>
    <cellStyle name="20% - Accent4 32 2 5 2" xfId="17210" xr:uid="{73C0A76E-87D0-4D15-BCD8-75F9A32F897D}"/>
    <cellStyle name="20% - Accent4 32 2 6" xfId="15216" xr:uid="{AB985E61-9B2F-4376-ACDA-950F8CEFB158}"/>
    <cellStyle name="20% - Accent4 32 3" xfId="10907" xr:uid="{0CB807FA-89DE-42DB-8FE4-28809A6B51A2}"/>
    <cellStyle name="20% - Accent4 32 3 2" xfId="22195" xr:uid="{A4A2E45F-BC7F-4EA3-82D2-C308FFA25919}"/>
    <cellStyle name="20% - Accent4 32 4" xfId="8913" xr:uid="{31EFEC60-0112-415A-9BFC-C871C8296CB4}"/>
    <cellStyle name="20% - Accent4 32 4 2" xfId="20201" xr:uid="{2025B471-45D6-424B-BE67-57EF78A13F5F}"/>
    <cellStyle name="20% - Accent4 32 5" xfId="6919" xr:uid="{9936200C-87E0-4B5A-9F45-5D940FD20734}"/>
    <cellStyle name="20% - Accent4 32 5 2" xfId="18207" xr:uid="{8573E053-9B0B-454A-9456-F52B9D71B9B6}"/>
    <cellStyle name="20% - Accent4 32 6" xfId="4925" xr:uid="{E78C252F-0FE0-4B3D-93F8-F79FB4A030A8}"/>
    <cellStyle name="20% - Accent4 32 6 2" xfId="16213" xr:uid="{0B3C316B-72A6-4C8E-9377-CBC6E5288AC1}"/>
    <cellStyle name="20% - Accent4 32 7" xfId="14219" xr:uid="{95C14794-3E85-4B0A-9D5D-B17ABCDDFECD}"/>
    <cellStyle name="20% - Accent4 32 8" xfId="12905" xr:uid="{26FC3192-D029-40C7-B213-85CF1B867EEE}"/>
    <cellStyle name="20% - Accent4 33" xfId="970" xr:uid="{A18F893A-B048-47E4-B626-AB9645A0DA17}"/>
    <cellStyle name="20% - Accent4 33 2" xfId="3926" xr:uid="{DDE69C2A-DEEF-4158-A261-F598AF39E31E}"/>
    <cellStyle name="20% - Accent4 33 2 2" xfId="11905" xr:uid="{655E44EE-8741-4D32-94F4-83A67C1D03D0}"/>
    <cellStyle name="20% - Accent4 33 2 2 2" xfId="23193" xr:uid="{86F8B805-7540-4981-A3C8-0D80D229EA73}"/>
    <cellStyle name="20% - Accent4 33 2 3" xfId="9911" xr:uid="{75E057A8-FC5A-4EAC-B0E2-29E45F106EBE}"/>
    <cellStyle name="20% - Accent4 33 2 3 2" xfId="21199" xr:uid="{94F32D2D-E2E1-41C0-B01B-5E2C49F6BE49}"/>
    <cellStyle name="20% - Accent4 33 2 4" xfId="7917" xr:uid="{4FA9EE93-38CE-4811-BF01-5337E75435CD}"/>
    <cellStyle name="20% - Accent4 33 2 4 2" xfId="19205" xr:uid="{1F2B150C-B216-4E63-AE9E-6211D6EDE2A2}"/>
    <cellStyle name="20% - Accent4 33 2 5" xfId="5923" xr:uid="{BDA9EE48-81B8-493C-8376-778EA8CDABA4}"/>
    <cellStyle name="20% - Accent4 33 2 5 2" xfId="17211" xr:uid="{5483EC18-251E-43A4-8DF1-C967EC0C3B75}"/>
    <cellStyle name="20% - Accent4 33 2 6" xfId="15217" xr:uid="{6A2F6CCC-8BE1-48FE-BFA3-2FA2F6476CC5}"/>
    <cellStyle name="20% - Accent4 33 3" xfId="10908" xr:uid="{ADB42AD5-F7B7-431B-A46C-1111C31E60F8}"/>
    <cellStyle name="20% - Accent4 33 3 2" xfId="22196" xr:uid="{8DB4C68C-81D6-4E60-B824-C164B4DAEB9D}"/>
    <cellStyle name="20% - Accent4 33 4" xfId="8914" xr:uid="{281CA914-5E53-46EE-831B-8B12F85334AE}"/>
    <cellStyle name="20% - Accent4 33 4 2" xfId="20202" xr:uid="{AF722904-F701-4938-89E5-BDDB7EF8CFAF}"/>
    <cellStyle name="20% - Accent4 33 5" xfId="6920" xr:uid="{15905A39-D4DC-4A5B-9C1D-568EF0B47E66}"/>
    <cellStyle name="20% - Accent4 33 5 2" xfId="18208" xr:uid="{F727F939-790F-4594-8F28-5C1AB3615CA5}"/>
    <cellStyle name="20% - Accent4 33 6" xfId="4926" xr:uid="{87251296-1953-443C-A91C-9F28B871E1D5}"/>
    <cellStyle name="20% - Accent4 33 6 2" xfId="16214" xr:uid="{4FB5DB5B-2D0F-4975-9778-B2001748DE31}"/>
    <cellStyle name="20% - Accent4 33 7" xfId="14220" xr:uid="{7F505F6D-1D2A-4D8E-8F40-AB02037CF985}"/>
    <cellStyle name="20% - Accent4 33 8" xfId="12906" xr:uid="{0209BA37-6103-4659-BD05-CF27F3609921}"/>
    <cellStyle name="20% - Accent4 34" xfId="971" xr:uid="{9C2F607B-BE79-4C24-9A66-A6CF9059C4AC}"/>
    <cellStyle name="20% - Accent4 34 2" xfId="3927" xr:uid="{BD8FDB09-F535-4FC1-A909-AAFC1510F075}"/>
    <cellStyle name="20% - Accent4 34 2 2" xfId="11906" xr:uid="{C624F2BF-D504-4AC8-A697-B0F6AB246958}"/>
    <cellStyle name="20% - Accent4 34 2 2 2" xfId="23194" xr:uid="{0D1D046C-195A-43BC-B56B-64FBA368F10D}"/>
    <cellStyle name="20% - Accent4 34 2 3" xfId="9912" xr:uid="{672E9B0D-1A7B-4A72-8135-EDB24514672C}"/>
    <cellStyle name="20% - Accent4 34 2 3 2" xfId="21200" xr:uid="{C6C38673-F648-4E06-974A-90520B7F7ECD}"/>
    <cellStyle name="20% - Accent4 34 2 4" xfId="7918" xr:uid="{3D83E678-11B3-408F-A76A-C6FA5A8DF2BC}"/>
    <cellStyle name="20% - Accent4 34 2 4 2" xfId="19206" xr:uid="{2F9314B6-637C-4380-AC34-397AFE2225BA}"/>
    <cellStyle name="20% - Accent4 34 2 5" xfId="5924" xr:uid="{93987FEC-6D73-453D-81C5-06E4068AFA11}"/>
    <cellStyle name="20% - Accent4 34 2 5 2" xfId="17212" xr:uid="{67157339-97A8-456D-934D-077CD16F0435}"/>
    <cellStyle name="20% - Accent4 34 2 6" xfId="15218" xr:uid="{638D698B-4235-49F6-B7FA-70D74C38A2C4}"/>
    <cellStyle name="20% - Accent4 34 3" xfId="10909" xr:uid="{2C88E969-537A-43D0-8767-CA29939BC814}"/>
    <cellStyle name="20% - Accent4 34 3 2" xfId="22197" xr:uid="{A8845F56-A021-40FA-8602-EBED7F6B542A}"/>
    <cellStyle name="20% - Accent4 34 4" xfId="8915" xr:uid="{E0EAA71B-9877-44F4-AF7C-B3123B466B46}"/>
    <cellStyle name="20% - Accent4 34 4 2" xfId="20203" xr:uid="{F5A8651D-A2B7-4E7F-A986-CCA539042273}"/>
    <cellStyle name="20% - Accent4 34 5" xfId="6921" xr:uid="{E4E4FDC2-606D-4974-A522-EFD14E2CA5C5}"/>
    <cellStyle name="20% - Accent4 34 5 2" xfId="18209" xr:uid="{CF3B4C2E-E0F7-4B74-9B47-D8E03ED4DEC4}"/>
    <cellStyle name="20% - Accent4 34 6" xfId="4927" xr:uid="{436B94E0-1007-4E80-AFB7-F3CD808CE04D}"/>
    <cellStyle name="20% - Accent4 34 6 2" xfId="16215" xr:uid="{096BF98E-4707-4811-A9D7-E7AA13F648DA}"/>
    <cellStyle name="20% - Accent4 34 7" xfId="14221" xr:uid="{C80F5724-94BE-4BAF-9A29-561336A39766}"/>
    <cellStyle name="20% - Accent4 34 8" xfId="12907" xr:uid="{8EBF18E9-F6F6-4E12-B1BC-A0F1CE34F201}"/>
    <cellStyle name="20% - Accent4 35" xfId="972" xr:uid="{6C0D044B-392E-44B1-89C6-B443EF20E9FF}"/>
    <cellStyle name="20% - Accent4 35 2" xfId="3928" xr:uid="{C835946D-70D1-42CD-8414-E745F9590079}"/>
    <cellStyle name="20% - Accent4 35 2 2" xfId="11907" xr:uid="{D8B2DCC9-B3F0-4905-9258-B160CE2FEAF8}"/>
    <cellStyle name="20% - Accent4 35 2 2 2" xfId="23195" xr:uid="{D0210A5B-CD10-4218-8E20-01714D8723AC}"/>
    <cellStyle name="20% - Accent4 35 2 3" xfId="9913" xr:uid="{64B0326A-2633-4484-AB7D-BA994F39A017}"/>
    <cellStyle name="20% - Accent4 35 2 3 2" xfId="21201" xr:uid="{E193B275-1B5E-4D83-A0D4-75BE5EA4553E}"/>
    <cellStyle name="20% - Accent4 35 2 4" xfId="7919" xr:uid="{B26A29E8-0DE9-417E-8B47-58E9B943A801}"/>
    <cellStyle name="20% - Accent4 35 2 4 2" xfId="19207" xr:uid="{49FEE565-58A4-4B12-AB68-D38C7BA6C8CD}"/>
    <cellStyle name="20% - Accent4 35 2 5" xfId="5925" xr:uid="{C934D165-30CB-4626-A9AB-3376DA43B819}"/>
    <cellStyle name="20% - Accent4 35 2 5 2" xfId="17213" xr:uid="{54FF4436-EE5C-4D99-B667-83AE21E98344}"/>
    <cellStyle name="20% - Accent4 35 2 6" xfId="15219" xr:uid="{9287CC1C-0B36-4F6A-984E-95C506A38A52}"/>
    <cellStyle name="20% - Accent4 35 3" xfId="10910" xr:uid="{1487D884-D59D-4721-8710-D7F7F395AC8A}"/>
    <cellStyle name="20% - Accent4 35 3 2" xfId="22198" xr:uid="{F0932AF5-6CAA-4AEF-B26A-5726FED42A68}"/>
    <cellStyle name="20% - Accent4 35 4" xfId="8916" xr:uid="{092C1821-3A61-41AC-A5D7-78B5D4EC3327}"/>
    <cellStyle name="20% - Accent4 35 4 2" xfId="20204" xr:uid="{6D9F99ED-8985-4CAC-AF5D-C0DF5AC56C94}"/>
    <cellStyle name="20% - Accent4 35 5" xfId="6922" xr:uid="{9EF10C51-6CD4-44AD-A8CA-582701A9CB79}"/>
    <cellStyle name="20% - Accent4 35 5 2" xfId="18210" xr:uid="{A0377CC7-8356-448D-A1A0-D203BF374B5E}"/>
    <cellStyle name="20% - Accent4 35 6" xfId="4928" xr:uid="{D1E6705D-4265-4087-BBC1-75F588FE2AA4}"/>
    <cellStyle name="20% - Accent4 35 6 2" xfId="16216" xr:uid="{9543C065-25A6-4312-B483-EECEB692E5C6}"/>
    <cellStyle name="20% - Accent4 35 7" xfId="14222" xr:uid="{F4F52BC6-76E8-4F40-A790-FA99A6A09E50}"/>
    <cellStyle name="20% - Accent4 35 8" xfId="12908" xr:uid="{755DEDC5-63CF-4D55-8BFC-06C10D223996}"/>
    <cellStyle name="20% - Accent4 36" xfId="973" xr:uid="{DB8B9A89-8A5C-4BE8-A782-18ADDCB0AE7A}"/>
    <cellStyle name="20% - Accent4 36 2" xfId="3929" xr:uid="{5DF1824E-BA69-466B-8BE7-2461D7FC3CFF}"/>
    <cellStyle name="20% - Accent4 36 2 2" xfId="11908" xr:uid="{7A1853A5-247C-4DAE-82E1-9BEECA998B73}"/>
    <cellStyle name="20% - Accent4 36 2 2 2" xfId="23196" xr:uid="{F316C223-7AA8-4FE1-B85D-C1CC762DD0E6}"/>
    <cellStyle name="20% - Accent4 36 2 3" xfId="9914" xr:uid="{3C91B6EE-F9EC-415A-A799-740714873EFC}"/>
    <cellStyle name="20% - Accent4 36 2 3 2" xfId="21202" xr:uid="{79C9A9FD-6B55-450E-9B20-BB12E695B7FD}"/>
    <cellStyle name="20% - Accent4 36 2 4" xfId="7920" xr:uid="{346272EE-42BC-4ACE-ABBC-93FB2D48BCD2}"/>
    <cellStyle name="20% - Accent4 36 2 4 2" xfId="19208" xr:uid="{D1C73A37-4CFB-478A-AA27-D79EB872779C}"/>
    <cellStyle name="20% - Accent4 36 2 5" xfId="5926" xr:uid="{A7BB4540-4A2D-40F1-A1C1-63E64E691BF1}"/>
    <cellStyle name="20% - Accent4 36 2 5 2" xfId="17214" xr:uid="{E77EAA44-8828-4162-BDB0-67044005E05C}"/>
    <cellStyle name="20% - Accent4 36 2 6" xfId="15220" xr:uid="{175ADFEB-9D3A-47C7-94D4-89A0E1FBAF17}"/>
    <cellStyle name="20% - Accent4 36 3" xfId="10911" xr:uid="{451F60B7-1117-4880-B9D9-148667DB8F8C}"/>
    <cellStyle name="20% - Accent4 36 3 2" xfId="22199" xr:uid="{71923CCC-1B9C-4CE4-9F4F-58B5517C4C1A}"/>
    <cellStyle name="20% - Accent4 36 4" xfId="8917" xr:uid="{847DD80A-A7FA-41A3-A664-3C7AF210F899}"/>
    <cellStyle name="20% - Accent4 36 4 2" xfId="20205" xr:uid="{93CFD988-11BB-4DC8-976C-B60E50D32268}"/>
    <cellStyle name="20% - Accent4 36 5" xfId="6923" xr:uid="{03EC7685-41A2-4BAF-8BD6-3E293042FBAD}"/>
    <cellStyle name="20% - Accent4 36 5 2" xfId="18211" xr:uid="{06C18791-E7EB-4F1D-B75F-7DED3DAEAC43}"/>
    <cellStyle name="20% - Accent4 36 6" xfId="4929" xr:uid="{F988400E-987C-4F6F-96BB-4FB25A16635B}"/>
    <cellStyle name="20% - Accent4 36 6 2" xfId="16217" xr:uid="{F12D191E-0730-4267-BE8B-EDC23A723849}"/>
    <cellStyle name="20% - Accent4 36 7" xfId="14223" xr:uid="{DCA9E3A4-2695-42AC-948E-AC2E02658D11}"/>
    <cellStyle name="20% - Accent4 36 8" xfId="12909" xr:uid="{9E2639DD-8256-4AC2-85F8-C7075290D870}"/>
    <cellStyle name="20% - Accent4 37" xfId="974" xr:uid="{904417F2-359D-4A8E-902D-F3005EF1C496}"/>
    <cellStyle name="20% - Accent4 37 2" xfId="3930" xr:uid="{E27DC919-770D-43FD-8C05-78FDAB49C4E9}"/>
    <cellStyle name="20% - Accent4 37 2 2" xfId="11909" xr:uid="{72053EEB-34BC-45A2-A070-991648F98AB0}"/>
    <cellStyle name="20% - Accent4 37 2 2 2" xfId="23197" xr:uid="{FF7A94BB-5BD9-4889-9F5E-6E46AED14E97}"/>
    <cellStyle name="20% - Accent4 37 2 3" xfId="9915" xr:uid="{CD1F04CC-742E-43B5-B51D-A045B2E2DDA9}"/>
    <cellStyle name="20% - Accent4 37 2 3 2" xfId="21203" xr:uid="{D77903BE-107F-4BDB-BD4E-E0291363EE8E}"/>
    <cellStyle name="20% - Accent4 37 2 4" xfId="7921" xr:uid="{F3A089D8-5248-4B7C-B204-3D1F99855DC8}"/>
    <cellStyle name="20% - Accent4 37 2 4 2" xfId="19209" xr:uid="{FEDD9BD8-E52D-4FBA-B880-12E8CA1B8BFE}"/>
    <cellStyle name="20% - Accent4 37 2 5" xfId="5927" xr:uid="{7B4BF7E6-C236-4397-8AAF-AE7DF3F6B96B}"/>
    <cellStyle name="20% - Accent4 37 2 5 2" xfId="17215" xr:uid="{0BA94AB7-D3E0-4397-BE6A-A6CD8F8C53A8}"/>
    <cellStyle name="20% - Accent4 37 2 6" xfId="15221" xr:uid="{DBFBB686-DBBA-4B55-BB30-B6D5F4DE3344}"/>
    <cellStyle name="20% - Accent4 37 3" xfId="10912" xr:uid="{4D1E76E4-EB16-4B0D-BF59-3D8F9B50FAF7}"/>
    <cellStyle name="20% - Accent4 37 3 2" xfId="22200" xr:uid="{19A6C4F2-552D-49BC-9A1A-253DE7CF9C92}"/>
    <cellStyle name="20% - Accent4 37 4" xfId="8918" xr:uid="{DCDF3D1F-07EE-4369-A01B-3B3E3C84F026}"/>
    <cellStyle name="20% - Accent4 37 4 2" xfId="20206" xr:uid="{7B235A09-F63B-4200-B4F0-B2BD73299EBE}"/>
    <cellStyle name="20% - Accent4 37 5" xfId="6924" xr:uid="{BFEE4FE3-2F97-45B2-AE1D-E00F08358776}"/>
    <cellStyle name="20% - Accent4 37 5 2" xfId="18212" xr:uid="{2401CE1F-A66C-4669-8631-6CF5BACAE0ED}"/>
    <cellStyle name="20% - Accent4 37 6" xfId="4930" xr:uid="{291BEA18-87E4-4B53-9505-B049828516EB}"/>
    <cellStyle name="20% - Accent4 37 6 2" xfId="16218" xr:uid="{C3DAD7A7-70F4-4450-8AE5-C7E0B121DB2B}"/>
    <cellStyle name="20% - Accent4 37 7" xfId="14224" xr:uid="{8017CD1A-B40F-4B8A-8073-D0100B3110B6}"/>
    <cellStyle name="20% - Accent4 37 8" xfId="12910" xr:uid="{99E4975D-9541-47B7-80A6-5A68CA211FBD}"/>
    <cellStyle name="20% - Accent4 38" xfId="975" xr:uid="{50E0ABA2-C630-4B1E-A293-91BB9813FF2C}"/>
    <cellStyle name="20% - Accent4 38 2" xfId="3931" xr:uid="{1D64920A-9D9B-40D2-A13D-F5AA5A66C47F}"/>
    <cellStyle name="20% - Accent4 38 2 2" xfId="11910" xr:uid="{E0C039A7-23EA-4556-9C91-51422CD384A8}"/>
    <cellStyle name="20% - Accent4 38 2 2 2" xfId="23198" xr:uid="{46C49A96-F3DE-4CD6-A3B6-B2C21D92AC69}"/>
    <cellStyle name="20% - Accent4 38 2 3" xfId="9916" xr:uid="{6B9B7B04-F294-4013-BCE8-CB653E351B97}"/>
    <cellStyle name="20% - Accent4 38 2 3 2" xfId="21204" xr:uid="{C94EFD4B-5FBB-4300-A228-E22518FB0990}"/>
    <cellStyle name="20% - Accent4 38 2 4" xfId="7922" xr:uid="{F9E4AA79-313C-4805-BB0B-A1050CCDC710}"/>
    <cellStyle name="20% - Accent4 38 2 4 2" xfId="19210" xr:uid="{3D6597D3-850D-41DB-8439-65D28F9C9F6E}"/>
    <cellStyle name="20% - Accent4 38 2 5" xfId="5928" xr:uid="{84F0F954-F483-4C2D-99A0-AD828695304A}"/>
    <cellStyle name="20% - Accent4 38 2 5 2" xfId="17216" xr:uid="{1175ABF4-E7D3-41A2-AA86-B273B6657FE5}"/>
    <cellStyle name="20% - Accent4 38 2 6" xfId="15222" xr:uid="{4752844A-EE14-4130-8BCB-F377B859DFBB}"/>
    <cellStyle name="20% - Accent4 38 3" xfId="10913" xr:uid="{6C0D1582-FB4F-4EE7-A446-E4EEDDD9C307}"/>
    <cellStyle name="20% - Accent4 38 3 2" xfId="22201" xr:uid="{E2C85EE2-9EF8-4808-AF36-E7C87EE3D6BD}"/>
    <cellStyle name="20% - Accent4 38 4" xfId="8919" xr:uid="{6961E6A7-A018-44A8-806D-C459D7664A1E}"/>
    <cellStyle name="20% - Accent4 38 4 2" xfId="20207" xr:uid="{A5D4AD55-41E5-4F84-B1B6-3F4170D5C382}"/>
    <cellStyle name="20% - Accent4 38 5" xfId="6925" xr:uid="{9E6964F3-AE99-4CBF-BDFA-38D9E9D9624D}"/>
    <cellStyle name="20% - Accent4 38 5 2" xfId="18213" xr:uid="{AE38A649-41EA-4376-B66F-AA55F801EAE9}"/>
    <cellStyle name="20% - Accent4 38 6" xfId="4931" xr:uid="{D4E3AA0D-38B9-4B6F-BF60-E39403EE4F8B}"/>
    <cellStyle name="20% - Accent4 38 6 2" xfId="16219" xr:uid="{3C79AC14-B6DA-4D38-83F0-D03272F5692B}"/>
    <cellStyle name="20% - Accent4 38 7" xfId="14225" xr:uid="{9364433B-D7A4-4044-89AE-C94B041EC0E8}"/>
    <cellStyle name="20% - Accent4 38 8" xfId="12911" xr:uid="{D5AA4DBD-DDBD-4CD4-BF60-A19681F8DE29}"/>
    <cellStyle name="20% - Accent4 39" xfId="976" xr:uid="{6698FA50-9641-44BB-AB10-254D1484668A}"/>
    <cellStyle name="20% - Accent4 39 2" xfId="3932" xr:uid="{067503F8-1A2C-4141-80D2-84BB427E6BC5}"/>
    <cellStyle name="20% - Accent4 39 2 2" xfId="11911" xr:uid="{612EC7EA-6960-4735-BFB8-298F34196130}"/>
    <cellStyle name="20% - Accent4 39 2 2 2" xfId="23199" xr:uid="{55E3B372-173B-417A-B0C7-AE82607A9362}"/>
    <cellStyle name="20% - Accent4 39 2 3" xfId="9917" xr:uid="{207C8AA7-5A00-48DA-A796-64C2FCD09155}"/>
    <cellStyle name="20% - Accent4 39 2 3 2" xfId="21205" xr:uid="{A0B3AACC-0A34-43AA-A1A8-F8BCEC802734}"/>
    <cellStyle name="20% - Accent4 39 2 4" xfId="7923" xr:uid="{DBFCC314-1E84-493B-A372-2A6F85D806C3}"/>
    <cellStyle name="20% - Accent4 39 2 4 2" xfId="19211" xr:uid="{D0FE2F87-2E8A-4CDE-A625-290E0EFD883A}"/>
    <cellStyle name="20% - Accent4 39 2 5" xfId="5929" xr:uid="{51D8E11D-C366-4224-B728-E7B45E7FB9D6}"/>
    <cellStyle name="20% - Accent4 39 2 5 2" xfId="17217" xr:uid="{6DFF2EA0-A199-45C6-9B23-2D254E49A83E}"/>
    <cellStyle name="20% - Accent4 39 2 6" xfId="15223" xr:uid="{FF41A799-621E-4D73-8EB6-96A2A841B6DA}"/>
    <cellStyle name="20% - Accent4 39 3" xfId="10914" xr:uid="{12C369FC-115D-4B7D-BC35-38536F455ECD}"/>
    <cellStyle name="20% - Accent4 39 3 2" xfId="22202" xr:uid="{ED332AA6-7DD6-436E-B417-6E987B8D66E2}"/>
    <cellStyle name="20% - Accent4 39 4" xfId="8920" xr:uid="{EF55FAFB-C64B-4AA0-AC25-8B555FB6D382}"/>
    <cellStyle name="20% - Accent4 39 4 2" xfId="20208" xr:uid="{6845CD58-4210-4C11-82B0-6541C160BD87}"/>
    <cellStyle name="20% - Accent4 39 5" xfId="6926" xr:uid="{DAAF75FE-F327-4A12-9C47-E0E3F27034FF}"/>
    <cellStyle name="20% - Accent4 39 5 2" xfId="18214" xr:uid="{D44BB622-B43E-4F6A-AC39-579158724A36}"/>
    <cellStyle name="20% - Accent4 39 6" xfId="4932" xr:uid="{2F3A8596-1BAF-4AA6-B3AD-4809FCE6F163}"/>
    <cellStyle name="20% - Accent4 39 6 2" xfId="16220" xr:uid="{113FF727-4D2E-42F6-A26F-E72341D72E95}"/>
    <cellStyle name="20% - Accent4 39 7" xfId="14226" xr:uid="{C5BECB51-917B-4B62-9EB3-7C9D1C1F3324}"/>
    <cellStyle name="20% - Accent4 39 8" xfId="12912" xr:uid="{C3254F0E-3E7F-4F68-B988-20DA110A1751}"/>
    <cellStyle name="20% - Accent4 4" xfId="977" xr:uid="{77EAA366-7749-40DD-8533-E8461DBDE247}"/>
    <cellStyle name="20% - Accent4 4 10" xfId="24645" xr:uid="{F6F239FD-794B-4AA3-9903-D6DEF0DFF996}"/>
    <cellStyle name="20% - Accent4 4 11" xfId="25034" xr:uid="{C37F060E-E06D-426A-AE10-E15CCE9F3A0E}"/>
    <cellStyle name="20% - Accent4 4 2" xfId="3933" xr:uid="{DF5F92DB-D0CC-4AA3-9C39-7A70346FD0FC}"/>
    <cellStyle name="20% - Accent4 4 2 2" xfId="11912" xr:uid="{6C0FB08E-E775-45A9-BC25-04803F867A24}"/>
    <cellStyle name="20% - Accent4 4 2 2 2" xfId="23200" xr:uid="{5E538C34-296C-4EA9-B9FD-DA0EA4214255}"/>
    <cellStyle name="20% - Accent4 4 2 3" xfId="9918" xr:uid="{8BA886E7-D718-488B-BE16-F875D672D1B9}"/>
    <cellStyle name="20% - Accent4 4 2 3 2" xfId="21206" xr:uid="{51AAAB15-F069-4DB6-A4D3-5166283497A4}"/>
    <cellStyle name="20% - Accent4 4 2 4" xfId="7924" xr:uid="{61F9C6E8-4CD2-47CA-B6C5-87FBB76990C3}"/>
    <cellStyle name="20% - Accent4 4 2 4 2" xfId="19212" xr:uid="{C2E2161D-4F07-4AAA-B69E-32D11ED0AFC0}"/>
    <cellStyle name="20% - Accent4 4 2 5" xfId="5930" xr:uid="{632DEB33-E83E-4FD9-85EB-094A40B350CB}"/>
    <cellStyle name="20% - Accent4 4 2 5 2" xfId="17218" xr:uid="{EC7CC1A9-411D-45EF-A170-A9C8691C782E}"/>
    <cellStyle name="20% - Accent4 4 2 6" xfId="15224" xr:uid="{1E7A76A1-BD8D-4110-BB3D-BE25DC6F8E7C}"/>
    <cellStyle name="20% - Accent4 4 2 7" xfId="24406" xr:uid="{F4277892-3935-4F9A-8741-CA28B9D74B51}"/>
    <cellStyle name="20% - Accent4 4 2 8" xfId="24869" xr:uid="{B5ED760A-B6A5-4011-A16D-C9AC86FED5A5}"/>
    <cellStyle name="20% - Accent4 4 2 9" xfId="25236" xr:uid="{8548B7E3-2C17-4655-8A55-D25EF8815E01}"/>
    <cellStyle name="20% - Accent4 4 3" xfId="10915" xr:uid="{BE8C1CBC-8C71-4F9E-8648-499E96D071BC}"/>
    <cellStyle name="20% - Accent4 4 3 2" xfId="22203" xr:uid="{C4635CB9-90ED-45DD-AC2C-567887CF65ED}"/>
    <cellStyle name="20% - Accent4 4 4" xfId="8921" xr:uid="{B7377E9C-2980-4DF0-A064-CE56FF9FBF1F}"/>
    <cellStyle name="20% - Accent4 4 4 2" xfId="20209" xr:uid="{C297371C-2AF0-46D2-80EB-2A0D89D5B0C4}"/>
    <cellStyle name="20% - Accent4 4 5" xfId="6927" xr:uid="{4324D533-1792-4687-935C-B5B13D2D2949}"/>
    <cellStyle name="20% - Accent4 4 5 2" xfId="18215" xr:uid="{5F4EFDA6-F0C5-4A30-A31A-B0DDA3DF6618}"/>
    <cellStyle name="20% - Accent4 4 6" xfId="4933" xr:uid="{76E0967D-B7DA-4D4B-8AA5-4B09D3B6F832}"/>
    <cellStyle name="20% - Accent4 4 6 2" xfId="16221" xr:uid="{04973780-5BE3-4210-B8DC-39BA5654B194}"/>
    <cellStyle name="20% - Accent4 4 7" xfId="14227" xr:uid="{AF22572C-E8C9-4348-963A-7F39D4E0CCDE}"/>
    <cellStyle name="20% - Accent4 4 8" xfId="12913" xr:uid="{DAA126B4-0474-4AE8-8E66-6F099404B518}"/>
    <cellStyle name="20% - Accent4 4 9" xfId="24018" xr:uid="{B4DE1BE0-02CE-4FF8-9825-0074C4DD9FB6}"/>
    <cellStyle name="20% - Accent4 40" xfId="978" xr:uid="{650C33A5-B967-42CF-848A-F38C383C5059}"/>
    <cellStyle name="20% - Accent4 40 2" xfId="3934" xr:uid="{00E8C04B-60A9-4457-8ACD-9B219F262397}"/>
    <cellStyle name="20% - Accent4 40 2 2" xfId="11913" xr:uid="{AD4D9E80-8EAD-4C11-B3F7-368C7A589DE1}"/>
    <cellStyle name="20% - Accent4 40 2 2 2" xfId="23201" xr:uid="{F01EFF74-AF43-4040-B815-4A32ED759A11}"/>
    <cellStyle name="20% - Accent4 40 2 3" xfId="9919" xr:uid="{58D5A69A-8FA8-480E-9D7E-1D5721036DCE}"/>
    <cellStyle name="20% - Accent4 40 2 3 2" xfId="21207" xr:uid="{B95AB6AA-72B5-4839-8DFB-E4531A838D86}"/>
    <cellStyle name="20% - Accent4 40 2 4" xfId="7925" xr:uid="{D5CB2D01-E4E1-4C28-966F-49364D0296EB}"/>
    <cellStyle name="20% - Accent4 40 2 4 2" xfId="19213" xr:uid="{A77C2801-51CC-40C5-B1B2-220CA1FAD6C2}"/>
    <cellStyle name="20% - Accent4 40 2 5" xfId="5931" xr:uid="{AD46F5C6-1D77-49C7-8D73-718FFF167958}"/>
    <cellStyle name="20% - Accent4 40 2 5 2" xfId="17219" xr:uid="{D62F7F84-3F46-4DDC-A84B-F3412FC57ADA}"/>
    <cellStyle name="20% - Accent4 40 2 6" xfId="15225" xr:uid="{1417E82E-EC37-40CF-A748-D18B440B068D}"/>
    <cellStyle name="20% - Accent4 40 3" xfId="10916" xr:uid="{F2E5D26D-A652-4259-815F-B3B71328A8FF}"/>
    <cellStyle name="20% - Accent4 40 3 2" xfId="22204" xr:uid="{77993103-B316-4FC1-B7D1-23AC3F988DC2}"/>
    <cellStyle name="20% - Accent4 40 4" xfId="8922" xr:uid="{F8785D1D-EC94-42B2-81A0-0AEE41667FA1}"/>
    <cellStyle name="20% - Accent4 40 4 2" xfId="20210" xr:uid="{77021CB0-1CB4-4F19-A207-76D605C4C567}"/>
    <cellStyle name="20% - Accent4 40 5" xfId="6928" xr:uid="{B7A5CAD0-CBB0-4C51-971C-8C174CAA45B6}"/>
    <cellStyle name="20% - Accent4 40 5 2" xfId="18216" xr:uid="{ED06FAAD-F02A-434E-A25E-1E26A88F2336}"/>
    <cellStyle name="20% - Accent4 40 6" xfId="4934" xr:uid="{8FD21F6C-76AE-4844-BB0B-5C587A275647}"/>
    <cellStyle name="20% - Accent4 40 6 2" xfId="16222" xr:uid="{50254A06-95C8-472E-A1FA-7B407E75C6F6}"/>
    <cellStyle name="20% - Accent4 40 7" xfId="14228" xr:uid="{DFE4DFBA-3B6B-4167-BAF4-7EE76D1544BE}"/>
    <cellStyle name="20% - Accent4 40 8" xfId="12914" xr:uid="{F406D0F0-9EA6-4608-A0E4-91DCF99C45E3}"/>
    <cellStyle name="20% - Accent4 41" xfId="979" xr:uid="{5B14A1A3-09C5-4822-8A36-8DF65288FE28}"/>
    <cellStyle name="20% - Accent4 41 2" xfId="3935" xr:uid="{B88818B6-A3AC-4142-BD4A-D512EC5347B9}"/>
    <cellStyle name="20% - Accent4 41 2 2" xfId="11914" xr:uid="{02E61111-7AA6-43F2-981E-BBFF7A7FC64C}"/>
    <cellStyle name="20% - Accent4 41 2 2 2" xfId="23202" xr:uid="{9B9806FE-1C23-4DA2-BADC-160D5FF357A1}"/>
    <cellStyle name="20% - Accent4 41 2 3" xfId="9920" xr:uid="{0B4CB5C9-E33A-4406-AA0F-12018385056B}"/>
    <cellStyle name="20% - Accent4 41 2 3 2" xfId="21208" xr:uid="{5ACEBF9F-2011-4827-8BCF-2FFE4D8EEA59}"/>
    <cellStyle name="20% - Accent4 41 2 4" xfId="7926" xr:uid="{0F4EEC25-5A16-48B3-A43F-D76002AD92EB}"/>
    <cellStyle name="20% - Accent4 41 2 4 2" xfId="19214" xr:uid="{D5326144-02DA-45B7-9877-D3353E47282A}"/>
    <cellStyle name="20% - Accent4 41 2 5" xfId="5932" xr:uid="{CD618980-78DF-47C3-A606-931AB70BDB4C}"/>
    <cellStyle name="20% - Accent4 41 2 5 2" xfId="17220" xr:uid="{7FE1C60E-10E6-44AC-9D42-3B8D422900FF}"/>
    <cellStyle name="20% - Accent4 41 2 6" xfId="15226" xr:uid="{44D1CA05-98D9-495D-881D-0C407CFC8E3A}"/>
    <cellStyle name="20% - Accent4 41 3" xfId="10917" xr:uid="{BFFEAADA-991F-43AE-AC86-2C628D2F01A4}"/>
    <cellStyle name="20% - Accent4 41 3 2" xfId="22205" xr:uid="{87C22DE9-1638-439E-B993-37C4D4BA80B1}"/>
    <cellStyle name="20% - Accent4 41 4" xfId="8923" xr:uid="{D42D74F1-0D97-4B52-81B3-11C9C69D5915}"/>
    <cellStyle name="20% - Accent4 41 4 2" xfId="20211" xr:uid="{489B6A62-F696-48B2-8F55-BD067DF81329}"/>
    <cellStyle name="20% - Accent4 41 5" xfId="6929" xr:uid="{F774279B-4373-4187-8984-3EAF866ECA26}"/>
    <cellStyle name="20% - Accent4 41 5 2" xfId="18217" xr:uid="{D30C598E-A605-4688-A597-24744CACCADF}"/>
    <cellStyle name="20% - Accent4 41 6" xfId="4935" xr:uid="{FEB953A5-5774-4C35-A04D-20C043FD03D0}"/>
    <cellStyle name="20% - Accent4 41 6 2" xfId="16223" xr:uid="{9B40DACE-40FC-48C4-8931-F6E8D7E6E598}"/>
    <cellStyle name="20% - Accent4 41 7" xfId="14229" xr:uid="{2CB0BCB1-5555-4E71-AF63-3D7A30CB0B67}"/>
    <cellStyle name="20% - Accent4 41 8" xfId="12915" xr:uid="{2A72CB17-40EE-48CD-A948-18F9FAAF3E39}"/>
    <cellStyle name="20% - Accent4 42" xfId="980" xr:uid="{535567A6-FC17-43F8-9BA5-5329192FF4F3}"/>
    <cellStyle name="20% - Accent4 42 2" xfId="3936" xr:uid="{CD7C2270-4C41-4A67-BD7E-FD7ADAC509C0}"/>
    <cellStyle name="20% - Accent4 42 2 2" xfId="11915" xr:uid="{B9584DF0-01EA-4CD0-A1CB-F0E7E458A45E}"/>
    <cellStyle name="20% - Accent4 42 2 2 2" xfId="23203" xr:uid="{9B3548DE-6C08-4F2A-86A3-A5739A305E42}"/>
    <cellStyle name="20% - Accent4 42 2 3" xfId="9921" xr:uid="{35ECDB4C-03DC-4F53-9D6E-64BEFFD01724}"/>
    <cellStyle name="20% - Accent4 42 2 3 2" xfId="21209" xr:uid="{90510FC6-8593-43C0-A449-486D0524572E}"/>
    <cellStyle name="20% - Accent4 42 2 4" xfId="7927" xr:uid="{DF7BBBE5-B1F8-48F1-99E0-33893B6CF494}"/>
    <cellStyle name="20% - Accent4 42 2 4 2" xfId="19215" xr:uid="{9DDF20D0-81CB-4ACD-A7F9-162CC938BB95}"/>
    <cellStyle name="20% - Accent4 42 2 5" xfId="5933" xr:uid="{DE7A2C41-4527-452C-93AB-A54F4ECD96C0}"/>
    <cellStyle name="20% - Accent4 42 2 5 2" xfId="17221" xr:uid="{280BF059-6EDC-4815-847B-04FEE3B75C75}"/>
    <cellStyle name="20% - Accent4 42 2 6" xfId="15227" xr:uid="{5A2FCAA8-E050-4A1F-B68D-4B3ADE8C4849}"/>
    <cellStyle name="20% - Accent4 42 3" xfId="10918" xr:uid="{D0F737A4-4690-40BB-852C-C62DF17B60CF}"/>
    <cellStyle name="20% - Accent4 42 3 2" xfId="22206" xr:uid="{F6FCB42C-4184-4F91-9260-8B48F4583F8A}"/>
    <cellStyle name="20% - Accent4 42 4" xfId="8924" xr:uid="{53D5248D-2B2A-4598-ABAD-6ADB93417E3E}"/>
    <cellStyle name="20% - Accent4 42 4 2" xfId="20212" xr:uid="{C745A884-1FFD-4FE2-9155-ADE15E0030E6}"/>
    <cellStyle name="20% - Accent4 42 5" xfId="6930" xr:uid="{AF5672FA-92ED-45BB-B9F2-97C67C7CD140}"/>
    <cellStyle name="20% - Accent4 42 5 2" xfId="18218" xr:uid="{F3493387-56AB-470D-961E-5B9D7BA27946}"/>
    <cellStyle name="20% - Accent4 42 6" xfId="4936" xr:uid="{A642D247-DB5B-4BCC-A3B4-B7C793F47606}"/>
    <cellStyle name="20% - Accent4 42 6 2" xfId="16224" xr:uid="{73906659-DE41-41AE-B384-AA4E92B7EBEF}"/>
    <cellStyle name="20% - Accent4 42 7" xfId="14230" xr:uid="{47C7E3BC-0A09-4DD9-BDB7-85E2FAEAC150}"/>
    <cellStyle name="20% - Accent4 42 8" xfId="12916" xr:uid="{5B4AF36A-0AED-4BB6-9FEA-576D24E4A6B4}"/>
    <cellStyle name="20% - Accent4 43" xfId="981" xr:uid="{8D6BE695-7FB0-4B3A-9DB0-6DC50EA3BB0C}"/>
    <cellStyle name="20% - Accent4 43 2" xfId="3937" xr:uid="{81ED8086-2F7D-4EC0-B3E5-53BE85E3C44E}"/>
    <cellStyle name="20% - Accent4 43 2 2" xfId="11916" xr:uid="{78950407-213B-46E5-9828-4538B2F75EA4}"/>
    <cellStyle name="20% - Accent4 43 2 2 2" xfId="23204" xr:uid="{3D312617-858D-4C97-A03A-AD5912A4F4FC}"/>
    <cellStyle name="20% - Accent4 43 2 3" xfId="9922" xr:uid="{E3AC765C-B6EE-4059-BF7D-EBE64E9135D5}"/>
    <cellStyle name="20% - Accent4 43 2 3 2" xfId="21210" xr:uid="{02D4F433-046D-4498-B31C-FAAE9738BD2C}"/>
    <cellStyle name="20% - Accent4 43 2 4" xfId="7928" xr:uid="{4A4B0F00-48C2-4979-BADC-7A959D0F6EE4}"/>
    <cellStyle name="20% - Accent4 43 2 4 2" xfId="19216" xr:uid="{26832915-AF4B-4CD7-81F4-A7EBF15FC822}"/>
    <cellStyle name="20% - Accent4 43 2 5" xfId="5934" xr:uid="{15959E35-0715-4642-B42D-EA1532EFDB06}"/>
    <cellStyle name="20% - Accent4 43 2 5 2" xfId="17222" xr:uid="{7D4F6A84-1011-4308-BD09-DC9D5FA6B636}"/>
    <cellStyle name="20% - Accent4 43 2 6" xfId="15228" xr:uid="{3E82E444-4C14-4110-AF5D-B342F03699A0}"/>
    <cellStyle name="20% - Accent4 43 3" xfId="10919" xr:uid="{551D4387-D22E-4E17-A761-AAD57C3604A2}"/>
    <cellStyle name="20% - Accent4 43 3 2" xfId="22207" xr:uid="{D26FCE1C-6A31-4429-91AD-AAF12928A710}"/>
    <cellStyle name="20% - Accent4 43 4" xfId="8925" xr:uid="{DACA141F-4BB2-4660-91A7-5E0258D61EA3}"/>
    <cellStyle name="20% - Accent4 43 4 2" xfId="20213" xr:uid="{9D22942C-1ABD-4225-86C3-2C005212A8C9}"/>
    <cellStyle name="20% - Accent4 43 5" xfId="6931" xr:uid="{10683B8F-EF9C-4749-8698-8AD16502E83F}"/>
    <cellStyle name="20% - Accent4 43 5 2" xfId="18219" xr:uid="{962E01EC-5D1B-4B59-842D-2A55766EC0C8}"/>
    <cellStyle name="20% - Accent4 43 6" xfId="4937" xr:uid="{FE407B65-7FD1-4338-A2FA-18F6A235E574}"/>
    <cellStyle name="20% - Accent4 43 6 2" xfId="16225" xr:uid="{6F0F5FE9-758D-4277-AF76-49E42A4F83D5}"/>
    <cellStyle name="20% - Accent4 43 7" xfId="14231" xr:uid="{DBFE8774-4AEF-415F-8456-45C5C1791544}"/>
    <cellStyle name="20% - Accent4 43 8" xfId="12917" xr:uid="{8407D785-022F-4340-89CD-156F123946E9}"/>
    <cellStyle name="20% - Accent4 44" xfId="982" xr:uid="{2451F654-2974-480D-8CF8-2F9A1536E04A}"/>
    <cellStyle name="20% - Accent4 44 2" xfId="3938" xr:uid="{6E2BDC6A-5D28-4E11-B034-E8A8485A6E0C}"/>
    <cellStyle name="20% - Accent4 44 2 2" xfId="11917" xr:uid="{D915548C-0031-4874-A242-EF9E40E226F8}"/>
    <cellStyle name="20% - Accent4 44 2 2 2" xfId="23205" xr:uid="{9B0E031B-93F4-42F0-AD1A-E80FE2CED970}"/>
    <cellStyle name="20% - Accent4 44 2 3" xfId="9923" xr:uid="{280F5A58-306E-4C3A-B8BD-4F7CF85CB7ED}"/>
    <cellStyle name="20% - Accent4 44 2 3 2" xfId="21211" xr:uid="{A5D9BF9E-D99F-425F-B803-2DAC6E704BFC}"/>
    <cellStyle name="20% - Accent4 44 2 4" xfId="7929" xr:uid="{8BE0359E-C717-48AB-AC21-F9291023646D}"/>
    <cellStyle name="20% - Accent4 44 2 4 2" xfId="19217" xr:uid="{7C2C4A7B-B20C-4344-B12C-05415F036A28}"/>
    <cellStyle name="20% - Accent4 44 2 5" xfId="5935" xr:uid="{341CDB86-F944-4679-8668-BE7B346045F3}"/>
    <cellStyle name="20% - Accent4 44 2 5 2" xfId="17223" xr:uid="{95F04FF5-86E9-4A12-A3D8-AF0626C1E695}"/>
    <cellStyle name="20% - Accent4 44 2 6" xfId="15229" xr:uid="{A30D6304-490F-4C29-8A5F-938B81DAE022}"/>
    <cellStyle name="20% - Accent4 44 3" xfId="10920" xr:uid="{C94D059D-3525-44D9-BB7D-617DFEA5D12B}"/>
    <cellStyle name="20% - Accent4 44 3 2" xfId="22208" xr:uid="{7D1B9F1C-D52C-4DF0-97F9-BF7DA07146D2}"/>
    <cellStyle name="20% - Accent4 44 4" xfId="8926" xr:uid="{542E7B05-6E31-49CF-99B3-52E27FE1DAB1}"/>
    <cellStyle name="20% - Accent4 44 4 2" xfId="20214" xr:uid="{E1D37B2D-14DD-4C9F-992B-CF160BF960A5}"/>
    <cellStyle name="20% - Accent4 44 5" xfId="6932" xr:uid="{FA3499D5-20C6-4C3B-8841-58734826BFA5}"/>
    <cellStyle name="20% - Accent4 44 5 2" xfId="18220" xr:uid="{3827D258-5656-4E1A-84CE-6E2ED09F4156}"/>
    <cellStyle name="20% - Accent4 44 6" xfId="4938" xr:uid="{8FF52A91-E605-4E65-B486-36E710821ED1}"/>
    <cellStyle name="20% - Accent4 44 6 2" xfId="16226" xr:uid="{0F6A7436-2498-45CD-A8B7-ECA0DE60FFC1}"/>
    <cellStyle name="20% - Accent4 44 7" xfId="14232" xr:uid="{314075D3-B39E-401F-B43B-B021F03D4D74}"/>
    <cellStyle name="20% - Accent4 44 8" xfId="12918" xr:uid="{D391F3BD-5C27-4D69-8149-3F7737A66615}"/>
    <cellStyle name="20% - Accent4 45" xfId="983" xr:uid="{4DE0B983-CBF5-4163-96DB-B14D0ECCBC4D}"/>
    <cellStyle name="20% - Accent4 45 2" xfId="3939" xr:uid="{0E865198-7A6C-4772-AAB0-E0A64CE73DEC}"/>
    <cellStyle name="20% - Accent4 45 2 2" xfId="11918" xr:uid="{60617FF5-A0F8-49BB-990A-F9530719F7EF}"/>
    <cellStyle name="20% - Accent4 45 2 2 2" xfId="23206" xr:uid="{838BFD97-A900-4309-874B-D5D2D938BF39}"/>
    <cellStyle name="20% - Accent4 45 2 3" xfId="9924" xr:uid="{E51E4CCA-1ED3-4A91-9EC2-ADEA10401511}"/>
    <cellStyle name="20% - Accent4 45 2 3 2" xfId="21212" xr:uid="{A7DA1D6F-75C8-4F30-BD50-EA7DFF769A8E}"/>
    <cellStyle name="20% - Accent4 45 2 4" xfId="7930" xr:uid="{5CA7D59F-E95F-4CFE-99F1-44EAEBB68DBE}"/>
    <cellStyle name="20% - Accent4 45 2 4 2" xfId="19218" xr:uid="{DDB40063-516D-43D4-86BA-A1B58D2D3764}"/>
    <cellStyle name="20% - Accent4 45 2 5" xfId="5936" xr:uid="{4E7948D6-508B-4E2F-ABDB-67521B751FB8}"/>
    <cellStyle name="20% - Accent4 45 2 5 2" xfId="17224" xr:uid="{CDDBE8D9-C126-489F-A4E3-377DFB9855CA}"/>
    <cellStyle name="20% - Accent4 45 2 6" xfId="15230" xr:uid="{839DB4CC-26CB-4CE9-9E8D-4B29164BD7F1}"/>
    <cellStyle name="20% - Accent4 45 3" xfId="10921" xr:uid="{A41D943F-0A2B-4B7A-A9E8-75F579AFDEE9}"/>
    <cellStyle name="20% - Accent4 45 3 2" xfId="22209" xr:uid="{37D7D8E7-0480-4816-A248-A87815F2D9B2}"/>
    <cellStyle name="20% - Accent4 45 4" xfId="8927" xr:uid="{096A4D37-FF2D-442A-9306-8805927D3255}"/>
    <cellStyle name="20% - Accent4 45 4 2" xfId="20215" xr:uid="{DCA2FB69-1E24-4A57-B079-A94D221C5D02}"/>
    <cellStyle name="20% - Accent4 45 5" xfId="6933" xr:uid="{572718EF-7F49-4055-A10F-3E34BE5BDB33}"/>
    <cellStyle name="20% - Accent4 45 5 2" xfId="18221" xr:uid="{4ACFEDC6-F937-4E81-957D-E52CB7FB7601}"/>
    <cellStyle name="20% - Accent4 45 6" xfId="4939" xr:uid="{A0ED1840-347B-4F72-8073-C8283B5BBF0A}"/>
    <cellStyle name="20% - Accent4 45 6 2" xfId="16227" xr:uid="{2AC3C875-2584-439D-82B4-1B432918585E}"/>
    <cellStyle name="20% - Accent4 45 7" xfId="14233" xr:uid="{CEE14BA9-CFC6-461D-A5D1-322C135F9361}"/>
    <cellStyle name="20% - Accent4 45 8" xfId="12919" xr:uid="{4A65124E-85AE-4044-A7F2-45C6750B1785}"/>
    <cellStyle name="20% - Accent4 46" xfId="984" xr:uid="{8634489E-36E7-49FE-9C3B-08071CC10B92}"/>
    <cellStyle name="20% - Accent4 46 2" xfId="3940" xr:uid="{2B69146B-0EB5-4747-9F86-CD2CD41890E3}"/>
    <cellStyle name="20% - Accent4 46 2 2" xfId="11919" xr:uid="{B4EDA05A-38E0-4AE0-859F-4C6E538C2830}"/>
    <cellStyle name="20% - Accent4 46 2 2 2" xfId="23207" xr:uid="{247EF41D-2677-4669-89A9-4DECE57B05AA}"/>
    <cellStyle name="20% - Accent4 46 2 3" xfId="9925" xr:uid="{E502D086-C640-4A60-BB3D-833CC60FED05}"/>
    <cellStyle name="20% - Accent4 46 2 3 2" xfId="21213" xr:uid="{F1F52840-DB34-4906-BADC-B525155E68EC}"/>
    <cellStyle name="20% - Accent4 46 2 4" xfId="7931" xr:uid="{524B3D83-5D8E-4E8D-98C1-EF61735F4FFA}"/>
    <cellStyle name="20% - Accent4 46 2 4 2" xfId="19219" xr:uid="{E3D7E15D-D8F7-46A7-AFE3-B0A92999776D}"/>
    <cellStyle name="20% - Accent4 46 2 5" xfId="5937" xr:uid="{68A75B29-949C-4FFC-B6B7-0BCFE5341903}"/>
    <cellStyle name="20% - Accent4 46 2 5 2" xfId="17225" xr:uid="{E1017E7A-440F-4961-A6F3-8BB9717746F0}"/>
    <cellStyle name="20% - Accent4 46 2 6" xfId="15231" xr:uid="{DA53A714-424C-48DD-B506-B684A08A1FB8}"/>
    <cellStyle name="20% - Accent4 46 3" xfId="10922" xr:uid="{40F411C5-A356-43B2-887F-50720681BA9A}"/>
    <cellStyle name="20% - Accent4 46 3 2" xfId="22210" xr:uid="{82A29CF9-A7B8-43A6-8ED4-BA1870E04E78}"/>
    <cellStyle name="20% - Accent4 46 4" xfId="8928" xr:uid="{25A7CA14-F4F0-4BD2-96DF-820408C4CEAA}"/>
    <cellStyle name="20% - Accent4 46 4 2" xfId="20216" xr:uid="{38E0F119-919C-4994-832D-BA4CFC720AAE}"/>
    <cellStyle name="20% - Accent4 46 5" xfId="6934" xr:uid="{4A857BAD-A491-48FF-8FF1-3BE558A26AF5}"/>
    <cellStyle name="20% - Accent4 46 5 2" xfId="18222" xr:uid="{1849992D-2637-4860-80FF-9C12A853AFE4}"/>
    <cellStyle name="20% - Accent4 46 6" xfId="4940" xr:uid="{B064A601-8A9F-4BB9-8281-5540B329A017}"/>
    <cellStyle name="20% - Accent4 46 6 2" xfId="16228" xr:uid="{0B5E7B9B-78C1-4145-8EA4-912A1E4053A8}"/>
    <cellStyle name="20% - Accent4 46 7" xfId="14234" xr:uid="{1725B31E-767D-4B21-B134-E83BAFCA7731}"/>
    <cellStyle name="20% - Accent4 46 8" xfId="12920" xr:uid="{A66BF099-E9F0-4255-AD72-EC927E49E83A}"/>
    <cellStyle name="20% - Accent4 47" xfId="985" xr:uid="{BCC61E8F-D651-46E0-ACA1-58C2DA75D911}"/>
    <cellStyle name="20% - Accent4 47 2" xfId="3941" xr:uid="{F309DFA2-D3F6-4229-A93C-AD199BAE70DD}"/>
    <cellStyle name="20% - Accent4 47 2 2" xfId="11920" xr:uid="{C1ECFAEA-1E46-41AA-AF0A-C23819D18F4D}"/>
    <cellStyle name="20% - Accent4 47 2 2 2" xfId="23208" xr:uid="{D1C402EC-9E9E-46A5-8C65-8B1EFAB340D1}"/>
    <cellStyle name="20% - Accent4 47 2 3" xfId="9926" xr:uid="{6AADC08C-61D0-4990-9BAB-BF8B621A6DE4}"/>
    <cellStyle name="20% - Accent4 47 2 3 2" xfId="21214" xr:uid="{03262EE2-55A0-455A-9730-3B6E1E625BAA}"/>
    <cellStyle name="20% - Accent4 47 2 4" xfId="7932" xr:uid="{3AF1FA38-8C0A-4492-B020-C1164B62370D}"/>
    <cellStyle name="20% - Accent4 47 2 4 2" xfId="19220" xr:uid="{3CD32E44-DD95-4068-BF70-2AEBA6D9796F}"/>
    <cellStyle name="20% - Accent4 47 2 5" xfId="5938" xr:uid="{BBD53997-43D6-45FA-90D6-666A82E1E426}"/>
    <cellStyle name="20% - Accent4 47 2 5 2" xfId="17226" xr:uid="{8E63BAA7-D797-4CBF-A358-A137497C40B2}"/>
    <cellStyle name="20% - Accent4 47 2 6" xfId="15232" xr:uid="{E463E186-091B-4B53-943D-51CB4CB3729F}"/>
    <cellStyle name="20% - Accent4 47 3" xfId="10923" xr:uid="{8A85989D-C0A1-439C-9E9B-935E42E788D6}"/>
    <cellStyle name="20% - Accent4 47 3 2" xfId="22211" xr:uid="{0788E2DD-209C-4DA7-8C94-35AB2188EDA0}"/>
    <cellStyle name="20% - Accent4 47 4" xfId="8929" xr:uid="{9F99A98F-F5E6-4376-88B4-BF5280A3F486}"/>
    <cellStyle name="20% - Accent4 47 4 2" xfId="20217" xr:uid="{64627699-2644-4715-8C97-C9D9D2A3DD1D}"/>
    <cellStyle name="20% - Accent4 47 5" xfId="6935" xr:uid="{919A5A29-F3EC-4C02-B6F3-4BCEB5A97CA0}"/>
    <cellStyle name="20% - Accent4 47 5 2" xfId="18223" xr:uid="{B44B1FE0-16E1-4E6E-B779-3F5F62A173D4}"/>
    <cellStyle name="20% - Accent4 47 6" xfId="4941" xr:uid="{05569928-6889-4733-B030-D075740C84B5}"/>
    <cellStyle name="20% - Accent4 47 6 2" xfId="16229" xr:uid="{DB82EB5E-CAD0-4F96-B3D9-B4B55CD35565}"/>
    <cellStyle name="20% - Accent4 47 7" xfId="14235" xr:uid="{736E2DE6-B18B-4C21-8908-FA80414C1B91}"/>
    <cellStyle name="20% - Accent4 47 8" xfId="12921" xr:uid="{97732564-3101-41D5-B88E-8861890B3A06}"/>
    <cellStyle name="20% - Accent4 48" xfId="986" xr:uid="{9AA4A55C-21A3-46E8-A36E-A5F9790A321C}"/>
    <cellStyle name="20% - Accent4 48 2" xfId="3942" xr:uid="{6A686D02-EFB6-49F9-B6AD-E66946882724}"/>
    <cellStyle name="20% - Accent4 48 2 2" xfId="11921" xr:uid="{2B0E7970-4E75-48D7-BE8E-8D4B9BBB44CA}"/>
    <cellStyle name="20% - Accent4 48 2 2 2" xfId="23209" xr:uid="{EFE181F0-3003-4B5E-B2B6-F29CDF8276E8}"/>
    <cellStyle name="20% - Accent4 48 2 3" xfId="9927" xr:uid="{88661042-F0C2-47B4-B8FD-C960D9F338E1}"/>
    <cellStyle name="20% - Accent4 48 2 3 2" xfId="21215" xr:uid="{6345EF17-680C-46F5-9CF3-B349359C9239}"/>
    <cellStyle name="20% - Accent4 48 2 4" xfId="7933" xr:uid="{FC079262-A02A-4B03-A22B-5B7C495FA4C2}"/>
    <cellStyle name="20% - Accent4 48 2 4 2" xfId="19221" xr:uid="{1E8C6EFF-63E8-4A5B-8C65-92804D271135}"/>
    <cellStyle name="20% - Accent4 48 2 5" xfId="5939" xr:uid="{6537F310-880F-4F37-8744-A6116864EE18}"/>
    <cellStyle name="20% - Accent4 48 2 5 2" xfId="17227" xr:uid="{E0B62F66-6DD5-4F51-9ACE-D61DE38CB159}"/>
    <cellStyle name="20% - Accent4 48 2 6" xfId="15233" xr:uid="{ECBCC61B-3CA9-4688-9326-F7B72BF02424}"/>
    <cellStyle name="20% - Accent4 48 3" xfId="10924" xr:uid="{D69EA4B1-9E5C-45A4-967E-0244CCB8F048}"/>
    <cellStyle name="20% - Accent4 48 3 2" xfId="22212" xr:uid="{71162646-E872-4DE7-9688-6CF98A7A347D}"/>
    <cellStyle name="20% - Accent4 48 4" xfId="8930" xr:uid="{8025CF1D-76A7-42C6-B25C-5A955EC94FD2}"/>
    <cellStyle name="20% - Accent4 48 4 2" xfId="20218" xr:uid="{B7AD37EF-22AD-4191-99D9-36DD298277E2}"/>
    <cellStyle name="20% - Accent4 48 5" xfId="6936" xr:uid="{5A03B7BF-31D7-4C22-85C6-90368AFF7E41}"/>
    <cellStyle name="20% - Accent4 48 5 2" xfId="18224" xr:uid="{42BEE8A5-9EEE-49F8-9B16-185AFA9F31B5}"/>
    <cellStyle name="20% - Accent4 48 6" xfId="4942" xr:uid="{25F19382-F5D2-421E-A7D2-B04D880CF12D}"/>
    <cellStyle name="20% - Accent4 48 6 2" xfId="16230" xr:uid="{B03C68DD-E020-4D57-961B-4349E8BB1A2A}"/>
    <cellStyle name="20% - Accent4 48 7" xfId="14236" xr:uid="{FD76B88E-2C76-4649-9318-4EC18383C510}"/>
    <cellStyle name="20% - Accent4 48 8" xfId="12922" xr:uid="{B1D1B92C-8D54-4148-9A51-3599149A0142}"/>
    <cellStyle name="20% - Accent4 49" xfId="987" xr:uid="{509C369A-6A3D-4572-830B-AD0D5F6D3A55}"/>
    <cellStyle name="20% - Accent4 49 2" xfId="3943" xr:uid="{9292743B-279D-44D1-8484-C8ADBE3BDEF5}"/>
    <cellStyle name="20% - Accent4 49 2 2" xfId="11922" xr:uid="{9B4B5956-567E-49E8-A437-020D95FC3BAB}"/>
    <cellStyle name="20% - Accent4 49 2 2 2" xfId="23210" xr:uid="{567660A5-54F9-45C7-AF96-41ED1922088D}"/>
    <cellStyle name="20% - Accent4 49 2 3" xfId="9928" xr:uid="{519B50D4-0C1A-4162-AB2D-2EEC2FFBA50D}"/>
    <cellStyle name="20% - Accent4 49 2 3 2" xfId="21216" xr:uid="{FB865CF4-7056-431A-ACEB-F414BB5ABA97}"/>
    <cellStyle name="20% - Accent4 49 2 4" xfId="7934" xr:uid="{4A519E3A-AEE6-4818-A439-898C684F72FB}"/>
    <cellStyle name="20% - Accent4 49 2 4 2" xfId="19222" xr:uid="{ADFA7E06-6ABE-482E-B41B-2CB85D5DEB4F}"/>
    <cellStyle name="20% - Accent4 49 2 5" xfId="5940" xr:uid="{03E619E5-8AED-4B24-9E7F-DA9507023223}"/>
    <cellStyle name="20% - Accent4 49 2 5 2" xfId="17228" xr:uid="{89C74E8B-20D6-4BBF-A557-2A9A62468DC7}"/>
    <cellStyle name="20% - Accent4 49 2 6" xfId="15234" xr:uid="{3A0FF07A-A990-4F42-8013-C87984AAAF33}"/>
    <cellStyle name="20% - Accent4 49 3" xfId="10925" xr:uid="{462F0662-E200-4ADF-A44A-C1A6277D83D7}"/>
    <cellStyle name="20% - Accent4 49 3 2" xfId="22213" xr:uid="{67185B94-F80F-459F-8E4E-4AC79F4574F8}"/>
    <cellStyle name="20% - Accent4 49 4" xfId="8931" xr:uid="{69C5A7EC-77D4-4E7C-B951-1C9D83E33DC1}"/>
    <cellStyle name="20% - Accent4 49 4 2" xfId="20219" xr:uid="{83662118-8FC0-4ACE-AB4A-98FD03CC7C82}"/>
    <cellStyle name="20% - Accent4 49 5" xfId="6937" xr:uid="{48D81807-BD53-4985-B56B-7A58DE5F0757}"/>
    <cellStyle name="20% - Accent4 49 5 2" xfId="18225" xr:uid="{8E420A0B-FDE5-41CD-98DD-37129D6F7113}"/>
    <cellStyle name="20% - Accent4 49 6" xfId="4943" xr:uid="{BE809263-F265-4BC3-97E1-33BD9875814E}"/>
    <cellStyle name="20% - Accent4 49 6 2" xfId="16231" xr:uid="{6FEF0954-6BD2-415E-9B09-8A6184D2F0B1}"/>
    <cellStyle name="20% - Accent4 49 7" xfId="14237" xr:uid="{0DF88633-415C-496C-BB0D-66AFE5704FC7}"/>
    <cellStyle name="20% - Accent4 49 8" xfId="12923" xr:uid="{6C6B910A-BBF3-4DCC-A681-3BE6AE648BFD}"/>
    <cellStyle name="20% - Accent4 5" xfId="988" xr:uid="{334202CB-2371-4050-9E4A-B08706F0A71F}"/>
    <cellStyle name="20% - Accent4 5 10" xfId="24646" xr:uid="{CAE1545C-C85E-4D75-9A77-3EFE1C91AEE9}"/>
    <cellStyle name="20% - Accent4 5 11" xfId="25035" xr:uid="{17115400-9812-4DFD-A789-DFA91730A634}"/>
    <cellStyle name="20% - Accent4 5 2" xfId="3944" xr:uid="{600AB823-CF4D-41A3-9E5B-E6D927B7C6F4}"/>
    <cellStyle name="20% - Accent4 5 2 2" xfId="11923" xr:uid="{A2B5E52E-BE5C-43C2-8360-C8419C8ADCE9}"/>
    <cellStyle name="20% - Accent4 5 2 2 2" xfId="23211" xr:uid="{7472E58D-F19F-45B4-8AEC-9BA300C46D37}"/>
    <cellStyle name="20% - Accent4 5 2 3" xfId="9929" xr:uid="{23A54070-608A-40C8-A81B-16D3EDE8148D}"/>
    <cellStyle name="20% - Accent4 5 2 3 2" xfId="21217" xr:uid="{3F189424-E8F4-4449-AF18-69896EBA316F}"/>
    <cellStyle name="20% - Accent4 5 2 4" xfId="7935" xr:uid="{7834D838-6A59-4B1B-A2EF-B4E07FF13B52}"/>
    <cellStyle name="20% - Accent4 5 2 4 2" xfId="19223" xr:uid="{ABB3C060-F07E-411B-BFB2-0E7789E86F91}"/>
    <cellStyle name="20% - Accent4 5 2 5" xfId="5941" xr:uid="{FBACFCF2-63A7-47E0-AE5F-9DC2AF8CC722}"/>
    <cellStyle name="20% - Accent4 5 2 5 2" xfId="17229" xr:uid="{3B9AEBBE-F8E1-47A3-803D-42FECB182349}"/>
    <cellStyle name="20% - Accent4 5 2 6" xfId="15235" xr:uid="{41ECFCDF-6DC8-4BD5-9505-E9E6DEC0397E}"/>
    <cellStyle name="20% - Accent4 5 2 7" xfId="24407" xr:uid="{8AE76B27-12B8-4F71-949D-BCCE9F6B8AA1}"/>
    <cellStyle name="20% - Accent4 5 2 8" xfId="24870" xr:uid="{7252C977-FBD5-4DAE-8DF0-855AA4446787}"/>
    <cellStyle name="20% - Accent4 5 2 9" xfId="25237" xr:uid="{7C2B4539-9F93-4B1B-9E54-EAF38D96CD36}"/>
    <cellStyle name="20% - Accent4 5 3" xfId="10926" xr:uid="{9ADA22B0-15E0-4925-AEA2-6C848480D337}"/>
    <cellStyle name="20% - Accent4 5 3 2" xfId="22214" xr:uid="{E3A1F8CA-158F-459D-A0E3-94862205C73F}"/>
    <cellStyle name="20% - Accent4 5 4" xfId="8932" xr:uid="{DCE7513E-0320-4C90-8F74-9F0DADDF7AAF}"/>
    <cellStyle name="20% - Accent4 5 4 2" xfId="20220" xr:uid="{65E4CF59-E022-4260-AC9E-94A45C0668E8}"/>
    <cellStyle name="20% - Accent4 5 5" xfId="6938" xr:uid="{BBAE8168-3B14-4D9C-ADCF-B4034B2FFC89}"/>
    <cellStyle name="20% - Accent4 5 5 2" xfId="18226" xr:uid="{9F6F47C1-94A2-46B2-862D-DFD69B22B2C8}"/>
    <cellStyle name="20% - Accent4 5 6" xfId="4944" xr:uid="{3F7312D1-4481-46E7-B621-8C57528162A2}"/>
    <cellStyle name="20% - Accent4 5 6 2" xfId="16232" xr:uid="{460826B5-40F2-4BAF-B322-14A74772DB85}"/>
    <cellStyle name="20% - Accent4 5 7" xfId="14238" xr:uid="{94736589-FDBB-4C8C-89E0-8F7FE0865084}"/>
    <cellStyle name="20% - Accent4 5 8" xfId="12924" xr:uid="{FA400874-63CA-42E4-BF17-2C9F36048360}"/>
    <cellStyle name="20% - Accent4 5 9" xfId="24019" xr:uid="{E48D21DF-0EB9-4DC1-A792-7E6F9637D109}"/>
    <cellStyle name="20% - Accent4 50" xfId="989" xr:uid="{36A90FE5-0F13-4A49-BBE0-4064684E52C1}"/>
    <cellStyle name="20% - Accent4 50 2" xfId="3945" xr:uid="{3A2C29B8-6E13-469B-9F1D-0FC23906B803}"/>
    <cellStyle name="20% - Accent4 50 2 2" xfId="11924" xr:uid="{EB0D6996-5241-4BA7-B7C0-BD623203B409}"/>
    <cellStyle name="20% - Accent4 50 2 2 2" xfId="23212" xr:uid="{B63BF5D0-5A30-4303-B05B-F7800A32FC27}"/>
    <cellStyle name="20% - Accent4 50 2 3" xfId="9930" xr:uid="{06FC1E38-5580-4B19-A804-0142E1921D15}"/>
    <cellStyle name="20% - Accent4 50 2 3 2" xfId="21218" xr:uid="{EC172E1D-1098-4C79-8C9D-6758CFDCB56A}"/>
    <cellStyle name="20% - Accent4 50 2 4" xfId="7936" xr:uid="{3058D3A6-0C50-4224-87E4-31E06C36A9D8}"/>
    <cellStyle name="20% - Accent4 50 2 4 2" xfId="19224" xr:uid="{67895189-852D-40F3-BF2B-7147CCD3ACF3}"/>
    <cellStyle name="20% - Accent4 50 2 5" xfId="5942" xr:uid="{BEDC5E9A-B75A-45D9-B2DF-F1B543351DF4}"/>
    <cellStyle name="20% - Accent4 50 2 5 2" xfId="17230" xr:uid="{37530ACB-D62C-4017-94E1-0365F708A016}"/>
    <cellStyle name="20% - Accent4 50 2 6" xfId="15236" xr:uid="{D6F2EC95-DE06-487B-8099-45B0865D792D}"/>
    <cellStyle name="20% - Accent4 50 3" xfId="10927" xr:uid="{540F3D55-B829-4870-A607-63E42D8BC4FF}"/>
    <cellStyle name="20% - Accent4 50 3 2" xfId="22215" xr:uid="{273E58DC-DDFD-4175-8AAB-D70F533183BB}"/>
    <cellStyle name="20% - Accent4 50 4" xfId="8933" xr:uid="{289E5A8D-08D4-43B2-8F54-11CED6DCA4AF}"/>
    <cellStyle name="20% - Accent4 50 4 2" xfId="20221" xr:uid="{D4FA35AB-41D1-4A80-BC6A-CD3B7AE93CCF}"/>
    <cellStyle name="20% - Accent4 50 5" xfId="6939" xr:uid="{42360AB0-80FF-41FA-9965-848E52C4C12D}"/>
    <cellStyle name="20% - Accent4 50 5 2" xfId="18227" xr:uid="{6E332449-9C16-499A-B027-981159CFE5EB}"/>
    <cellStyle name="20% - Accent4 50 6" xfId="4945" xr:uid="{765717B4-959F-4F0D-A856-0D9D0B10F311}"/>
    <cellStyle name="20% - Accent4 50 6 2" xfId="16233" xr:uid="{FEFB4AA5-136C-4AC5-BB9D-7900EF1F5475}"/>
    <cellStyle name="20% - Accent4 50 7" xfId="14239" xr:uid="{9CA4DE2B-BE2E-4D78-BB5C-0493E92D1352}"/>
    <cellStyle name="20% - Accent4 50 8" xfId="12925" xr:uid="{B731383C-6F28-4896-8B2C-AA07E5FDCAE3}"/>
    <cellStyle name="20% - Accent4 51" xfId="990" xr:uid="{CE7B8E48-32F0-4868-8C7C-4E5DBB41FF8E}"/>
    <cellStyle name="20% - Accent4 51 2" xfId="3946" xr:uid="{C0BBBEE7-3277-4DD9-9C85-B43A14DCAB5E}"/>
    <cellStyle name="20% - Accent4 51 2 2" xfId="11925" xr:uid="{BD9F05B5-B1B3-44E2-9468-00DF0B3E7CCB}"/>
    <cellStyle name="20% - Accent4 51 2 2 2" xfId="23213" xr:uid="{F6D774FB-8CEE-4B57-AB6F-5BB4DB115AC5}"/>
    <cellStyle name="20% - Accent4 51 2 3" xfId="9931" xr:uid="{BEC02742-14C0-41D5-8E61-A8A58CDB818B}"/>
    <cellStyle name="20% - Accent4 51 2 3 2" xfId="21219" xr:uid="{615A5380-0E15-4B73-877F-87DAC1741A05}"/>
    <cellStyle name="20% - Accent4 51 2 4" xfId="7937" xr:uid="{70482C3D-417C-4528-B74C-313B74824F20}"/>
    <cellStyle name="20% - Accent4 51 2 4 2" xfId="19225" xr:uid="{B8E05037-5B87-4976-BE64-CDB1D6217A2D}"/>
    <cellStyle name="20% - Accent4 51 2 5" xfId="5943" xr:uid="{08EE074A-96C9-478F-83EB-C747EAB6DCAA}"/>
    <cellStyle name="20% - Accent4 51 2 5 2" xfId="17231" xr:uid="{0583C4B8-5C81-49AA-BBD6-B218D8286CBC}"/>
    <cellStyle name="20% - Accent4 51 2 6" xfId="15237" xr:uid="{FE630E4D-E136-4715-AA82-754A2CCD9307}"/>
    <cellStyle name="20% - Accent4 51 3" xfId="10928" xr:uid="{40293CF8-0936-4604-B8BD-646AC78601AA}"/>
    <cellStyle name="20% - Accent4 51 3 2" xfId="22216" xr:uid="{C117946A-AD60-4E16-BAB7-EF169A4A1772}"/>
    <cellStyle name="20% - Accent4 51 4" xfId="8934" xr:uid="{8599A1E8-E63E-4D70-B591-C4E7D3890E34}"/>
    <cellStyle name="20% - Accent4 51 4 2" xfId="20222" xr:uid="{CEB2F78D-D41B-483F-AD5B-47C02EE5CD76}"/>
    <cellStyle name="20% - Accent4 51 5" xfId="6940" xr:uid="{7DF3F5C4-B8B3-45D4-9F80-5954F2DD0046}"/>
    <cellStyle name="20% - Accent4 51 5 2" xfId="18228" xr:uid="{9EAC37C5-EBDD-4E36-B889-DC33233B5512}"/>
    <cellStyle name="20% - Accent4 51 6" xfId="4946" xr:uid="{4E6CAB12-0F4D-419E-8576-8FC03B75B548}"/>
    <cellStyle name="20% - Accent4 51 6 2" xfId="16234" xr:uid="{99010BDE-128F-4AA9-A81F-C000E732A978}"/>
    <cellStyle name="20% - Accent4 51 7" xfId="14240" xr:uid="{67A396EC-218D-4823-97EA-0133F6CC5881}"/>
    <cellStyle name="20% - Accent4 51 8" xfId="12926" xr:uid="{C160B077-6095-4070-937E-C267367859BF}"/>
    <cellStyle name="20% - Accent4 52" xfId="991" xr:uid="{05BC4D12-1D75-44BE-ABA6-A4AD2059D936}"/>
    <cellStyle name="20% - Accent4 52 2" xfId="3947" xr:uid="{DC92D546-70DF-4D9D-963E-0149EAD353DB}"/>
    <cellStyle name="20% - Accent4 52 2 2" xfId="11926" xr:uid="{4DA79FEB-5A9C-4973-99AC-7DFE35567A3E}"/>
    <cellStyle name="20% - Accent4 52 2 2 2" xfId="23214" xr:uid="{40D4DFA9-7B8A-4273-ACC0-64409EF30F2C}"/>
    <cellStyle name="20% - Accent4 52 2 3" xfId="9932" xr:uid="{131E9152-E369-4074-981B-C5E72E5656E3}"/>
    <cellStyle name="20% - Accent4 52 2 3 2" xfId="21220" xr:uid="{E0661236-0696-4E31-A7F7-2D442968EF9B}"/>
    <cellStyle name="20% - Accent4 52 2 4" xfId="7938" xr:uid="{FC46EC44-D9D2-4836-A763-F96F23A1C30B}"/>
    <cellStyle name="20% - Accent4 52 2 4 2" xfId="19226" xr:uid="{C4DC43A5-EAF7-4968-A5DF-DF8E65721978}"/>
    <cellStyle name="20% - Accent4 52 2 5" xfId="5944" xr:uid="{9416F910-798E-4500-AB9F-1722EC824232}"/>
    <cellStyle name="20% - Accent4 52 2 5 2" xfId="17232" xr:uid="{5BF567B8-4DD6-40FE-875B-0E4838804E65}"/>
    <cellStyle name="20% - Accent4 52 2 6" xfId="15238" xr:uid="{ECF638F2-0B02-49E3-9C02-B3142412E1E4}"/>
    <cellStyle name="20% - Accent4 52 3" xfId="10929" xr:uid="{67F6A11C-B747-4835-9EF1-5E824EC5573D}"/>
    <cellStyle name="20% - Accent4 52 3 2" xfId="22217" xr:uid="{255B1CE2-4937-4B8B-8991-C05AEC1B3861}"/>
    <cellStyle name="20% - Accent4 52 4" xfId="8935" xr:uid="{C11BC1A9-3682-474F-ADB7-6DDF270325D7}"/>
    <cellStyle name="20% - Accent4 52 4 2" xfId="20223" xr:uid="{0FA87709-6AB9-4EA0-81AF-9F19B477CE73}"/>
    <cellStyle name="20% - Accent4 52 5" xfId="6941" xr:uid="{30A207D9-DC72-4F6B-8777-ECC5C97622FB}"/>
    <cellStyle name="20% - Accent4 52 5 2" xfId="18229" xr:uid="{B44EFDA8-4F16-43EA-81DF-E5D3AFB74049}"/>
    <cellStyle name="20% - Accent4 52 6" xfId="4947" xr:uid="{5DE3BFCA-B090-425D-858D-6E0E1BD5DF01}"/>
    <cellStyle name="20% - Accent4 52 6 2" xfId="16235" xr:uid="{5463CE17-6AEA-4E95-B365-355E9218BB70}"/>
    <cellStyle name="20% - Accent4 52 7" xfId="14241" xr:uid="{50F02E30-5FC2-4BBE-A8F4-888F5B6088EC}"/>
    <cellStyle name="20% - Accent4 52 8" xfId="12927" xr:uid="{A085B388-7397-4A18-B178-335F4D647657}"/>
    <cellStyle name="20% - Accent4 53" xfId="992" xr:uid="{023796CC-665E-40AB-B084-64CEA06CDDFB}"/>
    <cellStyle name="20% - Accent4 53 2" xfId="3948" xr:uid="{02EBE09F-3961-4503-9CBA-9EDA39B80134}"/>
    <cellStyle name="20% - Accent4 53 2 2" xfId="11927" xr:uid="{8E366A18-3A99-4384-9613-5416B3E69531}"/>
    <cellStyle name="20% - Accent4 53 2 2 2" xfId="23215" xr:uid="{A9895207-4A93-4752-AB23-7BAFC6E73437}"/>
    <cellStyle name="20% - Accent4 53 2 3" xfId="9933" xr:uid="{1FE8D5D7-B939-4F33-8F3B-2749987C2BF4}"/>
    <cellStyle name="20% - Accent4 53 2 3 2" xfId="21221" xr:uid="{EB39B0C4-F465-42B0-A8C3-1ED4276CFF92}"/>
    <cellStyle name="20% - Accent4 53 2 4" xfId="7939" xr:uid="{8415335D-2A4F-4597-BA81-9B47C7F4CEDE}"/>
    <cellStyle name="20% - Accent4 53 2 4 2" xfId="19227" xr:uid="{7E782C9A-41B1-4611-8522-A306BAA3367B}"/>
    <cellStyle name="20% - Accent4 53 2 5" xfId="5945" xr:uid="{29248DE5-CE96-4A87-97DA-2B80080707FC}"/>
    <cellStyle name="20% - Accent4 53 2 5 2" xfId="17233" xr:uid="{CC556F79-4B45-40A1-A5C4-EE2B819BC7B9}"/>
    <cellStyle name="20% - Accent4 53 2 6" xfId="15239" xr:uid="{BC36F36A-8ED3-4BB0-8AAE-AD8F867EFD85}"/>
    <cellStyle name="20% - Accent4 53 3" xfId="10930" xr:uid="{CD949783-88B5-400B-97D2-36352B4F7824}"/>
    <cellStyle name="20% - Accent4 53 3 2" xfId="22218" xr:uid="{DA1BB38F-35A0-4978-B923-4FFB7E3E548A}"/>
    <cellStyle name="20% - Accent4 53 4" xfId="8936" xr:uid="{3F5100AD-071C-4167-9844-8C52A268EFD2}"/>
    <cellStyle name="20% - Accent4 53 4 2" xfId="20224" xr:uid="{209A5847-71E2-4988-9368-9541B7A1187F}"/>
    <cellStyle name="20% - Accent4 53 5" xfId="6942" xr:uid="{9DF34117-1E8F-4B34-9B5C-DAC1CE550EE9}"/>
    <cellStyle name="20% - Accent4 53 5 2" xfId="18230" xr:uid="{70BAF542-23DF-499F-AF5B-2B182D9B4F91}"/>
    <cellStyle name="20% - Accent4 53 6" xfId="4948" xr:uid="{B964C1C4-0F34-43F3-845B-79F07FC5920B}"/>
    <cellStyle name="20% - Accent4 53 6 2" xfId="16236" xr:uid="{178234FA-92CE-4A14-963D-F0188AA5DE8B}"/>
    <cellStyle name="20% - Accent4 53 7" xfId="14242" xr:uid="{60325273-4287-4DF2-8DE3-BDC2FFBD79DC}"/>
    <cellStyle name="20% - Accent4 53 8" xfId="12928" xr:uid="{9A2C85AB-3289-4AEE-A4B9-18F57AC8FAF1}"/>
    <cellStyle name="20% - Accent4 54" xfId="993" xr:uid="{F2D60355-0319-499B-BE40-6DD34DC78A7A}"/>
    <cellStyle name="20% - Accent4 54 2" xfId="3949" xr:uid="{60DE3FAA-D5A1-4989-B471-0769C81926E1}"/>
    <cellStyle name="20% - Accent4 54 2 2" xfId="11928" xr:uid="{CA670B5B-6F30-4A65-8379-F8A1A2341FAE}"/>
    <cellStyle name="20% - Accent4 54 2 2 2" xfId="23216" xr:uid="{7E0DAB43-399E-41E1-8AA7-A20DE182B5DB}"/>
    <cellStyle name="20% - Accent4 54 2 3" xfId="9934" xr:uid="{36C4974F-1064-4807-BDCA-8DA2FDD762E7}"/>
    <cellStyle name="20% - Accent4 54 2 3 2" xfId="21222" xr:uid="{9A93C4DA-6A0B-40A2-94CA-CC111E8B3DC2}"/>
    <cellStyle name="20% - Accent4 54 2 4" xfId="7940" xr:uid="{A8BA7FF7-9710-4186-A9F0-43011FC6F882}"/>
    <cellStyle name="20% - Accent4 54 2 4 2" xfId="19228" xr:uid="{81286334-80B9-42F1-BDA9-16CC91AA7653}"/>
    <cellStyle name="20% - Accent4 54 2 5" xfId="5946" xr:uid="{20F4C684-4B99-41C9-AA6D-DD0BC20A8AA6}"/>
    <cellStyle name="20% - Accent4 54 2 5 2" xfId="17234" xr:uid="{FF9C6D86-024C-4ADC-AD44-8314594C90FE}"/>
    <cellStyle name="20% - Accent4 54 2 6" xfId="15240" xr:uid="{C64C24F7-4F46-47D4-AFC4-AC4F220D39CD}"/>
    <cellStyle name="20% - Accent4 54 3" xfId="10931" xr:uid="{A3ADF4A2-5805-447C-89C5-3842A7CB06A8}"/>
    <cellStyle name="20% - Accent4 54 3 2" xfId="22219" xr:uid="{98EAA4B8-D1AA-46B8-90D2-5F39CFED4F66}"/>
    <cellStyle name="20% - Accent4 54 4" xfId="8937" xr:uid="{2D753A48-7DC7-4D8C-BB48-2422DACD06E1}"/>
    <cellStyle name="20% - Accent4 54 4 2" xfId="20225" xr:uid="{1376FE9A-9F86-4736-8E0E-A9FF9CD14D6F}"/>
    <cellStyle name="20% - Accent4 54 5" xfId="6943" xr:uid="{52512A43-0A43-4449-BA8B-03DDB7C173BD}"/>
    <cellStyle name="20% - Accent4 54 5 2" xfId="18231" xr:uid="{55156EDF-B5D4-4DCF-B529-99FC4386B45B}"/>
    <cellStyle name="20% - Accent4 54 6" xfId="4949" xr:uid="{CCB2FC8A-D6D9-4109-AE98-7E92BDFD75BD}"/>
    <cellStyle name="20% - Accent4 54 6 2" xfId="16237" xr:uid="{2D9F862E-7E5E-45AC-8EB3-75F7454B7D2A}"/>
    <cellStyle name="20% - Accent4 54 7" xfId="14243" xr:uid="{E54BAB6C-59D5-4A09-AB38-0EB7ADB65C5E}"/>
    <cellStyle name="20% - Accent4 54 8" xfId="12929" xr:uid="{E06630A0-FD71-417C-A841-2A61406BE360}"/>
    <cellStyle name="20% - Accent4 55" xfId="994" xr:uid="{5873A788-23E5-40EA-AC72-9655500B8102}"/>
    <cellStyle name="20% - Accent4 55 2" xfId="3950" xr:uid="{F647C77B-F2F6-4DEA-BD3F-88FEE92D049B}"/>
    <cellStyle name="20% - Accent4 55 2 2" xfId="11929" xr:uid="{B64C5DDA-E628-4448-90BB-A986BCDA1838}"/>
    <cellStyle name="20% - Accent4 55 2 2 2" xfId="23217" xr:uid="{F7D15E26-0A1C-4B86-86AA-2C69466D9651}"/>
    <cellStyle name="20% - Accent4 55 2 3" xfId="9935" xr:uid="{5A7916D1-9486-494B-B30D-A5ABF927099E}"/>
    <cellStyle name="20% - Accent4 55 2 3 2" xfId="21223" xr:uid="{7A763D8C-09C0-4788-BE89-E51DA87299F2}"/>
    <cellStyle name="20% - Accent4 55 2 4" xfId="7941" xr:uid="{629423B2-3165-4B2E-A0F9-89BEE52E6AD6}"/>
    <cellStyle name="20% - Accent4 55 2 4 2" xfId="19229" xr:uid="{852C9929-70DB-4924-B44F-497D8C7AA910}"/>
    <cellStyle name="20% - Accent4 55 2 5" xfId="5947" xr:uid="{A905D24A-F9DA-4B5D-A67F-2CDBB70F70C7}"/>
    <cellStyle name="20% - Accent4 55 2 5 2" xfId="17235" xr:uid="{5D1114D1-3361-4B2F-BD2C-7B32BAD229EC}"/>
    <cellStyle name="20% - Accent4 55 2 6" xfId="15241" xr:uid="{8AB04F3E-B350-4906-AED5-2460EFD2DE2C}"/>
    <cellStyle name="20% - Accent4 55 3" xfId="10932" xr:uid="{0CA5FDFE-193F-4FBD-ABD2-4CB2D852F36C}"/>
    <cellStyle name="20% - Accent4 55 3 2" xfId="22220" xr:uid="{35829124-B9A9-4361-A683-111C6D05D100}"/>
    <cellStyle name="20% - Accent4 55 4" xfId="8938" xr:uid="{0B6845B2-E2FC-4B6C-BF4E-8DEA7EEB423B}"/>
    <cellStyle name="20% - Accent4 55 4 2" xfId="20226" xr:uid="{3FB56143-DB2C-43CF-B35F-8E6229ADDC43}"/>
    <cellStyle name="20% - Accent4 55 5" xfId="6944" xr:uid="{5462F631-96CC-4DF1-9C1D-F157867C0819}"/>
    <cellStyle name="20% - Accent4 55 5 2" xfId="18232" xr:uid="{3AEF4E50-A58B-4FF9-91CD-F7DC2E82702A}"/>
    <cellStyle name="20% - Accent4 55 6" xfId="4950" xr:uid="{29286BBF-AE90-4467-9CEC-F22FDC8339B2}"/>
    <cellStyle name="20% - Accent4 55 6 2" xfId="16238" xr:uid="{25793B7E-F006-4F26-88BA-46D80EFFC45A}"/>
    <cellStyle name="20% - Accent4 55 7" xfId="14244" xr:uid="{F3CA3541-DA41-4E30-9257-57C7B0020037}"/>
    <cellStyle name="20% - Accent4 55 8" xfId="12930" xr:uid="{E636219C-0DD6-4FCD-9087-BCDF89137498}"/>
    <cellStyle name="20% - Accent4 56" xfId="995" xr:uid="{FDEB895C-750D-4DA1-A6E8-39148DB9D927}"/>
    <cellStyle name="20% - Accent4 56 2" xfId="3951" xr:uid="{3AD7DD91-91E0-4BE2-8F9D-7BD69B5275C5}"/>
    <cellStyle name="20% - Accent4 56 2 2" xfId="11930" xr:uid="{EB2FA926-2C3B-49D1-8462-7C5BF8E6B58B}"/>
    <cellStyle name="20% - Accent4 56 2 2 2" xfId="23218" xr:uid="{2DD5F7CE-3E83-40F4-AA35-C41BE94ADC89}"/>
    <cellStyle name="20% - Accent4 56 2 3" xfId="9936" xr:uid="{F9B33A5B-2D1B-457B-8FA6-12808DAA9D6D}"/>
    <cellStyle name="20% - Accent4 56 2 3 2" xfId="21224" xr:uid="{B4F30102-67A6-452D-80F1-A4A8C06D6639}"/>
    <cellStyle name="20% - Accent4 56 2 4" xfId="7942" xr:uid="{6B74D2C5-D81E-4537-A858-D4D6D4F56392}"/>
    <cellStyle name="20% - Accent4 56 2 4 2" xfId="19230" xr:uid="{A75E0052-F39E-4966-9B25-9B466D0FF462}"/>
    <cellStyle name="20% - Accent4 56 2 5" xfId="5948" xr:uid="{DF96F799-89E8-438B-A15B-427D2BC51701}"/>
    <cellStyle name="20% - Accent4 56 2 5 2" xfId="17236" xr:uid="{0590B90B-99CD-491F-AB83-5C97BBD85D52}"/>
    <cellStyle name="20% - Accent4 56 2 6" xfId="15242" xr:uid="{814EBFA0-CAA2-4A56-8ACD-08A3319A11CD}"/>
    <cellStyle name="20% - Accent4 56 3" xfId="10933" xr:uid="{EEDF2AD5-DB58-4AA4-9F76-438E0FD4B656}"/>
    <cellStyle name="20% - Accent4 56 3 2" xfId="22221" xr:uid="{E0E33536-5ACC-42E5-A212-62B29A503E4C}"/>
    <cellStyle name="20% - Accent4 56 4" xfId="8939" xr:uid="{5C71FF75-430D-48A6-AA38-BBF38E2A9F9D}"/>
    <cellStyle name="20% - Accent4 56 4 2" xfId="20227" xr:uid="{DA65FDF1-F702-4179-B9A8-363C82CD4FCF}"/>
    <cellStyle name="20% - Accent4 56 5" xfId="6945" xr:uid="{1156C625-3BAB-45C5-B25C-07C4A04E71DB}"/>
    <cellStyle name="20% - Accent4 56 5 2" xfId="18233" xr:uid="{55C67A18-3CC3-40C3-B972-18DFCE823F9A}"/>
    <cellStyle name="20% - Accent4 56 6" xfId="4951" xr:uid="{B2D94133-505A-4241-9E9B-6790D5649DC6}"/>
    <cellStyle name="20% - Accent4 56 6 2" xfId="16239" xr:uid="{D77BD0BB-1085-4AE8-ABC5-E694DBD12CE5}"/>
    <cellStyle name="20% - Accent4 56 7" xfId="14245" xr:uid="{16BCF1FD-7459-4120-B348-CB592DC951DE}"/>
    <cellStyle name="20% - Accent4 56 8" xfId="12931" xr:uid="{4BE34CBA-C85F-4544-AFCD-C78CC8CDE1D4}"/>
    <cellStyle name="20% - Accent4 57" xfId="996" xr:uid="{A68022EE-7B75-4310-A25F-91956AB0A191}"/>
    <cellStyle name="20% - Accent4 57 2" xfId="3952" xr:uid="{13C3047C-810B-4A7B-A72B-1CFB0300A16F}"/>
    <cellStyle name="20% - Accent4 57 2 2" xfId="11931" xr:uid="{4FBB16E5-750A-4A1C-ADAC-A7E497904D67}"/>
    <cellStyle name="20% - Accent4 57 2 2 2" xfId="23219" xr:uid="{05E1BF79-D44F-4741-9795-F32A89B4CBEF}"/>
    <cellStyle name="20% - Accent4 57 2 3" xfId="9937" xr:uid="{3A0400BF-8A61-42A1-A0F1-586E2FE63396}"/>
    <cellStyle name="20% - Accent4 57 2 3 2" xfId="21225" xr:uid="{EB1C74C2-B71A-4A51-94D3-597C52F7D6FD}"/>
    <cellStyle name="20% - Accent4 57 2 4" xfId="7943" xr:uid="{74C0BCB5-B638-4CB7-B13A-FBE2000CE431}"/>
    <cellStyle name="20% - Accent4 57 2 4 2" xfId="19231" xr:uid="{100AFFFC-096F-4EB9-AC0E-01F6EAFD49F2}"/>
    <cellStyle name="20% - Accent4 57 2 5" xfId="5949" xr:uid="{F07C2044-E846-4A13-B382-AD92A3D761D2}"/>
    <cellStyle name="20% - Accent4 57 2 5 2" xfId="17237" xr:uid="{C6BB1BCF-D25E-470B-AD4C-6D02DB8B54FC}"/>
    <cellStyle name="20% - Accent4 57 2 6" xfId="15243" xr:uid="{72E0347A-8405-4A91-B35B-79858D142057}"/>
    <cellStyle name="20% - Accent4 57 3" xfId="10934" xr:uid="{FC244894-7ADE-45AD-92E7-C87AE3848415}"/>
    <cellStyle name="20% - Accent4 57 3 2" xfId="22222" xr:uid="{A5D40704-3132-4F3C-B8DB-23F56A2E9F92}"/>
    <cellStyle name="20% - Accent4 57 4" xfId="8940" xr:uid="{4569F551-ED08-49F5-8DC3-C0ED7D17C249}"/>
    <cellStyle name="20% - Accent4 57 4 2" xfId="20228" xr:uid="{B5D8755B-D898-4C83-8C98-C1E95D06C91A}"/>
    <cellStyle name="20% - Accent4 57 5" xfId="6946" xr:uid="{9E1BF817-88DB-492E-BADC-ED413F6FD503}"/>
    <cellStyle name="20% - Accent4 57 5 2" xfId="18234" xr:uid="{5A1DFBEB-CF4C-4EFB-9EDE-51E740214DB4}"/>
    <cellStyle name="20% - Accent4 57 6" xfId="4952" xr:uid="{945ADF28-527A-4560-B14E-2B69E95B3B4A}"/>
    <cellStyle name="20% - Accent4 57 6 2" xfId="16240" xr:uid="{E956EB7C-3545-4BCF-805B-76470C9A177A}"/>
    <cellStyle name="20% - Accent4 57 7" xfId="14246" xr:uid="{72FC1F21-2838-4297-A1C1-CB1E16955478}"/>
    <cellStyle name="20% - Accent4 57 8" xfId="12932" xr:uid="{4D6028DC-4557-431B-8F93-90F287A4846A}"/>
    <cellStyle name="20% - Accent4 58" xfId="997" xr:uid="{B83CEF1B-6BDB-4AA3-A683-A3B2340993FE}"/>
    <cellStyle name="20% - Accent4 58 2" xfId="3953" xr:uid="{540F7046-8BB0-4EA6-B125-7B6028A5891C}"/>
    <cellStyle name="20% - Accent4 58 2 2" xfId="11932" xr:uid="{22D73CEF-7355-4143-AEE4-4A003F1BAEEF}"/>
    <cellStyle name="20% - Accent4 58 2 2 2" xfId="23220" xr:uid="{AD008E1E-453A-4770-89CD-F05CB65B13E5}"/>
    <cellStyle name="20% - Accent4 58 2 3" xfId="9938" xr:uid="{C79708C2-3B1F-4A16-BD64-ECB084DDBF2D}"/>
    <cellStyle name="20% - Accent4 58 2 3 2" xfId="21226" xr:uid="{2E697D76-D04C-4F7A-9655-52CB5FEAC381}"/>
    <cellStyle name="20% - Accent4 58 2 4" xfId="7944" xr:uid="{4AB05A14-6171-4710-9680-DD1EB2FEE320}"/>
    <cellStyle name="20% - Accent4 58 2 4 2" xfId="19232" xr:uid="{80F2B10E-3F2C-42D7-BCF6-802C236CD378}"/>
    <cellStyle name="20% - Accent4 58 2 5" xfId="5950" xr:uid="{A74ADBAE-CF54-40DF-B4AD-1931FADB17B9}"/>
    <cellStyle name="20% - Accent4 58 2 5 2" xfId="17238" xr:uid="{D351B183-8575-4625-8A5D-2A72E2B160D4}"/>
    <cellStyle name="20% - Accent4 58 2 6" xfId="15244" xr:uid="{BE45F16C-F71C-4C4E-B9D3-630D6A790939}"/>
    <cellStyle name="20% - Accent4 58 3" xfId="10935" xr:uid="{BCAB1291-0FCE-4B02-ADCD-16C841C0B31D}"/>
    <cellStyle name="20% - Accent4 58 3 2" xfId="22223" xr:uid="{FE9C73E0-14F4-4A6F-952A-F8B406CBDA44}"/>
    <cellStyle name="20% - Accent4 58 4" xfId="8941" xr:uid="{6F01F5CE-4336-441C-8076-65FB96D471FC}"/>
    <cellStyle name="20% - Accent4 58 4 2" xfId="20229" xr:uid="{A35D32FB-D9CB-4B37-8A09-81CD59599857}"/>
    <cellStyle name="20% - Accent4 58 5" xfId="6947" xr:uid="{EAC3A1CD-270D-4F23-A7F5-4E5B5EAA2268}"/>
    <cellStyle name="20% - Accent4 58 5 2" xfId="18235" xr:uid="{BC561483-F50B-4C32-8BF9-4FB2449B60E6}"/>
    <cellStyle name="20% - Accent4 58 6" xfId="4953" xr:uid="{3FFD0055-30EB-4441-87D0-614AEB40F5DE}"/>
    <cellStyle name="20% - Accent4 58 6 2" xfId="16241" xr:uid="{DED2A947-5205-4DE3-9F16-3A2671BF57EB}"/>
    <cellStyle name="20% - Accent4 58 7" xfId="14247" xr:uid="{E22D1BD4-4577-423D-9E65-A9954D11A190}"/>
    <cellStyle name="20% - Accent4 58 8" xfId="12933" xr:uid="{6772A224-D481-42F4-B309-E9AD19B44C1E}"/>
    <cellStyle name="20% - Accent4 59" xfId="998" xr:uid="{8C647EBF-8B06-4884-879F-923D8363ABCC}"/>
    <cellStyle name="20% - Accent4 59 2" xfId="3954" xr:uid="{1E79D6A2-AE9F-4497-8D47-0C3D2A0C9373}"/>
    <cellStyle name="20% - Accent4 59 2 2" xfId="11933" xr:uid="{817D10C4-9CB7-4A05-9543-AC03ABBF78F6}"/>
    <cellStyle name="20% - Accent4 59 2 2 2" xfId="23221" xr:uid="{6327A4DD-5429-4315-9C58-DBF1CA6C5A08}"/>
    <cellStyle name="20% - Accent4 59 2 3" xfId="9939" xr:uid="{A0A155F5-6F35-479F-A604-086A5DA8353B}"/>
    <cellStyle name="20% - Accent4 59 2 3 2" xfId="21227" xr:uid="{F6E534A7-F96D-41D8-AE06-F315963BD292}"/>
    <cellStyle name="20% - Accent4 59 2 4" xfId="7945" xr:uid="{0F52E80E-C02A-4B7B-B15F-FA3E3A86142F}"/>
    <cellStyle name="20% - Accent4 59 2 4 2" xfId="19233" xr:uid="{11A8DF48-BCEE-45EA-BA9B-C841F8908013}"/>
    <cellStyle name="20% - Accent4 59 2 5" xfId="5951" xr:uid="{C0EAF524-B7C8-4CF0-906A-FFF764CF9EE5}"/>
    <cellStyle name="20% - Accent4 59 2 5 2" xfId="17239" xr:uid="{70234CBA-C1E7-4813-8B48-CA4C7492D0F6}"/>
    <cellStyle name="20% - Accent4 59 2 6" xfId="15245" xr:uid="{5A74AD39-C381-47D4-9EBC-66D3BD548979}"/>
    <cellStyle name="20% - Accent4 59 3" xfId="10936" xr:uid="{77D8C2F1-B341-449F-9CD2-537D9CA7FED6}"/>
    <cellStyle name="20% - Accent4 59 3 2" xfId="22224" xr:uid="{B92685D6-7043-4866-A165-EB3263E1A464}"/>
    <cellStyle name="20% - Accent4 59 4" xfId="8942" xr:uid="{003CD0F0-B004-410D-8E29-DF79E79A5028}"/>
    <cellStyle name="20% - Accent4 59 4 2" xfId="20230" xr:uid="{235FE15D-9005-4AF2-B701-98D55883697E}"/>
    <cellStyle name="20% - Accent4 59 5" xfId="6948" xr:uid="{D83FA182-7F41-4754-92E0-C1E48E3DC82A}"/>
    <cellStyle name="20% - Accent4 59 5 2" xfId="18236" xr:uid="{DA94CBE5-8E24-473D-82B0-4F5ACC7A9CA1}"/>
    <cellStyle name="20% - Accent4 59 6" xfId="4954" xr:uid="{7B7781F2-0E48-4716-8749-986E96B5CD84}"/>
    <cellStyle name="20% - Accent4 59 6 2" xfId="16242" xr:uid="{C5C14B39-CCC2-4051-BB3E-0C0DC07AC13D}"/>
    <cellStyle name="20% - Accent4 59 7" xfId="14248" xr:uid="{A33A664A-78C1-4548-B2E0-EFA0F832ABDD}"/>
    <cellStyle name="20% - Accent4 59 8" xfId="12934" xr:uid="{489FCBBC-2813-4E1F-9BC8-F4E54F0E6B86}"/>
    <cellStyle name="20% - Accent4 6" xfId="999" xr:uid="{0F6C5AE4-AD1F-4056-8611-EEB9F6A1CF99}"/>
    <cellStyle name="20% - Accent4 6 10" xfId="24647" xr:uid="{EF9301C2-699B-49D9-9AC1-662C312656C7}"/>
    <cellStyle name="20% - Accent4 6 11" xfId="25036" xr:uid="{E06BF583-94E5-483E-B4D7-6863848F6511}"/>
    <cellStyle name="20% - Accent4 6 2" xfId="3955" xr:uid="{29C897F9-6CA8-4EB8-BCC4-6548033DF562}"/>
    <cellStyle name="20% - Accent4 6 2 2" xfId="11934" xr:uid="{9B77C224-6143-4B31-B171-58DBF8AC195C}"/>
    <cellStyle name="20% - Accent4 6 2 2 2" xfId="23222" xr:uid="{13FBCEC1-C2A3-42EC-AB47-F312CD9BF266}"/>
    <cellStyle name="20% - Accent4 6 2 3" xfId="9940" xr:uid="{ECDB67BD-FDD1-43A0-9B86-F8837EF0D37D}"/>
    <cellStyle name="20% - Accent4 6 2 3 2" xfId="21228" xr:uid="{03917E40-9C00-4684-BA07-E78AAC01EE65}"/>
    <cellStyle name="20% - Accent4 6 2 4" xfId="7946" xr:uid="{B927BFF5-3AB3-4F75-AA72-546F6D80E2E3}"/>
    <cellStyle name="20% - Accent4 6 2 4 2" xfId="19234" xr:uid="{90DA055C-D305-43C6-8C05-A4C22B26BA40}"/>
    <cellStyle name="20% - Accent4 6 2 5" xfId="5952" xr:uid="{0E4CD7C6-BC54-41FC-A4B2-3DC8BE853066}"/>
    <cellStyle name="20% - Accent4 6 2 5 2" xfId="17240" xr:uid="{6577EA1C-0483-4570-9EAD-A83511383844}"/>
    <cellStyle name="20% - Accent4 6 2 6" xfId="15246" xr:uid="{BE459126-3AFC-4BEB-9C18-E4BB41A91729}"/>
    <cellStyle name="20% - Accent4 6 2 7" xfId="24408" xr:uid="{A6C81A9A-3F54-4BAA-BB61-CA4E80E300B9}"/>
    <cellStyle name="20% - Accent4 6 2 8" xfId="24871" xr:uid="{0F86FB94-CCEE-4721-A533-AEEF00470786}"/>
    <cellStyle name="20% - Accent4 6 2 9" xfId="25238" xr:uid="{C8FEB7F0-1167-456E-B8FE-9D1899422502}"/>
    <cellStyle name="20% - Accent4 6 3" xfId="10937" xr:uid="{F0A2872E-158B-4400-9CC7-EF53E7221C61}"/>
    <cellStyle name="20% - Accent4 6 3 2" xfId="22225" xr:uid="{38C37AFA-9431-4196-B3A6-A8E01B1E8AF0}"/>
    <cellStyle name="20% - Accent4 6 4" xfId="8943" xr:uid="{45B3F6F4-BBFC-4DD3-A232-EC28A76DB04E}"/>
    <cellStyle name="20% - Accent4 6 4 2" xfId="20231" xr:uid="{C2E8DDF6-7924-4FBA-B49C-6755F9DA2F65}"/>
    <cellStyle name="20% - Accent4 6 5" xfId="6949" xr:uid="{094BAF24-518B-4C8E-B79A-54B8C431C5B1}"/>
    <cellStyle name="20% - Accent4 6 5 2" xfId="18237" xr:uid="{FAD25B86-12C1-4B0A-B804-53ED8D5950F3}"/>
    <cellStyle name="20% - Accent4 6 6" xfId="4955" xr:uid="{AD5FA56A-5BDA-4385-B306-084C104A3032}"/>
    <cellStyle name="20% - Accent4 6 6 2" xfId="16243" xr:uid="{9FBBC377-65E3-415E-93F5-061532FDF036}"/>
    <cellStyle name="20% - Accent4 6 7" xfId="14249" xr:uid="{56BF024E-C998-4AC6-8093-6E94AC1B5616}"/>
    <cellStyle name="20% - Accent4 6 8" xfId="12935" xr:uid="{F274AE42-74E6-4DA0-9A93-FB6F42A97F4D}"/>
    <cellStyle name="20% - Accent4 6 9" xfId="24020" xr:uid="{C7FF0F9D-E770-44CE-8548-03BB91E91292}"/>
    <cellStyle name="20% - Accent4 60" xfId="1000" xr:uid="{652D3324-5E90-4070-AF46-AC2A4F8EB460}"/>
    <cellStyle name="20% - Accent4 60 2" xfId="3956" xr:uid="{EEA3D917-07E1-4D2C-87B6-507D37609CF7}"/>
    <cellStyle name="20% - Accent4 60 2 2" xfId="11935" xr:uid="{8269F1EA-2E60-4BF4-B608-F89CDF659C1C}"/>
    <cellStyle name="20% - Accent4 60 2 2 2" xfId="23223" xr:uid="{0929C8B9-7EE8-49C4-B4FF-DC86C9AF8BCF}"/>
    <cellStyle name="20% - Accent4 60 2 3" xfId="9941" xr:uid="{7F6D9DFA-880C-4FA7-BDC9-BEB5C8B57F33}"/>
    <cellStyle name="20% - Accent4 60 2 3 2" xfId="21229" xr:uid="{5D256904-D90E-4750-B328-46D1435121E3}"/>
    <cellStyle name="20% - Accent4 60 2 4" xfId="7947" xr:uid="{E6325204-6F45-475A-8399-E8BBEAC4D070}"/>
    <cellStyle name="20% - Accent4 60 2 4 2" xfId="19235" xr:uid="{BE49B5A7-18F9-45B4-85F2-0FF3B871CCBC}"/>
    <cellStyle name="20% - Accent4 60 2 5" xfId="5953" xr:uid="{0A1D2C79-4CD5-4FCA-8B46-897D8A669EF6}"/>
    <cellStyle name="20% - Accent4 60 2 5 2" xfId="17241" xr:uid="{0A0BE242-AD0E-4D48-8835-2AC45F129B4E}"/>
    <cellStyle name="20% - Accent4 60 2 6" xfId="15247" xr:uid="{59197EB6-4008-437C-AA4C-7CDBB52FC91C}"/>
    <cellStyle name="20% - Accent4 60 3" xfId="10938" xr:uid="{60C6B131-7F4F-48E6-AA6E-627B37C4830A}"/>
    <cellStyle name="20% - Accent4 60 3 2" xfId="22226" xr:uid="{EA10FAC3-EF0A-4908-9BC1-82C4B1304BF1}"/>
    <cellStyle name="20% - Accent4 60 4" xfId="8944" xr:uid="{B6350234-8351-413F-9BF9-B3EE7D5577C8}"/>
    <cellStyle name="20% - Accent4 60 4 2" xfId="20232" xr:uid="{125EA2FB-34E9-44DD-9856-FB39A10ABEC2}"/>
    <cellStyle name="20% - Accent4 60 5" xfId="6950" xr:uid="{27975DEE-19A3-461F-9B89-077447D18B1A}"/>
    <cellStyle name="20% - Accent4 60 5 2" xfId="18238" xr:uid="{318DF36B-51B8-4780-8803-81A03D42C5FB}"/>
    <cellStyle name="20% - Accent4 60 6" xfId="4956" xr:uid="{A87FE2FA-764A-41E2-BF24-6C5DA14D272A}"/>
    <cellStyle name="20% - Accent4 60 6 2" xfId="16244" xr:uid="{BF8D29D6-7C31-4623-9530-CC77ED9D76E6}"/>
    <cellStyle name="20% - Accent4 60 7" xfId="14250" xr:uid="{AEF873E0-4E63-4C3A-BD92-52B58D33A645}"/>
    <cellStyle name="20% - Accent4 60 8" xfId="12936" xr:uid="{182025A2-76D9-4011-BF46-0654F3E5119C}"/>
    <cellStyle name="20% - Accent4 61" xfId="1001" xr:uid="{34C4C963-D17B-4ADE-A3EC-701EDA6A42FD}"/>
    <cellStyle name="20% - Accent4 61 2" xfId="3957" xr:uid="{BB06570D-5D53-46D7-92CA-BD372F7F4F4B}"/>
    <cellStyle name="20% - Accent4 61 2 2" xfId="11936" xr:uid="{F535EA79-E36A-41AC-95DD-E7DEEE8243D5}"/>
    <cellStyle name="20% - Accent4 61 2 2 2" xfId="23224" xr:uid="{FF27B522-CB52-42E9-88C5-DC3ED2D9A915}"/>
    <cellStyle name="20% - Accent4 61 2 3" xfId="9942" xr:uid="{B5188B19-F736-4257-90F6-5976BBD89203}"/>
    <cellStyle name="20% - Accent4 61 2 3 2" xfId="21230" xr:uid="{D1E34F42-79C3-47A1-B311-426871A98F70}"/>
    <cellStyle name="20% - Accent4 61 2 4" xfId="7948" xr:uid="{0F88A160-3639-402D-A18E-51FA0242F935}"/>
    <cellStyle name="20% - Accent4 61 2 4 2" xfId="19236" xr:uid="{26E209A4-FD3E-413F-BC7C-C5CD591BBA30}"/>
    <cellStyle name="20% - Accent4 61 2 5" xfId="5954" xr:uid="{6FFF925B-3AED-4ED8-A37C-4D75094CD525}"/>
    <cellStyle name="20% - Accent4 61 2 5 2" xfId="17242" xr:uid="{6F385766-E163-41AA-8F7B-C395ED762313}"/>
    <cellStyle name="20% - Accent4 61 2 6" xfId="15248" xr:uid="{329D8CA8-B7BD-4F9B-A7EC-C298F498E1CD}"/>
    <cellStyle name="20% - Accent4 61 3" xfId="10939" xr:uid="{8FB6F1BA-7A44-45C3-9502-78CC2062C3EF}"/>
    <cellStyle name="20% - Accent4 61 3 2" xfId="22227" xr:uid="{65B7AB70-AA0C-4D4C-AB10-5DB6E43967EA}"/>
    <cellStyle name="20% - Accent4 61 4" xfId="8945" xr:uid="{4218CF83-12DB-4A90-8342-17FA9352C408}"/>
    <cellStyle name="20% - Accent4 61 4 2" xfId="20233" xr:uid="{DFFE83C0-3193-4F9A-9A6E-A11C79972CA0}"/>
    <cellStyle name="20% - Accent4 61 5" xfId="6951" xr:uid="{C53C6552-8672-407F-AAE9-E26C9D63FC5E}"/>
    <cellStyle name="20% - Accent4 61 5 2" xfId="18239" xr:uid="{49D7F5B7-CC21-46CB-97F4-72A27B30D2F5}"/>
    <cellStyle name="20% - Accent4 61 6" xfId="4957" xr:uid="{88036CD2-C47B-4450-8E0E-EFC0E8B9B580}"/>
    <cellStyle name="20% - Accent4 61 6 2" xfId="16245" xr:uid="{3304FFB3-7436-4BDA-9D72-539F86A72E6E}"/>
    <cellStyle name="20% - Accent4 61 7" xfId="14251" xr:uid="{FBF71A9E-AEEE-472D-9167-715818F5A424}"/>
    <cellStyle name="20% - Accent4 61 8" xfId="12937" xr:uid="{3CE12502-A009-41B3-81EF-50DD6304CBF2}"/>
    <cellStyle name="20% - Accent4 62" xfId="1002" xr:uid="{47F6C5DA-2736-4631-9DEE-A16ED9BF1C6D}"/>
    <cellStyle name="20% - Accent4 62 2" xfId="3958" xr:uid="{AC9EEFBF-5A4D-4DAF-9CB1-FC64B82020A9}"/>
    <cellStyle name="20% - Accent4 62 2 2" xfId="11937" xr:uid="{1B191E66-15FB-47D8-BDD4-DB5D448C8841}"/>
    <cellStyle name="20% - Accent4 62 2 2 2" xfId="23225" xr:uid="{7FAF6E05-83DF-4103-943C-6C04ED986E42}"/>
    <cellStyle name="20% - Accent4 62 2 3" xfId="9943" xr:uid="{BBC3C222-184C-4F4E-B1E8-93949488A6C6}"/>
    <cellStyle name="20% - Accent4 62 2 3 2" xfId="21231" xr:uid="{F36837EC-11F5-4B6A-898A-4F25B675E5E3}"/>
    <cellStyle name="20% - Accent4 62 2 4" xfId="7949" xr:uid="{B95EBF5F-76F6-43B2-890E-43BC15B776D0}"/>
    <cellStyle name="20% - Accent4 62 2 4 2" xfId="19237" xr:uid="{9A3B306A-7D98-4C80-8739-06C092110E99}"/>
    <cellStyle name="20% - Accent4 62 2 5" xfId="5955" xr:uid="{F905B9DB-07F5-467B-B4B4-88246A55C7D4}"/>
    <cellStyle name="20% - Accent4 62 2 5 2" xfId="17243" xr:uid="{E8B25958-68A4-46EE-AD45-BF9079ECF686}"/>
    <cellStyle name="20% - Accent4 62 2 6" xfId="15249" xr:uid="{F1F9DFC4-CAB8-4066-B678-D463660DA03C}"/>
    <cellStyle name="20% - Accent4 62 3" xfId="10940" xr:uid="{87B761FF-03F9-4E43-81CD-3D96FD6D0FA2}"/>
    <cellStyle name="20% - Accent4 62 3 2" xfId="22228" xr:uid="{3489FD38-5D59-4249-A894-C9CE4497EE8A}"/>
    <cellStyle name="20% - Accent4 62 4" xfId="8946" xr:uid="{94CF963C-D403-46F2-9337-909DED5A5E00}"/>
    <cellStyle name="20% - Accent4 62 4 2" xfId="20234" xr:uid="{9A6BE029-1F8B-47AD-9DDF-F68F6E2717DF}"/>
    <cellStyle name="20% - Accent4 62 5" xfId="6952" xr:uid="{165CF3F3-B327-4B48-96E4-C111D651A100}"/>
    <cellStyle name="20% - Accent4 62 5 2" xfId="18240" xr:uid="{D150D462-265C-4FA9-9721-4668EB7B0FBC}"/>
    <cellStyle name="20% - Accent4 62 6" xfId="4958" xr:uid="{1583A11F-503B-4BE2-9EC0-061B546A0E7D}"/>
    <cellStyle name="20% - Accent4 62 6 2" xfId="16246" xr:uid="{229F9826-ADB2-4C0F-9158-CB2BE8EFEC03}"/>
    <cellStyle name="20% - Accent4 62 7" xfId="14252" xr:uid="{EC097E05-4DF7-4479-AC1A-3A09A7E9F038}"/>
    <cellStyle name="20% - Accent4 62 8" xfId="12938" xr:uid="{8594F3C3-7A3A-461B-A9A0-8F56AB6A73B8}"/>
    <cellStyle name="20% - Accent4 63" xfId="1003" xr:uid="{F7522F8B-AF40-4130-98D9-21CC42058835}"/>
    <cellStyle name="20% - Accent4 63 2" xfId="3959" xr:uid="{BD8E894A-DA9B-4E99-BA0B-5FE9C74D5A51}"/>
    <cellStyle name="20% - Accent4 63 2 2" xfId="11938" xr:uid="{B6FAAF11-94CE-4109-B84B-01578FF0B952}"/>
    <cellStyle name="20% - Accent4 63 2 2 2" xfId="23226" xr:uid="{FCC6D700-BDD4-4BB9-8CA3-353035F1096C}"/>
    <cellStyle name="20% - Accent4 63 2 3" xfId="9944" xr:uid="{0AB77E28-63EA-4B06-BA24-2A938AB1AA94}"/>
    <cellStyle name="20% - Accent4 63 2 3 2" xfId="21232" xr:uid="{A287A5E4-4BAD-4A81-AE0D-465F954555B9}"/>
    <cellStyle name="20% - Accent4 63 2 4" xfId="7950" xr:uid="{098D8C90-DE59-40CE-A406-BE26343C4B0A}"/>
    <cellStyle name="20% - Accent4 63 2 4 2" xfId="19238" xr:uid="{B45968A3-4F3E-4DF9-96BB-D5AB8D075C7C}"/>
    <cellStyle name="20% - Accent4 63 2 5" xfId="5956" xr:uid="{8BDAFC3A-09B7-4DB9-8B2A-0AD609C0288B}"/>
    <cellStyle name="20% - Accent4 63 2 5 2" xfId="17244" xr:uid="{93A98986-2D80-4710-BB56-DBEC6B1E5E35}"/>
    <cellStyle name="20% - Accent4 63 2 6" xfId="15250" xr:uid="{519BDD69-5CCD-4111-8186-AC73CB26818E}"/>
    <cellStyle name="20% - Accent4 63 3" xfId="10941" xr:uid="{F1BEA8CD-ADAE-4A74-A931-5FBFF5E299C2}"/>
    <cellStyle name="20% - Accent4 63 3 2" xfId="22229" xr:uid="{B47CF3AA-5F03-482F-919E-E56D63362F4A}"/>
    <cellStyle name="20% - Accent4 63 4" xfId="8947" xr:uid="{745564C1-0977-4C66-B037-ADF5F8965488}"/>
    <cellStyle name="20% - Accent4 63 4 2" xfId="20235" xr:uid="{2DEA2A57-3B53-45B2-B625-E0C8651142B6}"/>
    <cellStyle name="20% - Accent4 63 5" xfId="6953" xr:uid="{70E65465-FBD0-4CCF-810B-C121508B6D05}"/>
    <cellStyle name="20% - Accent4 63 5 2" xfId="18241" xr:uid="{4061E526-97D7-4E5B-B166-8BF1E26B7D75}"/>
    <cellStyle name="20% - Accent4 63 6" xfId="4959" xr:uid="{AE71BCB4-C3EA-4737-AA3F-D56CB101C4CF}"/>
    <cellStyle name="20% - Accent4 63 6 2" xfId="16247" xr:uid="{D3EA4E9F-2509-4C18-AD1D-FCE5C0CF2422}"/>
    <cellStyle name="20% - Accent4 63 7" xfId="14253" xr:uid="{CC1DC2EA-18C6-46E2-A425-A6FF975D6968}"/>
    <cellStyle name="20% - Accent4 63 8" xfId="12939" xr:uid="{E93EC2E1-DCDC-4E8F-9B70-B721F733ECF7}"/>
    <cellStyle name="20% - Accent4 64" xfId="1004" xr:uid="{DEF548B0-5150-480F-9AAE-0FE9B1565690}"/>
    <cellStyle name="20% - Accent4 64 2" xfId="3960" xr:uid="{235E54A0-07F7-4B48-BCD6-157C45AF5FB1}"/>
    <cellStyle name="20% - Accent4 64 2 2" xfId="11939" xr:uid="{C8A163E4-E3D1-4851-82E6-2E2EA71DDE2A}"/>
    <cellStyle name="20% - Accent4 64 2 2 2" xfId="23227" xr:uid="{3D603B26-3095-4EB1-B01B-56A21FA9310D}"/>
    <cellStyle name="20% - Accent4 64 2 3" xfId="9945" xr:uid="{A965DC92-EBC2-402E-B1E6-844A9F18E04E}"/>
    <cellStyle name="20% - Accent4 64 2 3 2" xfId="21233" xr:uid="{8D8ADE0C-AE09-4DAE-A639-8A08C1DC4947}"/>
    <cellStyle name="20% - Accent4 64 2 4" xfId="7951" xr:uid="{7BC3D9C4-58FC-4C23-9A1E-61991C0730C0}"/>
    <cellStyle name="20% - Accent4 64 2 4 2" xfId="19239" xr:uid="{5B25A0B6-77A5-4869-A43A-B063A481534B}"/>
    <cellStyle name="20% - Accent4 64 2 5" xfId="5957" xr:uid="{85F470B3-EB2A-46D5-A87B-8488B1E71783}"/>
    <cellStyle name="20% - Accent4 64 2 5 2" xfId="17245" xr:uid="{8966C0FF-BE24-4D77-A859-51BF29C0DA9F}"/>
    <cellStyle name="20% - Accent4 64 2 6" xfId="15251" xr:uid="{5FE096FB-A30F-4439-9B2D-F486567BF8FA}"/>
    <cellStyle name="20% - Accent4 64 3" xfId="10942" xr:uid="{57DF24EE-704B-4CEF-BD13-894B9024D9D7}"/>
    <cellStyle name="20% - Accent4 64 3 2" xfId="22230" xr:uid="{632674A8-50F7-468B-A02C-C29D517532F1}"/>
    <cellStyle name="20% - Accent4 64 4" xfId="8948" xr:uid="{C0326010-583A-4E59-B49C-59956E52D8BE}"/>
    <cellStyle name="20% - Accent4 64 4 2" xfId="20236" xr:uid="{2F42ACEF-9A47-44CE-9389-718AE31497D5}"/>
    <cellStyle name="20% - Accent4 64 5" xfId="6954" xr:uid="{9E4CA3A4-9020-4144-A83F-B4B8D0868923}"/>
    <cellStyle name="20% - Accent4 64 5 2" xfId="18242" xr:uid="{EB70FA89-E618-4253-9385-8CAC0BA1C28E}"/>
    <cellStyle name="20% - Accent4 64 6" xfId="4960" xr:uid="{9740DC01-02D9-439E-B247-84F8F843AB3F}"/>
    <cellStyle name="20% - Accent4 64 6 2" xfId="16248" xr:uid="{082CDFA4-83CB-4CB9-AC8A-0486A8B9FE60}"/>
    <cellStyle name="20% - Accent4 64 7" xfId="14254" xr:uid="{7731AA77-1132-4DDA-B8BD-77C028C8CEE2}"/>
    <cellStyle name="20% - Accent4 64 8" xfId="12940" xr:uid="{680A03D0-5F26-4688-BD47-7E25C370B734}"/>
    <cellStyle name="20% - Accent4 65" xfId="1005" xr:uid="{4C4918AD-9F71-49DB-97B8-B0DD235ECCA4}"/>
    <cellStyle name="20% - Accent4 65 2" xfId="3961" xr:uid="{EB210E8F-D812-48B9-AC67-A4D8E40776D1}"/>
    <cellStyle name="20% - Accent4 65 2 2" xfId="11940" xr:uid="{CADB350F-8B11-4862-BFA8-EC68F79EAA19}"/>
    <cellStyle name="20% - Accent4 65 2 2 2" xfId="23228" xr:uid="{243C26F6-F09B-4483-845C-52B6A81631AE}"/>
    <cellStyle name="20% - Accent4 65 2 3" xfId="9946" xr:uid="{768DBAAB-EB1F-4F6E-A16C-D311539627CE}"/>
    <cellStyle name="20% - Accent4 65 2 3 2" xfId="21234" xr:uid="{B5A4C551-B4EC-4019-97E4-8516B3271254}"/>
    <cellStyle name="20% - Accent4 65 2 4" xfId="7952" xr:uid="{053A7EA4-13F3-4382-AA6E-D94DA0F3DFE3}"/>
    <cellStyle name="20% - Accent4 65 2 4 2" xfId="19240" xr:uid="{8CE66C6F-1728-4911-BF1F-16B99CBDF76C}"/>
    <cellStyle name="20% - Accent4 65 2 5" xfId="5958" xr:uid="{194DA282-0F2B-464A-ABE5-1824D25EBAA2}"/>
    <cellStyle name="20% - Accent4 65 2 5 2" xfId="17246" xr:uid="{85316718-2C2B-4299-9646-3E2C2F2DE3EC}"/>
    <cellStyle name="20% - Accent4 65 2 6" xfId="15252" xr:uid="{B0396CC6-778F-4FC8-B137-5535AB0164CA}"/>
    <cellStyle name="20% - Accent4 65 3" xfId="10943" xr:uid="{66B76064-E54C-417D-B751-46AE30E81C6D}"/>
    <cellStyle name="20% - Accent4 65 3 2" xfId="22231" xr:uid="{3F4EE809-F6BC-4407-B801-A1A62164240E}"/>
    <cellStyle name="20% - Accent4 65 4" xfId="8949" xr:uid="{E4AF0D0B-BB3F-4093-AECA-874AB7DB912A}"/>
    <cellStyle name="20% - Accent4 65 4 2" xfId="20237" xr:uid="{4DA6952C-76A1-4326-A39B-18770647FE7C}"/>
    <cellStyle name="20% - Accent4 65 5" xfId="6955" xr:uid="{4CFF190B-1B4C-4D82-8A7A-2A92E837A512}"/>
    <cellStyle name="20% - Accent4 65 5 2" xfId="18243" xr:uid="{3711EB67-FD6E-4C65-94AE-C7266D545178}"/>
    <cellStyle name="20% - Accent4 65 6" xfId="4961" xr:uid="{134DE18C-4A45-43A0-AF8D-00EEA0F2A542}"/>
    <cellStyle name="20% - Accent4 65 6 2" xfId="16249" xr:uid="{A7579EC9-5BEE-47C0-800B-E1ED1EE73495}"/>
    <cellStyle name="20% - Accent4 65 7" xfId="14255" xr:uid="{7EEA414B-6100-46CD-8F3C-8B1382FA3A7B}"/>
    <cellStyle name="20% - Accent4 65 8" xfId="12941" xr:uid="{E55CDA15-B906-4CA0-82BE-E2A6C8B855BD}"/>
    <cellStyle name="20% - Accent4 66" xfId="1006" xr:uid="{0E81EE12-F80D-452A-80AE-2B8D53B6B459}"/>
    <cellStyle name="20% - Accent4 66 2" xfId="3962" xr:uid="{793B9A18-4EF5-4DE8-AC00-D6E635666BDE}"/>
    <cellStyle name="20% - Accent4 66 2 2" xfId="11941" xr:uid="{D4DA4F13-8BC2-4D56-A13B-B6F41AFAEED0}"/>
    <cellStyle name="20% - Accent4 66 2 2 2" xfId="23229" xr:uid="{7619801B-8A24-42B7-8751-6708261C0C9F}"/>
    <cellStyle name="20% - Accent4 66 2 3" xfId="9947" xr:uid="{1746DA6D-EB9E-4C38-B26F-8EBC30681196}"/>
    <cellStyle name="20% - Accent4 66 2 3 2" xfId="21235" xr:uid="{840C4065-85F0-4818-87ED-F8789D516A2A}"/>
    <cellStyle name="20% - Accent4 66 2 4" xfId="7953" xr:uid="{8C24E7EF-DC32-462C-B213-AC0542734F26}"/>
    <cellStyle name="20% - Accent4 66 2 4 2" xfId="19241" xr:uid="{7884D3EF-92ED-466D-8B81-66E940BD968E}"/>
    <cellStyle name="20% - Accent4 66 2 5" xfId="5959" xr:uid="{02665E4E-EE1E-4024-BD63-E0092EF90C43}"/>
    <cellStyle name="20% - Accent4 66 2 5 2" xfId="17247" xr:uid="{FCDB4867-7FC1-4226-800D-1D02C8C8A9E0}"/>
    <cellStyle name="20% - Accent4 66 2 6" xfId="15253" xr:uid="{E8830A3E-6DA2-4B1C-8477-158395AAA431}"/>
    <cellStyle name="20% - Accent4 66 3" xfId="10944" xr:uid="{0BFEAAE3-DD03-4802-8E10-E2757352B3F2}"/>
    <cellStyle name="20% - Accent4 66 3 2" xfId="22232" xr:uid="{BB1F5DC7-1239-4F1D-8B5D-66A475D16995}"/>
    <cellStyle name="20% - Accent4 66 4" xfId="8950" xr:uid="{65CC10B9-A162-4C7E-8CFB-29BD153BEE68}"/>
    <cellStyle name="20% - Accent4 66 4 2" xfId="20238" xr:uid="{EE3672A8-C771-4F6E-AB2E-8AB74C5A2D69}"/>
    <cellStyle name="20% - Accent4 66 5" xfId="6956" xr:uid="{13D5194B-6131-4086-8E3E-13FDFBC1D963}"/>
    <cellStyle name="20% - Accent4 66 5 2" xfId="18244" xr:uid="{1C232AF1-92A2-4DAD-8914-AA63B775519F}"/>
    <cellStyle name="20% - Accent4 66 6" xfId="4962" xr:uid="{6F88AAF6-DC11-4721-BCAB-F3D3C2D06FAC}"/>
    <cellStyle name="20% - Accent4 66 6 2" xfId="16250" xr:uid="{369CD9C6-3811-45D7-9694-C4598F8DD7DC}"/>
    <cellStyle name="20% - Accent4 66 7" xfId="14256" xr:uid="{2C7D38B4-910F-487A-A217-4AC92E4EB12F}"/>
    <cellStyle name="20% - Accent4 66 8" xfId="12942" xr:uid="{83B01D40-85D9-4D2C-B418-D8A889E8CA8E}"/>
    <cellStyle name="20% - Accent4 67" xfId="1007" xr:uid="{F43395BF-6C6B-404C-9733-369BAFAA64AD}"/>
    <cellStyle name="20% - Accent4 67 2" xfId="3963" xr:uid="{CA288ECF-4559-4C23-AF6A-AEF0E4E5B248}"/>
    <cellStyle name="20% - Accent4 67 2 2" xfId="11942" xr:uid="{D2B998C5-7B42-4884-9867-CE19046D8998}"/>
    <cellStyle name="20% - Accent4 67 2 2 2" xfId="23230" xr:uid="{BD477651-CDE8-4153-863D-D54D323D605C}"/>
    <cellStyle name="20% - Accent4 67 2 3" xfId="9948" xr:uid="{ACFD4FD1-6E5B-4CFB-9EF3-C9EEF47A5883}"/>
    <cellStyle name="20% - Accent4 67 2 3 2" xfId="21236" xr:uid="{1C502D37-F952-485D-8F1A-B40F59C2B120}"/>
    <cellStyle name="20% - Accent4 67 2 4" xfId="7954" xr:uid="{A4C8DD26-53DD-4941-9E7B-2676441AA76C}"/>
    <cellStyle name="20% - Accent4 67 2 4 2" xfId="19242" xr:uid="{D3E655A6-98FF-4239-8C28-404BF11490C9}"/>
    <cellStyle name="20% - Accent4 67 2 5" xfId="5960" xr:uid="{39BCD2E7-3869-45E7-99F0-53D0334A9214}"/>
    <cellStyle name="20% - Accent4 67 2 5 2" xfId="17248" xr:uid="{A8BA2072-5586-4C14-87D5-E12DF5633795}"/>
    <cellStyle name="20% - Accent4 67 2 6" xfId="15254" xr:uid="{E32FE24B-0310-49BE-854F-8527ECD1497A}"/>
    <cellStyle name="20% - Accent4 67 3" xfId="10945" xr:uid="{CBE59D8D-3B3D-4A95-8FCD-794843705CFA}"/>
    <cellStyle name="20% - Accent4 67 3 2" xfId="22233" xr:uid="{29CE4649-B90E-4515-B0AF-77124C696D04}"/>
    <cellStyle name="20% - Accent4 67 4" xfId="8951" xr:uid="{6191D22A-C159-405E-912F-DB6F107A1DD2}"/>
    <cellStyle name="20% - Accent4 67 4 2" xfId="20239" xr:uid="{E9622526-43AE-4E49-BB53-A4833DA2FB62}"/>
    <cellStyle name="20% - Accent4 67 5" xfId="6957" xr:uid="{BDCEC5AA-E549-4A13-9274-A6F6421A63E3}"/>
    <cellStyle name="20% - Accent4 67 5 2" xfId="18245" xr:uid="{AF4EAB76-7A6F-4219-A189-EECD64E2EE69}"/>
    <cellStyle name="20% - Accent4 67 6" xfId="4963" xr:uid="{CEA5682C-1E61-4D69-912C-86538A74D250}"/>
    <cellStyle name="20% - Accent4 67 6 2" xfId="16251" xr:uid="{6C76CCDF-CB34-4403-BB70-AE998F895AD1}"/>
    <cellStyle name="20% - Accent4 67 7" xfId="14257" xr:uid="{07487870-42AF-4B34-B7E5-D1894E8E8657}"/>
    <cellStyle name="20% - Accent4 67 8" xfId="12943" xr:uid="{4DADBFE0-B2F8-4539-9F28-B3EA924074E0}"/>
    <cellStyle name="20% - Accent4 68" xfId="1008" xr:uid="{57472F56-A192-4D8F-815F-5CB33E1F6DE5}"/>
    <cellStyle name="20% - Accent4 68 2" xfId="3964" xr:uid="{544E8D52-A9AA-439E-AAE1-5611429084BF}"/>
    <cellStyle name="20% - Accent4 68 2 2" xfId="11943" xr:uid="{9072B3BC-47DB-4D40-ADEF-4EB713ED7D77}"/>
    <cellStyle name="20% - Accent4 68 2 2 2" xfId="23231" xr:uid="{8F5D5614-4A4E-44B2-B403-29FAC5338072}"/>
    <cellStyle name="20% - Accent4 68 2 3" xfId="9949" xr:uid="{F0F507F3-1BA2-4919-9DA3-8256C4280B0F}"/>
    <cellStyle name="20% - Accent4 68 2 3 2" xfId="21237" xr:uid="{D82091F4-2561-4465-A9D9-96106696EA32}"/>
    <cellStyle name="20% - Accent4 68 2 4" xfId="7955" xr:uid="{528B021C-2C21-40BF-ADEB-756B02761B05}"/>
    <cellStyle name="20% - Accent4 68 2 4 2" xfId="19243" xr:uid="{869A5605-7A44-433F-8000-BF221564E620}"/>
    <cellStyle name="20% - Accent4 68 2 5" xfId="5961" xr:uid="{F92EFDF4-5C3F-4221-A92F-0FA7056F73DF}"/>
    <cellStyle name="20% - Accent4 68 2 5 2" xfId="17249" xr:uid="{F64E45B5-E1CF-48A9-9B55-39E2455D4E24}"/>
    <cellStyle name="20% - Accent4 68 2 6" xfId="15255" xr:uid="{B923E556-3709-4EC4-879B-65DC5DA4BD92}"/>
    <cellStyle name="20% - Accent4 68 3" xfId="10946" xr:uid="{DB56288E-776B-4DF6-B8FF-1616DC76D434}"/>
    <cellStyle name="20% - Accent4 68 3 2" xfId="22234" xr:uid="{E03EFF4A-64A1-41E8-B356-C1514A6E4ED2}"/>
    <cellStyle name="20% - Accent4 68 4" xfId="8952" xr:uid="{C9AB7178-EB0D-4158-9685-85A27E632B5B}"/>
    <cellStyle name="20% - Accent4 68 4 2" xfId="20240" xr:uid="{B8E00123-3C0D-4A1E-B3D0-1217279CCF7A}"/>
    <cellStyle name="20% - Accent4 68 5" xfId="6958" xr:uid="{27804718-D8C6-4D87-A70A-1285D1DED5DD}"/>
    <cellStyle name="20% - Accent4 68 5 2" xfId="18246" xr:uid="{FA05EAA8-B777-4232-B002-2059C65D9619}"/>
    <cellStyle name="20% - Accent4 68 6" xfId="4964" xr:uid="{855529F9-10E1-4792-8547-46B3BDF83F0E}"/>
    <cellStyle name="20% - Accent4 68 6 2" xfId="16252" xr:uid="{93EF381C-660F-413B-AFAC-E15C144F4519}"/>
    <cellStyle name="20% - Accent4 68 7" xfId="14258" xr:uid="{B0CA4123-30AF-450D-8C3A-25ECF6282CE0}"/>
    <cellStyle name="20% - Accent4 68 8" xfId="12944" xr:uid="{2D1379E1-DB0F-4159-837F-FC9643D2AF16}"/>
    <cellStyle name="20% - Accent4 69" xfId="1009" xr:uid="{05E46EFA-28E5-40C2-9F79-C865C8D74BF2}"/>
    <cellStyle name="20% - Accent4 69 2" xfId="3965" xr:uid="{E336B91B-B4FA-44C6-93A4-3FACE0015899}"/>
    <cellStyle name="20% - Accent4 69 2 2" xfId="11944" xr:uid="{42A785FE-BB64-4B29-9295-16ADE6AF63FD}"/>
    <cellStyle name="20% - Accent4 69 2 2 2" xfId="23232" xr:uid="{50A7A079-DED9-40FA-98F4-D131D74F4CAE}"/>
    <cellStyle name="20% - Accent4 69 2 3" xfId="9950" xr:uid="{1645A0A5-61FB-44AB-8429-327B3809B2AB}"/>
    <cellStyle name="20% - Accent4 69 2 3 2" xfId="21238" xr:uid="{7F5D3F7D-92EB-4D1F-8849-342284BC207E}"/>
    <cellStyle name="20% - Accent4 69 2 4" xfId="7956" xr:uid="{B73244B0-6A4E-4891-8034-0A56B222F2A2}"/>
    <cellStyle name="20% - Accent4 69 2 4 2" xfId="19244" xr:uid="{46AF4CBA-00AC-4774-897C-D8FFF9313087}"/>
    <cellStyle name="20% - Accent4 69 2 5" xfId="5962" xr:uid="{1275BD6F-5102-4DF0-B5BC-E011DE05D5A2}"/>
    <cellStyle name="20% - Accent4 69 2 5 2" xfId="17250" xr:uid="{F7ADFF02-5C0A-4903-BFF4-C095A921824B}"/>
    <cellStyle name="20% - Accent4 69 2 6" xfId="15256" xr:uid="{7AEE1E59-B7DF-4CCE-82FC-ACA55FD2B678}"/>
    <cellStyle name="20% - Accent4 69 3" xfId="10947" xr:uid="{E40E0F36-AEBE-4AB2-8A1A-F87D50E31D5F}"/>
    <cellStyle name="20% - Accent4 69 3 2" xfId="22235" xr:uid="{92EBC5BB-70AD-4D1C-AE35-FDAD35FFBCE5}"/>
    <cellStyle name="20% - Accent4 69 4" xfId="8953" xr:uid="{112DE191-3667-4449-91D4-A961514227C3}"/>
    <cellStyle name="20% - Accent4 69 4 2" xfId="20241" xr:uid="{CC2A4716-A4C5-4028-BA15-A4B141A18EF7}"/>
    <cellStyle name="20% - Accent4 69 5" xfId="6959" xr:uid="{C3C9258F-40F7-4C62-8D45-7E920A7AEDF4}"/>
    <cellStyle name="20% - Accent4 69 5 2" xfId="18247" xr:uid="{60BC94F3-6645-4F6E-ABA1-A8C49896D676}"/>
    <cellStyle name="20% - Accent4 69 6" xfId="4965" xr:uid="{1AFDD4FF-4961-4EC1-A27A-BDF4F12EE4B1}"/>
    <cellStyle name="20% - Accent4 69 6 2" xfId="16253" xr:uid="{E7A1C2D6-A9F4-46F7-B801-D91E7DA4B154}"/>
    <cellStyle name="20% - Accent4 69 7" xfId="14259" xr:uid="{2C9A1EAC-5C80-4CEE-9A66-D74E484EC05C}"/>
    <cellStyle name="20% - Accent4 69 8" xfId="12945" xr:uid="{842CF847-1D02-4CD6-B78A-15958699F9F8}"/>
    <cellStyle name="20% - Accent4 7" xfId="1010" xr:uid="{21ADDFFC-9817-4218-B03D-140F415065D0}"/>
    <cellStyle name="20% - Accent4 7 10" xfId="24648" xr:uid="{5D73E38A-D602-4EB0-A2B4-0F2D6435A6A2}"/>
    <cellStyle name="20% - Accent4 7 11" xfId="25037" xr:uid="{0607C72D-E0B3-4578-AC3F-C7A0A2FD5FDC}"/>
    <cellStyle name="20% - Accent4 7 2" xfId="3966" xr:uid="{12BC9535-F2FF-481A-9D37-73398C096D72}"/>
    <cellStyle name="20% - Accent4 7 2 2" xfId="11945" xr:uid="{B49DD776-41F7-42C9-B459-9910E66D1FDD}"/>
    <cellStyle name="20% - Accent4 7 2 2 2" xfId="23233" xr:uid="{E3390954-E627-4A15-92AF-601523CABEE6}"/>
    <cellStyle name="20% - Accent4 7 2 3" xfId="9951" xr:uid="{BF255064-6460-47A1-B622-109FD4CE0493}"/>
    <cellStyle name="20% - Accent4 7 2 3 2" xfId="21239" xr:uid="{19028C37-3A88-4A92-881C-EFF439FFBD07}"/>
    <cellStyle name="20% - Accent4 7 2 4" xfId="7957" xr:uid="{D74D68ED-C80B-4870-BFB9-5DE5789E2DB8}"/>
    <cellStyle name="20% - Accent4 7 2 4 2" xfId="19245" xr:uid="{B4BF475E-094E-48E6-A97C-DE063ECBF994}"/>
    <cellStyle name="20% - Accent4 7 2 5" xfId="5963" xr:uid="{4F046F1B-D23D-4742-A10F-61417F5540D6}"/>
    <cellStyle name="20% - Accent4 7 2 5 2" xfId="17251" xr:uid="{26C264C4-4A48-45EE-B61C-D244544A6B80}"/>
    <cellStyle name="20% - Accent4 7 2 6" xfId="15257" xr:uid="{46D654FF-98BF-4850-8BB4-4EEB429CB4B2}"/>
    <cellStyle name="20% - Accent4 7 2 7" xfId="24409" xr:uid="{F74F53FE-C463-4340-88B6-B58F4EA4F7E2}"/>
    <cellStyle name="20% - Accent4 7 2 8" xfId="24872" xr:uid="{B6DAA423-0A60-4B08-99B1-A0B6D93FB2B7}"/>
    <cellStyle name="20% - Accent4 7 2 9" xfId="25239" xr:uid="{756C6814-37CA-4694-B2FF-90B240F91627}"/>
    <cellStyle name="20% - Accent4 7 3" xfId="10948" xr:uid="{8CD8B94D-CDC5-4BF2-BABF-83BD5DEB7BCA}"/>
    <cellStyle name="20% - Accent4 7 3 2" xfId="22236" xr:uid="{B1DA061C-B0D1-4262-8454-95C2CFAAEA34}"/>
    <cellStyle name="20% - Accent4 7 4" xfId="8954" xr:uid="{5ED9B989-868F-4631-8052-A03388A89A2A}"/>
    <cellStyle name="20% - Accent4 7 4 2" xfId="20242" xr:uid="{EE582A1A-B7CA-410D-BAE5-E825B257C6A0}"/>
    <cellStyle name="20% - Accent4 7 5" xfId="6960" xr:uid="{555514C3-EB26-4F74-9062-3F6118D88AC1}"/>
    <cellStyle name="20% - Accent4 7 5 2" xfId="18248" xr:uid="{946C838E-1893-4362-AFFE-E8D39553B503}"/>
    <cellStyle name="20% - Accent4 7 6" xfId="4966" xr:uid="{D8242DB0-4E3A-4718-BC36-8CE965980DDD}"/>
    <cellStyle name="20% - Accent4 7 6 2" xfId="16254" xr:uid="{9BBB4FB3-83D5-437B-89AC-0774A81CE396}"/>
    <cellStyle name="20% - Accent4 7 7" xfId="14260" xr:uid="{1B72F397-3097-4D69-9603-565E7F7D4EF3}"/>
    <cellStyle name="20% - Accent4 7 8" xfId="12946" xr:uid="{C6F23C20-79BF-4332-AF55-4CDACCEFE619}"/>
    <cellStyle name="20% - Accent4 7 9" xfId="24021" xr:uid="{3178EBB4-FB6F-466B-8BEE-962FAD7043D8}"/>
    <cellStyle name="20% - Accent4 70" xfId="1011" xr:uid="{1A156FA6-12AB-49EE-B76F-1BAA0D507A9D}"/>
    <cellStyle name="20% - Accent4 70 2" xfId="3967" xr:uid="{4A632783-E506-4AD7-82D2-0CB54ACCA0DF}"/>
    <cellStyle name="20% - Accent4 70 2 2" xfId="11946" xr:uid="{42379EB9-8670-47EB-A4F5-5DC3AD1E8211}"/>
    <cellStyle name="20% - Accent4 70 2 2 2" xfId="23234" xr:uid="{B34A1F75-6899-4159-9646-E77553EB52EA}"/>
    <cellStyle name="20% - Accent4 70 2 3" xfId="9952" xr:uid="{76628FD6-967E-48F2-840A-75A887CD707C}"/>
    <cellStyle name="20% - Accent4 70 2 3 2" xfId="21240" xr:uid="{0A7D2856-8FDB-49A8-9140-AB8DABBFAEF1}"/>
    <cellStyle name="20% - Accent4 70 2 4" xfId="7958" xr:uid="{3FB481D3-7F34-4824-84F5-9D8855C20532}"/>
    <cellStyle name="20% - Accent4 70 2 4 2" xfId="19246" xr:uid="{5275A3DF-6E43-41C4-8C55-99BAAA421503}"/>
    <cellStyle name="20% - Accent4 70 2 5" xfId="5964" xr:uid="{2A09683A-2B02-49FD-99EF-2DC772BA47E9}"/>
    <cellStyle name="20% - Accent4 70 2 5 2" xfId="17252" xr:uid="{282BC4F0-491D-46A1-8EFF-55CFCCE95780}"/>
    <cellStyle name="20% - Accent4 70 2 6" xfId="15258" xr:uid="{76259CDD-05F3-4B8C-9BBF-D62B45C86614}"/>
    <cellStyle name="20% - Accent4 70 3" xfId="10949" xr:uid="{8204517D-060C-41A9-954C-81BBF1C423AE}"/>
    <cellStyle name="20% - Accent4 70 3 2" xfId="22237" xr:uid="{EFBA1FAC-949C-43CB-BDA4-19D409C2BD39}"/>
    <cellStyle name="20% - Accent4 70 4" xfId="8955" xr:uid="{3B87E4FA-7A7D-46AF-89E6-FA1657A3F2F7}"/>
    <cellStyle name="20% - Accent4 70 4 2" xfId="20243" xr:uid="{CBE364D1-B410-4A10-A5C0-D0B3E6EF3949}"/>
    <cellStyle name="20% - Accent4 70 5" xfId="6961" xr:uid="{B5E2AD7F-1B33-4C49-95B5-7E02BFEE68A4}"/>
    <cellStyle name="20% - Accent4 70 5 2" xfId="18249" xr:uid="{D077F640-DF95-4EE3-9F6B-E955BCD0A01C}"/>
    <cellStyle name="20% - Accent4 70 6" xfId="4967" xr:uid="{C0393616-0BB6-49EE-9C27-11CCF3AB4469}"/>
    <cellStyle name="20% - Accent4 70 6 2" xfId="16255" xr:uid="{141EEE4C-F4FD-4EC6-9577-91A5BAD53F2F}"/>
    <cellStyle name="20% - Accent4 70 7" xfId="14261" xr:uid="{9AA5A3DA-5B13-45B3-A771-CED3AE19F31B}"/>
    <cellStyle name="20% - Accent4 70 8" xfId="12947" xr:uid="{FADD26DF-4E7B-4C76-8AF0-A4D286E81BD4}"/>
    <cellStyle name="20% - Accent4 71" xfId="1012" xr:uid="{F3E16B0C-E9DB-4820-9786-832613F09DEC}"/>
    <cellStyle name="20% - Accent4 71 2" xfId="3968" xr:uid="{5BA5B899-4D1D-4EE8-BD87-7D27407D073C}"/>
    <cellStyle name="20% - Accent4 71 2 2" xfId="11947" xr:uid="{BF9742BF-AFFF-490E-BB07-F2221C8FDFFA}"/>
    <cellStyle name="20% - Accent4 71 2 2 2" xfId="23235" xr:uid="{F59E3B1B-E976-47F9-B9C4-87961F14A45F}"/>
    <cellStyle name="20% - Accent4 71 2 3" xfId="9953" xr:uid="{30306D98-AC11-4116-8B9A-E22273F01D7C}"/>
    <cellStyle name="20% - Accent4 71 2 3 2" xfId="21241" xr:uid="{4D579B87-4185-4E2E-B74F-66BD96CE2FE7}"/>
    <cellStyle name="20% - Accent4 71 2 4" xfId="7959" xr:uid="{6C7C4AB1-67E0-421E-A9A2-772A25969C28}"/>
    <cellStyle name="20% - Accent4 71 2 4 2" xfId="19247" xr:uid="{6A6CA229-85AF-4AB8-AA56-F820F06436F3}"/>
    <cellStyle name="20% - Accent4 71 2 5" xfId="5965" xr:uid="{24AAB227-0EAA-4CAC-A022-C6F6FA2ABC83}"/>
    <cellStyle name="20% - Accent4 71 2 5 2" xfId="17253" xr:uid="{DA0DEF74-832F-4D75-8F07-03DB82110DD1}"/>
    <cellStyle name="20% - Accent4 71 2 6" xfId="15259" xr:uid="{A7919C6A-8FF0-4D08-9A2A-B1D9337CC8E7}"/>
    <cellStyle name="20% - Accent4 71 3" xfId="10950" xr:uid="{A0927B2A-4B53-43D1-832C-EDFE53CE4250}"/>
    <cellStyle name="20% - Accent4 71 3 2" xfId="22238" xr:uid="{220815C7-D008-4F5A-A5B4-59DA16340517}"/>
    <cellStyle name="20% - Accent4 71 4" xfId="8956" xr:uid="{D6FFBAEB-F95F-4953-AA32-4E1B00DA7F89}"/>
    <cellStyle name="20% - Accent4 71 4 2" xfId="20244" xr:uid="{A9EFDC98-68FD-49CC-9D62-FEC87C62F272}"/>
    <cellStyle name="20% - Accent4 71 5" xfId="6962" xr:uid="{35CA14E7-BF13-4683-9314-6598C921D3C4}"/>
    <cellStyle name="20% - Accent4 71 5 2" xfId="18250" xr:uid="{0F094B27-1AB0-4AF2-BE04-30CAFD5C0876}"/>
    <cellStyle name="20% - Accent4 71 6" xfId="4968" xr:uid="{F665A59E-C1C0-4F0D-8B68-62DC8FFCD4E4}"/>
    <cellStyle name="20% - Accent4 71 6 2" xfId="16256" xr:uid="{E9E7930E-C337-49A9-A4F6-0805B8B2FB09}"/>
    <cellStyle name="20% - Accent4 71 7" xfId="14262" xr:uid="{ED0AFB46-6353-49FE-9AE0-D969CC16A037}"/>
    <cellStyle name="20% - Accent4 71 8" xfId="12948" xr:uid="{2237890A-1574-43FC-8C9C-E98ABCAA535F}"/>
    <cellStyle name="20% - Accent4 72" xfId="1013" xr:uid="{4EDD0D84-9719-4B32-B471-9FA05DDD5E84}"/>
    <cellStyle name="20% - Accent4 72 2" xfId="3969" xr:uid="{3EFF92D2-1EC6-4B04-B603-6544E8C54B9F}"/>
    <cellStyle name="20% - Accent4 72 2 2" xfId="11948" xr:uid="{98A544A0-CBDB-4799-A03D-036E6495CEF6}"/>
    <cellStyle name="20% - Accent4 72 2 2 2" xfId="23236" xr:uid="{4135FB2F-54C7-4083-BA66-B917AEDEF502}"/>
    <cellStyle name="20% - Accent4 72 2 3" xfId="9954" xr:uid="{0F2833FB-C9D0-4DDC-8BA9-71ABCCB63582}"/>
    <cellStyle name="20% - Accent4 72 2 3 2" xfId="21242" xr:uid="{485FBABF-8B40-4A8B-9849-8A759946DC4E}"/>
    <cellStyle name="20% - Accent4 72 2 4" xfId="7960" xr:uid="{5A2F6E1B-64E3-494E-A1DC-F4E6BBF56461}"/>
    <cellStyle name="20% - Accent4 72 2 4 2" xfId="19248" xr:uid="{43E8614E-1BC5-4EF8-90CD-8E3BBEA101B8}"/>
    <cellStyle name="20% - Accent4 72 2 5" xfId="5966" xr:uid="{5A904E98-677A-4A87-B71F-347B2A8317D3}"/>
    <cellStyle name="20% - Accent4 72 2 5 2" xfId="17254" xr:uid="{20250B05-C25F-4336-9C53-0FD96CDA0B31}"/>
    <cellStyle name="20% - Accent4 72 2 6" xfId="15260" xr:uid="{C13FDB6D-14B8-406A-B162-01DCF3F72EC6}"/>
    <cellStyle name="20% - Accent4 72 3" xfId="10951" xr:uid="{77533031-784B-493C-940C-F01E648A0D06}"/>
    <cellStyle name="20% - Accent4 72 3 2" xfId="22239" xr:uid="{D06BC6D2-B89A-40D1-B36E-0114E9206058}"/>
    <cellStyle name="20% - Accent4 72 4" xfId="8957" xr:uid="{045F6320-9C99-447F-8C76-AE3D06B05F92}"/>
    <cellStyle name="20% - Accent4 72 4 2" xfId="20245" xr:uid="{E7F25377-9A2C-49E7-AA9E-8216F5DEE95E}"/>
    <cellStyle name="20% - Accent4 72 5" xfId="6963" xr:uid="{F1491805-723F-416C-BE2B-E4C52E21C03E}"/>
    <cellStyle name="20% - Accent4 72 5 2" xfId="18251" xr:uid="{1EAF2D36-9472-4F61-A8D7-C701E53720A3}"/>
    <cellStyle name="20% - Accent4 72 6" xfId="4969" xr:uid="{E59DE29C-D5FA-428A-9D93-8D1339BF8564}"/>
    <cellStyle name="20% - Accent4 72 6 2" xfId="16257" xr:uid="{AE260ABD-EA0E-4D1B-84E7-2AB02D647AFD}"/>
    <cellStyle name="20% - Accent4 72 7" xfId="14263" xr:uid="{63CC131D-4CEB-4AC9-BA74-5735E7F342FE}"/>
    <cellStyle name="20% - Accent4 72 8" xfId="12949" xr:uid="{578AD1E1-34D2-42C4-8719-F39576D11384}"/>
    <cellStyle name="20% - Accent4 8" xfId="1014" xr:uid="{67B6C3BD-3043-4A9B-B021-741C8C1F4B21}"/>
    <cellStyle name="20% - Accent4 8 2" xfId="3970" xr:uid="{DB6CE05F-892A-4880-8BB9-CDB553AB84B6}"/>
    <cellStyle name="20% - Accent4 8 2 2" xfId="11949" xr:uid="{FADB951A-8CAE-4F18-9A81-B8465FC415F1}"/>
    <cellStyle name="20% - Accent4 8 2 2 2" xfId="23237" xr:uid="{AAE5589A-0E0C-4D1F-9FC6-4CD4AEB3AE11}"/>
    <cellStyle name="20% - Accent4 8 2 3" xfId="9955" xr:uid="{919A446B-1FEC-4B24-9E74-4B8CC24055F6}"/>
    <cellStyle name="20% - Accent4 8 2 3 2" xfId="21243" xr:uid="{3924B21A-8CF2-4162-B765-5931C5AFF96C}"/>
    <cellStyle name="20% - Accent4 8 2 4" xfId="7961" xr:uid="{E79FEF56-1E9B-4235-94FE-4D49610ABDB8}"/>
    <cellStyle name="20% - Accent4 8 2 4 2" xfId="19249" xr:uid="{FAD5BA26-F70E-46CE-B39D-77E057736A01}"/>
    <cellStyle name="20% - Accent4 8 2 5" xfId="5967" xr:uid="{0BF40BAF-0302-46B5-819D-5AC41C4E5AF2}"/>
    <cellStyle name="20% - Accent4 8 2 5 2" xfId="17255" xr:uid="{3F6448DD-ED5D-4636-926B-A3B92F2E7531}"/>
    <cellStyle name="20% - Accent4 8 2 6" xfId="15261" xr:uid="{680E4D17-0BA9-45CF-934E-2643B1225AC6}"/>
    <cellStyle name="20% - Accent4 8 3" xfId="10952" xr:uid="{59BC99D1-C643-4D71-8E6D-C78666247292}"/>
    <cellStyle name="20% - Accent4 8 3 2" xfId="22240" xr:uid="{B760F5DD-1F6E-46D8-9720-DC392F065A31}"/>
    <cellStyle name="20% - Accent4 8 4" xfId="8958" xr:uid="{5DD05AFB-D2F3-4600-9790-6D86ACAC2637}"/>
    <cellStyle name="20% - Accent4 8 4 2" xfId="20246" xr:uid="{52BD1990-A093-4E0A-8FF9-7A7893B9FBFF}"/>
    <cellStyle name="20% - Accent4 8 5" xfId="6964" xr:uid="{08167785-F926-4A2B-BC21-C829A03BA262}"/>
    <cellStyle name="20% - Accent4 8 5 2" xfId="18252" xr:uid="{1153FDE7-B343-4DAB-9164-F7241FD1636E}"/>
    <cellStyle name="20% - Accent4 8 6" xfId="4970" xr:uid="{D67752A6-35BC-41AD-B10B-1753AD634013}"/>
    <cellStyle name="20% - Accent4 8 6 2" xfId="16258" xr:uid="{DA1E6DDE-9590-4899-8A2C-9D3132933F5F}"/>
    <cellStyle name="20% - Accent4 8 7" xfId="14264" xr:uid="{2E9ABE7F-C260-438E-B767-E9E5A87FD194}"/>
    <cellStyle name="20% - Accent4 8 8" xfId="12950" xr:uid="{0CC067DE-0F0F-464C-89B4-77EB5DF014B0}"/>
    <cellStyle name="20% - Accent4 9" xfId="1015" xr:uid="{E1865D87-4408-4A4F-B05C-AB5B5BE22DF6}"/>
    <cellStyle name="20% - Accent4 9 2" xfId="3971" xr:uid="{3C5B7B8E-1D6E-41BF-8B13-7E6A088E90D9}"/>
    <cellStyle name="20% - Accent4 9 2 2" xfId="11950" xr:uid="{12FB8F4F-C69F-47BD-BDE0-E17BF0FE7D31}"/>
    <cellStyle name="20% - Accent4 9 2 2 2" xfId="23238" xr:uid="{7C05B91F-90CD-4A9C-B6F5-21BADB942680}"/>
    <cellStyle name="20% - Accent4 9 2 3" xfId="9956" xr:uid="{D0EFCBF6-ED39-444C-855C-D8517D904AB5}"/>
    <cellStyle name="20% - Accent4 9 2 3 2" xfId="21244" xr:uid="{2721956E-8CEF-4A1A-9BE8-8BE597F81AEF}"/>
    <cellStyle name="20% - Accent4 9 2 4" xfId="7962" xr:uid="{D6485A84-7EBA-44E1-A79A-89FBC894F0D0}"/>
    <cellStyle name="20% - Accent4 9 2 4 2" xfId="19250" xr:uid="{31E77242-970A-42A6-B5D1-A0F7175F8816}"/>
    <cellStyle name="20% - Accent4 9 2 5" xfId="5968" xr:uid="{B6C32954-EE1F-4AD5-A44B-003D793A10A9}"/>
    <cellStyle name="20% - Accent4 9 2 5 2" xfId="17256" xr:uid="{9859E181-206D-4D0E-9B85-F8C3F48D8F89}"/>
    <cellStyle name="20% - Accent4 9 2 6" xfId="15262" xr:uid="{02E3BED6-6F91-4A22-9E80-EFB91F6E33B1}"/>
    <cellStyle name="20% - Accent4 9 3" xfId="10953" xr:uid="{8440BB5E-AA85-4F7A-8DDE-95D0E56CDBDF}"/>
    <cellStyle name="20% - Accent4 9 3 2" xfId="22241" xr:uid="{B492643E-3175-4175-A63D-F1B9DCE80F5A}"/>
    <cellStyle name="20% - Accent4 9 4" xfId="8959" xr:uid="{EF354DAA-9D95-4317-82D8-171FA5C9A375}"/>
    <cellStyle name="20% - Accent4 9 4 2" xfId="20247" xr:uid="{503FE65D-FBA2-4444-BCCC-343214AFBA8A}"/>
    <cellStyle name="20% - Accent4 9 5" xfId="6965" xr:uid="{DFB74CEC-0B8D-4CA5-9AC4-C67FAB93E07A}"/>
    <cellStyle name="20% - Accent4 9 5 2" xfId="18253" xr:uid="{F288D663-9FDA-43E8-88D3-238D06522EA3}"/>
    <cellStyle name="20% - Accent4 9 6" xfId="4971" xr:uid="{21A61AAB-5FC6-499D-8AFF-DF1B71B423B4}"/>
    <cellStyle name="20% - Accent4 9 6 2" xfId="16259" xr:uid="{726D3C4C-89F8-44A2-AC39-01B7DDF299A3}"/>
    <cellStyle name="20% - Accent4 9 7" xfId="14265" xr:uid="{8032F201-469A-4F92-9B69-4B4654DCD1F9}"/>
    <cellStyle name="20% - Accent4 9 8" xfId="12951" xr:uid="{AA0329BC-5812-4E84-9E73-EEA68BCFD279}"/>
    <cellStyle name="20% - Accent5" xfId="35" builtinId="46" customBuiltin="1"/>
    <cellStyle name="20% - Accent5 10" xfId="1016" xr:uid="{603AC528-3B6C-49EC-A957-C852BEECA979}"/>
    <cellStyle name="20% - Accent5 10 2" xfId="3972" xr:uid="{68221FE2-BABE-4A47-B81D-4EA2286D8AB1}"/>
    <cellStyle name="20% - Accent5 10 2 2" xfId="11951" xr:uid="{E50D5184-B6CC-417F-BCE4-85FA34F15481}"/>
    <cellStyle name="20% - Accent5 10 2 2 2" xfId="23239" xr:uid="{97E4DC34-D2D2-40BC-AAE8-F6D7BA740299}"/>
    <cellStyle name="20% - Accent5 10 2 3" xfId="9957" xr:uid="{0B3EC0C6-6AD0-4509-89DB-1D2B353458C3}"/>
    <cellStyle name="20% - Accent5 10 2 3 2" xfId="21245" xr:uid="{448A2D83-4FAE-4CE5-86A4-A0AA6D9D7EEB}"/>
    <cellStyle name="20% - Accent5 10 2 4" xfId="7963" xr:uid="{8200DBFE-ED15-450C-907B-3ECA45A86732}"/>
    <cellStyle name="20% - Accent5 10 2 4 2" xfId="19251" xr:uid="{EEADC37F-B31D-4E50-BAE4-F183E6CB154B}"/>
    <cellStyle name="20% - Accent5 10 2 5" xfId="5969" xr:uid="{059DCF54-58CB-4C0B-9638-52B8CC5250F6}"/>
    <cellStyle name="20% - Accent5 10 2 5 2" xfId="17257" xr:uid="{BE127E1D-311E-4C3B-B2E0-E8A04738890D}"/>
    <cellStyle name="20% - Accent5 10 2 6" xfId="15263" xr:uid="{C6245803-2957-42B4-A021-D57699B90331}"/>
    <cellStyle name="20% - Accent5 10 3" xfId="10954" xr:uid="{79F4BEF6-2EC3-42FC-AC7C-36DFBD1986EF}"/>
    <cellStyle name="20% - Accent5 10 3 2" xfId="22242" xr:uid="{155D0693-B807-4BAB-90EC-9C406759EDE3}"/>
    <cellStyle name="20% - Accent5 10 4" xfId="8960" xr:uid="{4B377290-2E4C-446C-ABD5-8D9430AF8DC9}"/>
    <cellStyle name="20% - Accent5 10 4 2" xfId="20248" xr:uid="{CE85B52D-C9FA-4B29-807A-5824B2BD6842}"/>
    <cellStyle name="20% - Accent5 10 5" xfId="6966" xr:uid="{BAEC802D-AC44-415A-8AED-C02C22B68FCA}"/>
    <cellStyle name="20% - Accent5 10 5 2" xfId="18254" xr:uid="{93CD8697-6D2E-45E9-9F5B-0A9C8E82E9CA}"/>
    <cellStyle name="20% - Accent5 10 6" xfId="4972" xr:uid="{D42AA212-021E-4D23-A5BA-CF39BABD5641}"/>
    <cellStyle name="20% - Accent5 10 6 2" xfId="16260" xr:uid="{46C4B3F0-0C8D-4732-95A1-C4DF587A0459}"/>
    <cellStyle name="20% - Accent5 10 7" xfId="14266" xr:uid="{0ACF8BE2-98FA-4130-8C87-03DDB2F9BBB0}"/>
    <cellStyle name="20% - Accent5 10 8" xfId="12952" xr:uid="{83885A75-BC30-475B-B00F-CF1788AEB92D}"/>
    <cellStyle name="20% - Accent5 11" xfId="1017" xr:uid="{6BA6C85B-B514-4404-91DA-BE33BE1DAAE5}"/>
    <cellStyle name="20% - Accent5 11 2" xfId="3973" xr:uid="{149CE3B9-5A01-4E15-AB1F-00CE83913245}"/>
    <cellStyle name="20% - Accent5 11 2 2" xfId="11952" xr:uid="{E7CFCD29-484C-45CF-B440-BC7F9B9E3575}"/>
    <cellStyle name="20% - Accent5 11 2 2 2" xfId="23240" xr:uid="{1873D172-312C-4FA1-AA79-DB86764593A8}"/>
    <cellStyle name="20% - Accent5 11 2 3" xfId="9958" xr:uid="{266CF865-0C6B-4F3E-AC10-64298CA6FB4D}"/>
    <cellStyle name="20% - Accent5 11 2 3 2" xfId="21246" xr:uid="{8061B59A-BE64-4720-88F8-2971B229DE73}"/>
    <cellStyle name="20% - Accent5 11 2 4" xfId="7964" xr:uid="{17DB3C48-C20A-4EC5-9891-6F4F23C6C120}"/>
    <cellStyle name="20% - Accent5 11 2 4 2" xfId="19252" xr:uid="{8088808A-9B66-4C6A-B52F-1780A9888D55}"/>
    <cellStyle name="20% - Accent5 11 2 5" xfId="5970" xr:uid="{7F134814-0CC5-4021-A08A-62654D2AB265}"/>
    <cellStyle name="20% - Accent5 11 2 5 2" xfId="17258" xr:uid="{84CD3BB9-B72E-448C-8308-2110C0DF2927}"/>
    <cellStyle name="20% - Accent5 11 2 6" xfId="15264" xr:uid="{45084B3A-559C-4B5E-9392-833D487801DD}"/>
    <cellStyle name="20% - Accent5 11 3" xfId="10955" xr:uid="{F075E34B-3314-49FA-808D-24CB720D4DF3}"/>
    <cellStyle name="20% - Accent5 11 3 2" xfId="22243" xr:uid="{3F092E41-1CE6-4E00-B1FF-6907D2F3282F}"/>
    <cellStyle name="20% - Accent5 11 4" xfId="8961" xr:uid="{29A4C1F9-80FC-4A6D-A998-D4FA325A1C81}"/>
    <cellStyle name="20% - Accent5 11 4 2" xfId="20249" xr:uid="{BB874772-48B0-4F61-AAD7-40F97B2DE21D}"/>
    <cellStyle name="20% - Accent5 11 5" xfId="6967" xr:uid="{FE9E0F7E-33EA-44E5-B967-F51FE5DD3804}"/>
    <cellStyle name="20% - Accent5 11 5 2" xfId="18255" xr:uid="{863F38C4-CDFF-4A91-9A83-4BA6FD9567AB}"/>
    <cellStyle name="20% - Accent5 11 6" xfId="4973" xr:uid="{143033AA-930E-4A0C-B928-CC3652B1D8C5}"/>
    <cellStyle name="20% - Accent5 11 6 2" xfId="16261" xr:uid="{83D32A59-CBB6-417E-B6B4-96E7A235C4C4}"/>
    <cellStyle name="20% - Accent5 11 7" xfId="14267" xr:uid="{A213CE8B-EEE0-4868-828F-A14FFC2B8DBB}"/>
    <cellStyle name="20% - Accent5 11 8" xfId="12953" xr:uid="{835556C5-9BE6-47BF-B78F-50476AF07121}"/>
    <cellStyle name="20% - Accent5 12" xfId="1018" xr:uid="{018F238B-021D-424A-9EC3-FBAC3D0CD063}"/>
    <cellStyle name="20% - Accent5 12 2" xfId="3974" xr:uid="{AB383085-4051-4121-AAF7-EA9F5C033E78}"/>
    <cellStyle name="20% - Accent5 12 2 2" xfId="11953" xr:uid="{85033AF8-0B6B-4AFA-B69F-B5016FE04868}"/>
    <cellStyle name="20% - Accent5 12 2 2 2" xfId="23241" xr:uid="{3C9D0690-38C6-4A47-9827-FE8C3A9C00D9}"/>
    <cellStyle name="20% - Accent5 12 2 3" xfId="9959" xr:uid="{85BE0BB0-665D-4C20-A9FD-80120B7BE4E1}"/>
    <cellStyle name="20% - Accent5 12 2 3 2" xfId="21247" xr:uid="{555C8ED9-672A-4593-A287-54484A0991A4}"/>
    <cellStyle name="20% - Accent5 12 2 4" xfId="7965" xr:uid="{1A15300F-C33E-42CE-B13A-539E59C39EEF}"/>
    <cellStyle name="20% - Accent5 12 2 4 2" xfId="19253" xr:uid="{3CFD23CC-1F55-47AE-BA77-F8F88F76D065}"/>
    <cellStyle name="20% - Accent5 12 2 5" xfId="5971" xr:uid="{40A0DFD8-916A-4B52-A553-182B4E13C307}"/>
    <cellStyle name="20% - Accent5 12 2 5 2" xfId="17259" xr:uid="{FEECEAFA-E9CB-48B4-A1F4-F2BC4395A855}"/>
    <cellStyle name="20% - Accent5 12 2 6" xfId="15265" xr:uid="{489A1F67-5AAB-49F6-B279-8490C18A4B8C}"/>
    <cellStyle name="20% - Accent5 12 3" xfId="10956" xr:uid="{6B6DB58C-AEE0-43F5-B985-A2DE53B7E497}"/>
    <cellStyle name="20% - Accent5 12 3 2" xfId="22244" xr:uid="{60D9B08D-51F2-46B7-B708-EDF174D2CB6E}"/>
    <cellStyle name="20% - Accent5 12 4" xfId="8962" xr:uid="{ED6AE2C5-5B5A-45D5-87A9-E54607B56919}"/>
    <cellStyle name="20% - Accent5 12 4 2" xfId="20250" xr:uid="{E1816C8A-6BF5-4940-A8BF-3B2374AF8DA5}"/>
    <cellStyle name="20% - Accent5 12 5" xfId="6968" xr:uid="{F5EFE770-9997-49B2-A30C-8B9F09A10D66}"/>
    <cellStyle name="20% - Accent5 12 5 2" xfId="18256" xr:uid="{83C98143-27BE-446A-B649-D24C363FADA9}"/>
    <cellStyle name="20% - Accent5 12 6" xfId="4974" xr:uid="{48809CB8-2B54-4EDC-B7BF-C33DB8BD32BA}"/>
    <cellStyle name="20% - Accent5 12 6 2" xfId="16262" xr:uid="{F8682EEB-1401-49B6-A93C-229C5ABF1062}"/>
    <cellStyle name="20% - Accent5 12 7" xfId="14268" xr:uid="{986E15C9-A026-4CC6-99A9-7A8BBEFE2698}"/>
    <cellStyle name="20% - Accent5 12 8" xfId="12954" xr:uid="{0B3C7281-A74D-498A-9CE3-9A4D21E90A2C}"/>
    <cellStyle name="20% - Accent5 13" xfId="1019" xr:uid="{C8B44BA3-B3B9-4B50-9172-DA2D64D79089}"/>
    <cellStyle name="20% - Accent5 13 2" xfId="3975" xr:uid="{804FACE3-C6E5-49B8-9391-EF129D7DC2C9}"/>
    <cellStyle name="20% - Accent5 13 2 2" xfId="11954" xr:uid="{27B4EE61-3308-4EEF-82D7-FC212BA31F0D}"/>
    <cellStyle name="20% - Accent5 13 2 2 2" xfId="23242" xr:uid="{3EBDF3F7-614C-4533-B0A5-89F60F28DF60}"/>
    <cellStyle name="20% - Accent5 13 2 3" xfId="9960" xr:uid="{15AC29C2-474A-4B6C-B289-F27832A68022}"/>
    <cellStyle name="20% - Accent5 13 2 3 2" xfId="21248" xr:uid="{0D6EB9E9-3D0A-4D96-B7EE-A5A224C3D735}"/>
    <cellStyle name="20% - Accent5 13 2 4" xfId="7966" xr:uid="{8DE0F4AA-960C-49F3-8F49-6E25D37223D4}"/>
    <cellStyle name="20% - Accent5 13 2 4 2" xfId="19254" xr:uid="{F987EA00-FFAD-4109-8899-69D096F93834}"/>
    <cellStyle name="20% - Accent5 13 2 5" xfId="5972" xr:uid="{CC8A34FB-1C45-4052-92D3-E53060785031}"/>
    <cellStyle name="20% - Accent5 13 2 5 2" xfId="17260" xr:uid="{D61FEAB2-B9B5-4CFD-A616-340AEF0D73D6}"/>
    <cellStyle name="20% - Accent5 13 2 6" xfId="15266" xr:uid="{E7444EC3-49BA-4C70-AF86-6A33BFF70083}"/>
    <cellStyle name="20% - Accent5 13 3" xfId="10957" xr:uid="{EFA58405-03CC-462C-8B0B-0A784F599049}"/>
    <cellStyle name="20% - Accent5 13 3 2" xfId="22245" xr:uid="{60E9A2A8-FCA4-4682-B0DC-F40775B658AE}"/>
    <cellStyle name="20% - Accent5 13 4" xfId="8963" xr:uid="{2BE71E06-B320-4211-A654-52898B33BFF6}"/>
    <cellStyle name="20% - Accent5 13 4 2" xfId="20251" xr:uid="{85987BF9-108E-4792-B2BF-AEE855EFE331}"/>
    <cellStyle name="20% - Accent5 13 5" xfId="6969" xr:uid="{569A9A07-E053-4488-B3AE-AEC39E81F511}"/>
    <cellStyle name="20% - Accent5 13 5 2" xfId="18257" xr:uid="{406AD914-5393-4A9D-A0B1-9F9D1865C78F}"/>
    <cellStyle name="20% - Accent5 13 6" xfId="4975" xr:uid="{255E8AA2-9C7A-4EEF-90C6-873B705513FB}"/>
    <cellStyle name="20% - Accent5 13 6 2" xfId="16263" xr:uid="{E9A8544A-0D05-4C3E-9ACE-DDFA2879B437}"/>
    <cellStyle name="20% - Accent5 13 7" xfId="14269" xr:uid="{20C0D05F-431A-4D79-8A06-D40E3E64B380}"/>
    <cellStyle name="20% - Accent5 13 8" xfId="12955" xr:uid="{51E5F71D-2537-4B55-B139-CD7804536704}"/>
    <cellStyle name="20% - Accent5 14" xfId="1020" xr:uid="{E7852CB2-8041-4F3C-AB93-896BC26AB13C}"/>
    <cellStyle name="20% - Accent5 14 2" xfId="3976" xr:uid="{FDC3A6BB-1794-4513-9238-CD472D767E4C}"/>
    <cellStyle name="20% - Accent5 14 2 2" xfId="11955" xr:uid="{EBF15978-6334-4479-8B54-4AE9A1DF1257}"/>
    <cellStyle name="20% - Accent5 14 2 2 2" xfId="23243" xr:uid="{DFA19B90-719D-46BB-BB7E-72D35241F674}"/>
    <cellStyle name="20% - Accent5 14 2 3" xfId="9961" xr:uid="{5F4EAC93-76C5-41CE-849F-DDBE924FE212}"/>
    <cellStyle name="20% - Accent5 14 2 3 2" xfId="21249" xr:uid="{1A716D74-9D99-4FB3-A5F2-031FCA68E9A0}"/>
    <cellStyle name="20% - Accent5 14 2 4" xfId="7967" xr:uid="{7D61E174-BF0B-4BD8-9849-43A320009C9B}"/>
    <cellStyle name="20% - Accent5 14 2 4 2" xfId="19255" xr:uid="{37CA76C6-23F2-406A-AA91-1C480C7B9C6E}"/>
    <cellStyle name="20% - Accent5 14 2 5" xfId="5973" xr:uid="{39683571-01B3-43C3-B463-19AF0A74CD38}"/>
    <cellStyle name="20% - Accent5 14 2 5 2" xfId="17261" xr:uid="{D66F8058-EC4D-4941-B5DA-542F52715EC8}"/>
    <cellStyle name="20% - Accent5 14 2 6" xfId="15267" xr:uid="{B9C875E6-9768-4D89-9B0A-4A311B24B086}"/>
    <cellStyle name="20% - Accent5 14 3" xfId="10958" xr:uid="{0F5EBA36-8FE1-4177-8ACE-B203F6E50FBA}"/>
    <cellStyle name="20% - Accent5 14 3 2" xfId="22246" xr:uid="{01CE389E-B2E8-4A34-A7DD-71CD4EC1E869}"/>
    <cellStyle name="20% - Accent5 14 4" xfId="8964" xr:uid="{57074561-C5FD-4F87-BFC7-5F95C4771B25}"/>
    <cellStyle name="20% - Accent5 14 4 2" xfId="20252" xr:uid="{98D5907C-CF62-4DA1-88E4-50FB68B591A6}"/>
    <cellStyle name="20% - Accent5 14 5" xfId="6970" xr:uid="{FDDF78F9-2365-4D1F-9175-23EF83B09E35}"/>
    <cellStyle name="20% - Accent5 14 5 2" xfId="18258" xr:uid="{CA7518BD-6052-4083-B407-C72EC5A54BED}"/>
    <cellStyle name="20% - Accent5 14 6" xfId="4976" xr:uid="{E0DC087E-35E7-4227-A997-9C1A6FC4A92F}"/>
    <cellStyle name="20% - Accent5 14 6 2" xfId="16264" xr:uid="{3DCBC4F5-9F56-43E6-A052-242BCA8C3DBA}"/>
    <cellStyle name="20% - Accent5 14 7" xfId="14270" xr:uid="{2C7624BF-34A5-4731-8269-D6E88EE37CB3}"/>
    <cellStyle name="20% - Accent5 14 8" xfId="12956" xr:uid="{3970A76A-F6F4-4622-9A70-EC926C25065B}"/>
    <cellStyle name="20% - Accent5 15" xfId="1021" xr:uid="{83085D87-3DE7-4AA3-82CF-86D701416F64}"/>
    <cellStyle name="20% - Accent5 15 2" xfId="3977" xr:uid="{61DB9A10-AF9A-4E73-B7DF-149611F8A46B}"/>
    <cellStyle name="20% - Accent5 15 2 2" xfId="11956" xr:uid="{5F0065C5-7D2A-4518-A8E3-CA1FCBCC1DEB}"/>
    <cellStyle name="20% - Accent5 15 2 2 2" xfId="23244" xr:uid="{DDF98F35-C875-4996-B538-951726F1F4AD}"/>
    <cellStyle name="20% - Accent5 15 2 3" xfId="9962" xr:uid="{F70C8B04-9AE8-4C4B-9BD5-CAB6308C1328}"/>
    <cellStyle name="20% - Accent5 15 2 3 2" xfId="21250" xr:uid="{14374A84-0B4F-4310-BEE3-3293173BDD9F}"/>
    <cellStyle name="20% - Accent5 15 2 4" xfId="7968" xr:uid="{2C0DB618-8D89-4734-BF0C-8A26B28DF29D}"/>
    <cellStyle name="20% - Accent5 15 2 4 2" xfId="19256" xr:uid="{59198D75-0478-4C14-A952-0B7945BCD3C0}"/>
    <cellStyle name="20% - Accent5 15 2 5" xfId="5974" xr:uid="{A1B8AB3B-4FEE-450B-9B0A-73F49FBB2894}"/>
    <cellStyle name="20% - Accent5 15 2 5 2" xfId="17262" xr:uid="{57283A89-F59B-4C05-ACC2-37D595636D95}"/>
    <cellStyle name="20% - Accent5 15 2 6" xfId="15268" xr:uid="{915C8423-8B02-47A0-929D-735F2CF405A1}"/>
    <cellStyle name="20% - Accent5 15 3" xfId="10959" xr:uid="{C2FB48F6-348A-4588-A1B9-AA167BF9A43F}"/>
    <cellStyle name="20% - Accent5 15 3 2" xfId="22247" xr:uid="{E369ED26-5CE8-49E1-BA6F-8DB55C3BC854}"/>
    <cellStyle name="20% - Accent5 15 4" xfId="8965" xr:uid="{48D46B69-B5DF-4B58-848A-95819FFA561A}"/>
    <cellStyle name="20% - Accent5 15 4 2" xfId="20253" xr:uid="{9EF39E06-4FD7-47A7-9F5D-D19F23FA803D}"/>
    <cellStyle name="20% - Accent5 15 5" xfId="6971" xr:uid="{4C46B600-3F41-441C-B758-25D705DFED31}"/>
    <cellStyle name="20% - Accent5 15 5 2" xfId="18259" xr:uid="{B363F8CD-5B07-452A-851E-34C28D337273}"/>
    <cellStyle name="20% - Accent5 15 6" xfId="4977" xr:uid="{06D9D051-5901-4CA9-A55A-08FE7582D067}"/>
    <cellStyle name="20% - Accent5 15 6 2" xfId="16265" xr:uid="{E5D1DF7E-9267-45F8-B4C7-B7495BD0B8E7}"/>
    <cellStyle name="20% - Accent5 15 7" xfId="14271" xr:uid="{C3532A4C-D877-48EA-9EC3-2F1D577EC7D4}"/>
    <cellStyle name="20% - Accent5 15 8" xfId="12957" xr:uid="{7E116709-8A19-4830-B2F5-106C2CA7AE63}"/>
    <cellStyle name="20% - Accent5 16" xfId="1022" xr:uid="{9F098FAC-1A7F-4F95-A9E8-6849FE468B99}"/>
    <cellStyle name="20% - Accent5 16 2" xfId="3978" xr:uid="{69D5A534-EA3D-4C0E-AE44-7BE6D5606309}"/>
    <cellStyle name="20% - Accent5 16 2 2" xfId="11957" xr:uid="{488CAF14-640A-489A-B7AD-D62EFBB262F3}"/>
    <cellStyle name="20% - Accent5 16 2 2 2" xfId="23245" xr:uid="{E08B0131-B305-4A1A-B561-68F48C9C62A8}"/>
    <cellStyle name="20% - Accent5 16 2 3" xfId="9963" xr:uid="{ACEC8634-3A42-43D2-BCC2-70B4E89D0CC3}"/>
    <cellStyle name="20% - Accent5 16 2 3 2" xfId="21251" xr:uid="{E8E2331E-A8C4-4FC9-A87D-E81E86B9FFD4}"/>
    <cellStyle name="20% - Accent5 16 2 4" xfId="7969" xr:uid="{7A0F0EB2-020D-4196-B44E-CCBEC7AF89E3}"/>
    <cellStyle name="20% - Accent5 16 2 4 2" xfId="19257" xr:uid="{3765D3FC-A344-493D-BA75-77B179A9503D}"/>
    <cellStyle name="20% - Accent5 16 2 5" xfId="5975" xr:uid="{E8500FE5-79D8-445D-8703-317F520459C8}"/>
    <cellStyle name="20% - Accent5 16 2 5 2" xfId="17263" xr:uid="{C465CD11-AA2B-4CB8-B5B3-5F4F4B6C8834}"/>
    <cellStyle name="20% - Accent5 16 2 6" xfId="15269" xr:uid="{7C56CFC1-31C5-4DEB-9C4C-C9F80513B85B}"/>
    <cellStyle name="20% - Accent5 16 3" xfId="10960" xr:uid="{A8BCD32F-1C1C-4DA6-8E4E-13668756E8BA}"/>
    <cellStyle name="20% - Accent5 16 3 2" xfId="22248" xr:uid="{D24F64D5-9D39-4015-8CBF-567A0DA60167}"/>
    <cellStyle name="20% - Accent5 16 4" xfId="8966" xr:uid="{F5B3080E-426C-4F27-AE23-B49FF359D6D3}"/>
    <cellStyle name="20% - Accent5 16 4 2" xfId="20254" xr:uid="{587D2472-7C43-40DA-BE2E-DDEFF8785CD1}"/>
    <cellStyle name="20% - Accent5 16 5" xfId="6972" xr:uid="{9D12932C-4962-4965-A84B-48D1FDA42511}"/>
    <cellStyle name="20% - Accent5 16 5 2" xfId="18260" xr:uid="{E8A3004F-74E2-49D2-8B60-452657771B00}"/>
    <cellStyle name="20% - Accent5 16 6" xfId="4978" xr:uid="{8E92F268-DFE8-448B-AC60-6872A5F8B707}"/>
    <cellStyle name="20% - Accent5 16 6 2" xfId="16266" xr:uid="{DE66DE88-339F-43AC-8187-C89B2C99E867}"/>
    <cellStyle name="20% - Accent5 16 7" xfId="14272" xr:uid="{D658EB34-1251-4FE9-BECC-7E5738D43054}"/>
    <cellStyle name="20% - Accent5 16 8" xfId="12958" xr:uid="{59F2DCA6-4C2B-40E2-AC2A-B95182827EED}"/>
    <cellStyle name="20% - Accent5 17" xfId="1023" xr:uid="{629228F5-4062-4EB1-A493-BE12F319B79B}"/>
    <cellStyle name="20% - Accent5 17 2" xfId="3979" xr:uid="{0CF12DD0-8AE8-48D8-ADE3-82F6F5763D03}"/>
    <cellStyle name="20% - Accent5 17 2 2" xfId="11958" xr:uid="{2A5B1725-18EF-47B0-9FA5-27B1F60FFDFE}"/>
    <cellStyle name="20% - Accent5 17 2 2 2" xfId="23246" xr:uid="{210D8DCD-0B4C-4A03-A80F-CA7849AE7D14}"/>
    <cellStyle name="20% - Accent5 17 2 3" xfId="9964" xr:uid="{FC3E61C7-E92A-417D-80FB-4A68639F39C0}"/>
    <cellStyle name="20% - Accent5 17 2 3 2" xfId="21252" xr:uid="{B9CE6853-1C59-4F13-AC9D-A9BF20EA5C88}"/>
    <cellStyle name="20% - Accent5 17 2 4" xfId="7970" xr:uid="{EA259C01-38A8-4AD9-AA1B-115130D34A1E}"/>
    <cellStyle name="20% - Accent5 17 2 4 2" xfId="19258" xr:uid="{78519E5E-1700-4659-878D-C4F4081716CB}"/>
    <cellStyle name="20% - Accent5 17 2 5" xfId="5976" xr:uid="{C17B601B-259F-46D6-9339-8E6F25945C6E}"/>
    <cellStyle name="20% - Accent5 17 2 5 2" xfId="17264" xr:uid="{0AF58522-32A4-4008-A6ED-1F29F13A2CF7}"/>
    <cellStyle name="20% - Accent5 17 2 6" xfId="15270" xr:uid="{28D66315-5CDE-489B-AB25-D647241DB50F}"/>
    <cellStyle name="20% - Accent5 17 3" xfId="10961" xr:uid="{BF0D41E4-2C19-48CC-820C-205F97338161}"/>
    <cellStyle name="20% - Accent5 17 3 2" xfId="22249" xr:uid="{71E40CF6-C29B-475D-BE8F-A569F3065F65}"/>
    <cellStyle name="20% - Accent5 17 4" xfId="8967" xr:uid="{7E7C9921-EE6E-4CF8-BB83-9152FF59CB7D}"/>
    <cellStyle name="20% - Accent5 17 4 2" xfId="20255" xr:uid="{224A61A5-ED6E-401F-A1D2-990B5DB33524}"/>
    <cellStyle name="20% - Accent5 17 5" xfId="6973" xr:uid="{B8232EB9-0670-4549-B168-33666FB8D0D5}"/>
    <cellStyle name="20% - Accent5 17 5 2" xfId="18261" xr:uid="{E27DCE78-9F32-4D73-9FB2-416FAAE00230}"/>
    <cellStyle name="20% - Accent5 17 6" xfId="4979" xr:uid="{0F28C4E7-7EEF-41C6-A05F-3496939FF7AB}"/>
    <cellStyle name="20% - Accent5 17 6 2" xfId="16267" xr:uid="{EF6365A2-0949-42F7-B7D2-A61569A80D15}"/>
    <cellStyle name="20% - Accent5 17 7" xfId="14273" xr:uid="{4D16A55F-1D5F-4542-AB00-74DA243E4204}"/>
    <cellStyle name="20% - Accent5 17 8" xfId="12959" xr:uid="{1770DA56-8007-4A20-B426-97C37002874E}"/>
    <cellStyle name="20% - Accent5 18" xfId="1024" xr:uid="{888F7BFA-5273-47DC-BE13-D58474052637}"/>
    <cellStyle name="20% - Accent5 18 2" xfId="3980" xr:uid="{ADB019BD-92E2-4971-BA06-758314757EB5}"/>
    <cellStyle name="20% - Accent5 18 2 2" xfId="11959" xr:uid="{18F3D749-0482-40E0-9107-DE76CE51D619}"/>
    <cellStyle name="20% - Accent5 18 2 2 2" xfId="23247" xr:uid="{F530FB39-8CF7-404B-8F92-7E27E5273862}"/>
    <cellStyle name="20% - Accent5 18 2 3" xfId="9965" xr:uid="{E77C8E0A-1E72-4E71-9EAD-27CE1927470A}"/>
    <cellStyle name="20% - Accent5 18 2 3 2" xfId="21253" xr:uid="{4AC873F6-DB7E-4130-AFFC-D15B14B53CDE}"/>
    <cellStyle name="20% - Accent5 18 2 4" xfId="7971" xr:uid="{69C6951E-7364-44C8-80E7-75B280899BB3}"/>
    <cellStyle name="20% - Accent5 18 2 4 2" xfId="19259" xr:uid="{616D6EC1-31FD-4A54-808F-1BEBE282A6C9}"/>
    <cellStyle name="20% - Accent5 18 2 5" xfId="5977" xr:uid="{387F01C8-8CE3-4850-8AC1-9536F8CAF10A}"/>
    <cellStyle name="20% - Accent5 18 2 5 2" xfId="17265" xr:uid="{91D8A682-B3E8-40E2-B567-2EFF8F33F0FB}"/>
    <cellStyle name="20% - Accent5 18 2 6" xfId="15271" xr:uid="{2297E83A-72E7-48E2-8FE5-1D56D01CA9EA}"/>
    <cellStyle name="20% - Accent5 18 3" xfId="10962" xr:uid="{4E036E3E-F340-4C9E-95CE-49351BBC6F94}"/>
    <cellStyle name="20% - Accent5 18 3 2" xfId="22250" xr:uid="{83BEFAB9-3D14-477B-9097-ADDCF9DD8359}"/>
    <cellStyle name="20% - Accent5 18 4" xfId="8968" xr:uid="{E6572A0E-4BA8-40F2-9F29-062039CF814D}"/>
    <cellStyle name="20% - Accent5 18 4 2" xfId="20256" xr:uid="{9D56EA7E-3158-4823-8B57-F6442D7FFAA6}"/>
    <cellStyle name="20% - Accent5 18 5" xfId="6974" xr:uid="{56A581C4-E2B8-4D72-BE45-6A68A76FBE1E}"/>
    <cellStyle name="20% - Accent5 18 5 2" xfId="18262" xr:uid="{B7DDA1E5-F1E7-4D73-96BC-F06F78EA4E96}"/>
    <cellStyle name="20% - Accent5 18 6" xfId="4980" xr:uid="{F43A6829-C3AD-4AB3-A996-6A69B84150D2}"/>
    <cellStyle name="20% - Accent5 18 6 2" xfId="16268" xr:uid="{0599ADEB-AB5B-48C3-A8A7-0E53C8533AB1}"/>
    <cellStyle name="20% - Accent5 18 7" xfId="14274" xr:uid="{9B7AFDDD-4DA4-4A0A-B263-19765115A73C}"/>
    <cellStyle name="20% - Accent5 18 8" xfId="12960" xr:uid="{5A2C0FB4-3260-48D9-ABEF-FF8942C39306}"/>
    <cellStyle name="20% - Accent5 19" xfId="1025" xr:uid="{3ACC8915-8792-46FF-B8E7-F0538E6D1849}"/>
    <cellStyle name="20% - Accent5 19 2" xfId="3981" xr:uid="{B938D06D-CDCF-4AA5-A01E-0D5CE762BBEF}"/>
    <cellStyle name="20% - Accent5 19 2 2" xfId="11960" xr:uid="{F38BF8D6-E1C5-4719-BC47-21DB9ED4611B}"/>
    <cellStyle name="20% - Accent5 19 2 2 2" xfId="23248" xr:uid="{0A0B8556-133A-4B41-8192-5942B0A523B2}"/>
    <cellStyle name="20% - Accent5 19 2 3" xfId="9966" xr:uid="{2FBBE621-CBBF-415F-A4DE-01F39912FB1A}"/>
    <cellStyle name="20% - Accent5 19 2 3 2" xfId="21254" xr:uid="{D33072D8-0115-467F-B196-574F87A6FF93}"/>
    <cellStyle name="20% - Accent5 19 2 4" xfId="7972" xr:uid="{607F3768-FA04-42F6-9362-369169635870}"/>
    <cellStyle name="20% - Accent5 19 2 4 2" xfId="19260" xr:uid="{3B09BD56-4053-42BE-89D4-6AE744780DEA}"/>
    <cellStyle name="20% - Accent5 19 2 5" xfId="5978" xr:uid="{51D13B42-3632-4B2E-B131-D8FD88C43860}"/>
    <cellStyle name="20% - Accent5 19 2 5 2" xfId="17266" xr:uid="{9A3A2226-BE27-4DDC-B3DA-ECDCA7C9DDE6}"/>
    <cellStyle name="20% - Accent5 19 2 6" xfId="15272" xr:uid="{21BE4173-94DF-4B44-B079-DB57F8B58F97}"/>
    <cellStyle name="20% - Accent5 19 3" xfId="10963" xr:uid="{40FB1BE8-2C31-4481-B665-67816146AACB}"/>
    <cellStyle name="20% - Accent5 19 3 2" xfId="22251" xr:uid="{62E3FF36-C7D7-43DF-84B9-1CD04DF25107}"/>
    <cellStyle name="20% - Accent5 19 4" xfId="8969" xr:uid="{10CCDFB9-A345-4D7E-BF5A-D5E265664E72}"/>
    <cellStyle name="20% - Accent5 19 4 2" xfId="20257" xr:uid="{8AAFD3CA-CC75-4605-9875-97150F848F62}"/>
    <cellStyle name="20% - Accent5 19 5" xfId="6975" xr:uid="{C4E43BE7-8AC2-4092-BD51-9BDDABA439CD}"/>
    <cellStyle name="20% - Accent5 19 5 2" xfId="18263" xr:uid="{9206BE9F-9F90-4254-B015-B2FF3F324AC0}"/>
    <cellStyle name="20% - Accent5 19 6" xfId="4981" xr:uid="{A29F6168-29C3-4AF6-B055-5F243E317589}"/>
    <cellStyle name="20% - Accent5 19 6 2" xfId="16269" xr:uid="{0B05B396-C864-4D95-88CF-CE58AFDF8753}"/>
    <cellStyle name="20% - Accent5 19 7" xfId="14275" xr:uid="{F11134F1-9845-48F0-8081-78771F111839}"/>
    <cellStyle name="20% - Accent5 19 8" xfId="12961" xr:uid="{11F05911-1821-43F3-9EEE-968B2003A444}"/>
    <cellStyle name="20% - Accent5 2" xfId="1026" xr:uid="{031951A1-9DAC-4641-83B7-2BF7F3A0F454}"/>
    <cellStyle name="20% - Accent5 2 10" xfId="24649" xr:uid="{137C314A-F9F7-43FE-90A5-3E009F50CC88}"/>
    <cellStyle name="20% - Accent5 2 11" xfId="25038" xr:uid="{0426B053-2A49-42F5-9F22-B4B2FE285AE6}"/>
    <cellStyle name="20% - Accent5 2 2" xfId="3982" xr:uid="{BFCD6F0E-A4B9-4430-AE80-D02325657722}"/>
    <cellStyle name="20% - Accent5 2 2 2" xfId="11961" xr:uid="{F8D79965-22FE-4568-B279-634923EC3039}"/>
    <cellStyle name="20% - Accent5 2 2 2 2" xfId="23249" xr:uid="{582212F9-092C-4EC7-8CE9-F1C25E89C5CB}"/>
    <cellStyle name="20% - Accent5 2 2 3" xfId="9967" xr:uid="{52F2394F-2D31-4422-9A52-7C36F6D5FA0C}"/>
    <cellStyle name="20% - Accent5 2 2 3 2" xfId="21255" xr:uid="{7F2DAFEB-5397-4CFF-9250-F208DD486636}"/>
    <cellStyle name="20% - Accent5 2 2 4" xfId="7973" xr:uid="{A19A8CC5-5D33-4BC6-9BF2-4E6FCB9C53D0}"/>
    <cellStyle name="20% - Accent5 2 2 4 2" xfId="19261" xr:uid="{7A19A2F7-8CDF-495F-BC6D-048BF0A2FB5E}"/>
    <cellStyle name="20% - Accent5 2 2 5" xfId="5979" xr:uid="{E0A28278-C4AE-4132-B829-D2A6A77CFA79}"/>
    <cellStyle name="20% - Accent5 2 2 5 2" xfId="17267" xr:uid="{9739BD6C-D760-474E-ACAB-B0792579A1B8}"/>
    <cellStyle name="20% - Accent5 2 2 6" xfId="15273" xr:uid="{55BCD908-1694-4696-A4A9-D7AAF4885AAB}"/>
    <cellStyle name="20% - Accent5 2 2 7" xfId="24410" xr:uid="{E9664113-0E6E-44C6-92BB-F3ACD365F34C}"/>
    <cellStyle name="20% - Accent5 2 2 8" xfId="24873" xr:uid="{1282B779-8DFC-4F9F-A179-5A35677DBB34}"/>
    <cellStyle name="20% - Accent5 2 2 9" xfId="25240" xr:uid="{F5925E0F-6D93-4E2B-BF25-E0BFBC8AC747}"/>
    <cellStyle name="20% - Accent5 2 3" xfId="10964" xr:uid="{109AEB04-84BA-4866-9848-D8556C622ABE}"/>
    <cellStyle name="20% - Accent5 2 3 2" xfId="22252" xr:uid="{968CF066-5B7C-4B7A-9AAD-EDDBEF0C1697}"/>
    <cellStyle name="20% - Accent5 2 4" xfId="8970" xr:uid="{0DB1F55C-6AAD-405E-B486-6463626273EB}"/>
    <cellStyle name="20% - Accent5 2 4 2" xfId="20258" xr:uid="{953E6C49-564D-48EB-BAFE-D4EFC7E5627B}"/>
    <cellStyle name="20% - Accent5 2 5" xfId="6976" xr:uid="{91C9A438-3436-4C2D-9915-B88B5D565B92}"/>
    <cellStyle name="20% - Accent5 2 5 2" xfId="18264" xr:uid="{CC6FB154-B16A-4218-ACA7-DFBACA0B4CED}"/>
    <cellStyle name="20% - Accent5 2 6" xfId="4982" xr:uid="{BF3B0BE7-146D-4C91-809A-B13800EA02DE}"/>
    <cellStyle name="20% - Accent5 2 6 2" xfId="16270" xr:uid="{4F25BE61-1DE9-42CF-AFB1-6FA85A899FA5}"/>
    <cellStyle name="20% - Accent5 2 7" xfId="14276" xr:uid="{A05B3618-1E40-4018-A98D-442768F6583A}"/>
    <cellStyle name="20% - Accent5 2 8" xfId="12962" xr:uid="{8F9F72B9-A810-4A9C-89F0-0EE5EBC54C57}"/>
    <cellStyle name="20% - Accent5 2 9" xfId="24022" xr:uid="{32897C98-FE4E-458C-87F4-42D9BCDF57FC}"/>
    <cellStyle name="20% - Accent5 20" xfId="1027" xr:uid="{C99E80B3-B47C-44A8-AB17-BAB5AB8AC876}"/>
    <cellStyle name="20% - Accent5 20 2" xfId="3983" xr:uid="{5BE5088D-CD39-4BDD-8673-DD9410E15DB2}"/>
    <cellStyle name="20% - Accent5 20 2 2" xfId="11962" xr:uid="{CC53C9B8-A416-47F7-8DC1-158280955230}"/>
    <cellStyle name="20% - Accent5 20 2 2 2" xfId="23250" xr:uid="{CC08C8D8-23EB-419F-8E3B-7F39BCAE0560}"/>
    <cellStyle name="20% - Accent5 20 2 3" xfId="9968" xr:uid="{30C4FDA4-C7D8-4CA6-8275-386B5B43D734}"/>
    <cellStyle name="20% - Accent5 20 2 3 2" xfId="21256" xr:uid="{EA9E32D9-0D30-444A-BFD7-7909AC54CD89}"/>
    <cellStyle name="20% - Accent5 20 2 4" xfId="7974" xr:uid="{012D09EC-9379-4FA4-8FEA-292CAF66CB89}"/>
    <cellStyle name="20% - Accent5 20 2 4 2" xfId="19262" xr:uid="{6B9BBB62-3375-4D75-9B1D-0536F6926CAA}"/>
    <cellStyle name="20% - Accent5 20 2 5" xfId="5980" xr:uid="{22D83197-104B-41E5-AAB3-B8120E2BC67B}"/>
    <cellStyle name="20% - Accent5 20 2 5 2" xfId="17268" xr:uid="{3C7408B0-A926-4419-946F-BF8E38954E36}"/>
    <cellStyle name="20% - Accent5 20 2 6" xfId="15274" xr:uid="{7586EE25-A88C-4DC4-9D26-411780B2C8BE}"/>
    <cellStyle name="20% - Accent5 20 3" xfId="10965" xr:uid="{5555C6DB-BBA1-4DEF-826A-1224DD379383}"/>
    <cellStyle name="20% - Accent5 20 3 2" xfId="22253" xr:uid="{EF3358BA-C5D8-407A-9132-23B201117C92}"/>
    <cellStyle name="20% - Accent5 20 4" xfId="8971" xr:uid="{68EF1A65-E982-47B5-8ECB-0853B0AE4D2F}"/>
    <cellStyle name="20% - Accent5 20 4 2" xfId="20259" xr:uid="{5FEF0430-0056-48DF-A8C8-278FE769A191}"/>
    <cellStyle name="20% - Accent5 20 5" xfId="6977" xr:uid="{DBC9D3B6-52FF-4A40-844C-7318B63191B2}"/>
    <cellStyle name="20% - Accent5 20 5 2" xfId="18265" xr:uid="{6A2FA077-C409-4AE9-BE64-2148D1232E79}"/>
    <cellStyle name="20% - Accent5 20 6" xfId="4983" xr:uid="{6F5C9D8E-14DE-43C9-99C6-80648AC72F72}"/>
    <cellStyle name="20% - Accent5 20 6 2" xfId="16271" xr:uid="{F428BBC1-C016-4EB2-9012-DF4C301AF941}"/>
    <cellStyle name="20% - Accent5 20 7" xfId="14277" xr:uid="{51AE08F6-CE1F-460A-8169-94CEA696C203}"/>
    <cellStyle name="20% - Accent5 20 8" xfId="12963" xr:uid="{1CFA1F5A-6DEF-45D5-86E5-42CC38C34B49}"/>
    <cellStyle name="20% - Accent5 21" xfId="1028" xr:uid="{54B8F627-9503-4C51-9526-0CC80B178469}"/>
    <cellStyle name="20% - Accent5 21 2" xfId="3984" xr:uid="{43F24579-AC93-4FE7-AC15-075F9EABA361}"/>
    <cellStyle name="20% - Accent5 21 2 2" xfId="11963" xr:uid="{0C9C4CE4-8F40-40AD-AB38-E2DDCBEF4C5E}"/>
    <cellStyle name="20% - Accent5 21 2 2 2" xfId="23251" xr:uid="{2793AAFE-B8A9-4308-9421-DA20D3B98447}"/>
    <cellStyle name="20% - Accent5 21 2 3" xfId="9969" xr:uid="{ECFE97FD-BE5F-4053-B8DC-9368FB1AF5BC}"/>
    <cellStyle name="20% - Accent5 21 2 3 2" xfId="21257" xr:uid="{F8BDA79D-61BA-4219-A0C3-4612C9CE5C81}"/>
    <cellStyle name="20% - Accent5 21 2 4" xfId="7975" xr:uid="{5670887E-9204-4D61-87AD-E77E8E401ADE}"/>
    <cellStyle name="20% - Accent5 21 2 4 2" xfId="19263" xr:uid="{76F04C9D-8676-43A0-8C22-DCAA1CE201CD}"/>
    <cellStyle name="20% - Accent5 21 2 5" xfId="5981" xr:uid="{9D743FB7-A1E4-48DE-BA59-9BF9FA88CB76}"/>
    <cellStyle name="20% - Accent5 21 2 5 2" xfId="17269" xr:uid="{613DDEEB-CDA6-406C-BFD0-0361FF1F3078}"/>
    <cellStyle name="20% - Accent5 21 2 6" xfId="15275" xr:uid="{4271AC7A-14B3-4FE1-BC31-809FC9657D09}"/>
    <cellStyle name="20% - Accent5 21 3" xfId="10966" xr:uid="{F0EF8DEF-4D20-4BF4-B069-2A68650BDCEB}"/>
    <cellStyle name="20% - Accent5 21 3 2" xfId="22254" xr:uid="{F58550B2-5016-4080-88D9-2358DCD46753}"/>
    <cellStyle name="20% - Accent5 21 4" xfId="8972" xr:uid="{7D74B986-8A56-42F9-BD2B-4A4C0A079ADD}"/>
    <cellStyle name="20% - Accent5 21 4 2" xfId="20260" xr:uid="{B52FE192-435E-4D9D-A161-07C07CA198E1}"/>
    <cellStyle name="20% - Accent5 21 5" xfId="6978" xr:uid="{ADD983BE-BFEF-4403-9E77-1EFE0A86C93B}"/>
    <cellStyle name="20% - Accent5 21 5 2" xfId="18266" xr:uid="{F0C133A9-97DF-45AA-ABD6-444D50F965EC}"/>
    <cellStyle name="20% - Accent5 21 6" xfId="4984" xr:uid="{82FAE41D-E5FF-40A7-9F53-1561302CFDA9}"/>
    <cellStyle name="20% - Accent5 21 6 2" xfId="16272" xr:uid="{CF03E7A9-0C10-44DD-A740-A1FE2F513C0E}"/>
    <cellStyle name="20% - Accent5 21 7" xfId="14278" xr:uid="{E9390E7F-8B66-4C18-9A77-9C863CA1C336}"/>
    <cellStyle name="20% - Accent5 21 8" xfId="12964" xr:uid="{3D7894E6-F244-4877-89B1-3747622A832F}"/>
    <cellStyle name="20% - Accent5 22" xfId="1029" xr:uid="{C3502445-07DB-4081-92BC-BAC2501DACD6}"/>
    <cellStyle name="20% - Accent5 22 2" xfId="3985" xr:uid="{B9B9D61C-9104-47F5-BB9B-7B29AE768507}"/>
    <cellStyle name="20% - Accent5 22 2 2" xfId="11964" xr:uid="{6E5E75B2-13FA-49BE-91A4-E1CF925434B6}"/>
    <cellStyle name="20% - Accent5 22 2 2 2" xfId="23252" xr:uid="{E80EE655-E1AE-4673-8DA9-71E39D5703F2}"/>
    <cellStyle name="20% - Accent5 22 2 3" xfId="9970" xr:uid="{EB8CF192-8DB7-4947-973C-65B3ADE36143}"/>
    <cellStyle name="20% - Accent5 22 2 3 2" xfId="21258" xr:uid="{8D07DD66-08A4-454D-9E50-679000A86270}"/>
    <cellStyle name="20% - Accent5 22 2 4" xfId="7976" xr:uid="{DA951239-8E1C-4F0C-A905-64437A45FD9B}"/>
    <cellStyle name="20% - Accent5 22 2 4 2" xfId="19264" xr:uid="{345AAB8C-3438-4E3B-A15B-997B3F30673B}"/>
    <cellStyle name="20% - Accent5 22 2 5" xfId="5982" xr:uid="{8FAB291C-A43E-41D2-BBD8-82118B166FC1}"/>
    <cellStyle name="20% - Accent5 22 2 5 2" xfId="17270" xr:uid="{6D9FB513-D70E-44A5-A392-3AF044FDED0B}"/>
    <cellStyle name="20% - Accent5 22 2 6" xfId="15276" xr:uid="{3754AA7C-C96A-41A4-A975-2B4956CCAD4F}"/>
    <cellStyle name="20% - Accent5 22 3" xfId="10967" xr:uid="{E4A988FC-CD0A-4AB6-B1DD-47700B01E988}"/>
    <cellStyle name="20% - Accent5 22 3 2" xfId="22255" xr:uid="{8CE7E9CE-F2BA-4E36-9ED6-CB837C7C69E3}"/>
    <cellStyle name="20% - Accent5 22 4" xfId="8973" xr:uid="{6B9B8A66-3114-4320-957D-809894FF8F87}"/>
    <cellStyle name="20% - Accent5 22 4 2" xfId="20261" xr:uid="{5D53FA80-84AF-45D2-9403-F89461927514}"/>
    <cellStyle name="20% - Accent5 22 5" xfId="6979" xr:uid="{394455A7-4433-40B0-A854-235512D1721C}"/>
    <cellStyle name="20% - Accent5 22 5 2" xfId="18267" xr:uid="{07930507-F937-468E-97FD-FB7BE6A4206C}"/>
    <cellStyle name="20% - Accent5 22 6" xfId="4985" xr:uid="{3C25C0A3-1971-4F65-9B89-AA1BB7D38216}"/>
    <cellStyle name="20% - Accent5 22 6 2" xfId="16273" xr:uid="{386C81E9-31B7-4667-BD91-9D165BF4EDC8}"/>
    <cellStyle name="20% - Accent5 22 7" xfId="14279" xr:uid="{5C88503F-EBF3-44FA-B204-3EBCA782D60B}"/>
    <cellStyle name="20% - Accent5 22 8" xfId="12965" xr:uid="{E7065E60-426A-48EB-BB89-0625C131EDB4}"/>
    <cellStyle name="20% - Accent5 23" xfId="1030" xr:uid="{35F09D65-CD47-4274-8A34-CBC074D2DBF5}"/>
    <cellStyle name="20% - Accent5 23 2" xfId="3986" xr:uid="{2E1CE104-445D-493F-B26B-206DFD32BC9C}"/>
    <cellStyle name="20% - Accent5 23 2 2" xfId="11965" xr:uid="{81E904F2-E10A-4D1F-B791-A7CAF3FD41DE}"/>
    <cellStyle name="20% - Accent5 23 2 2 2" xfId="23253" xr:uid="{3C4A28D9-5E57-489F-9432-C233D1BA0670}"/>
    <cellStyle name="20% - Accent5 23 2 3" xfId="9971" xr:uid="{F6F73C6C-C902-42F4-8E22-C3EBFE3CA4A4}"/>
    <cellStyle name="20% - Accent5 23 2 3 2" xfId="21259" xr:uid="{40D93701-DFE1-4E12-B808-B43921FA360D}"/>
    <cellStyle name="20% - Accent5 23 2 4" xfId="7977" xr:uid="{60116413-8C9C-4234-990C-4F8343286D32}"/>
    <cellStyle name="20% - Accent5 23 2 4 2" xfId="19265" xr:uid="{B8C311F0-5B4B-4968-BAEF-47F82ED0EA7D}"/>
    <cellStyle name="20% - Accent5 23 2 5" xfId="5983" xr:uid="{CC3D5D73-B52C-4DBB-93BD-2243D6528743}"/>
    <cellStyle name="20% - Accent5 23 2 5 2" xfId="17271" xr:uid="{5E35F17B-2312-49C2-B7F3-21071DB3E530}"/>
    <cellStyle name="20% - Accent5 23 2 6" xfId="15277" xr:uid="{D535649F-8BE0-4A02-8164-242846B550AB}"/>
    <cellStyle name="20% - Accent5 23 3" xfId="10968" xr:uid="{1DF22F28-ACEA-4041-979C-713F50583CB5}"/>
    <cellStyle name="20% - Accent5 23 3 2" xfId="22256" xr:uid="{05D9FDEA-D49B-4E4F-A76F-500BD615F1BF}"/>
    <cellStyle name="20% - Accent5 23 4" xfId="8974" xr:uid="{0BAEB953-0DC2-4146-8B6B-8F81DB3C4E2D}"/>
    <cellStyle name="20% - Accent5 23 4 2" xfId="20262" xr:uid="{BBC12E3F-B1EB-4AA5-8D3B-A028D3A28CA8}"/>
    <cellStyle name="20% - Accent5 23 5" xfId="6980" xr:uid="{49127F66-3DF4-485D-9F45-92D8090F692C}"/>
    <cellStyle name="20% - Accent5 23 5 2" xfId="18268" xr:uid="{34A1824A-A902-4792-8F8E-94C7254513EE}"/>
    <cellStyle name="20% - Accent5 23 6" xfId="4986" xr:uid="{9AFE5FFF-3EA6-4AD7-BB56-7E1CAD083D5E}"/>
    <cellStyle name="20% - Accent5 23 6 2" xfId="16274" xr:uid="{570E7F72-DECA-4185-80B5-805B197CF019}"/>
    <cellStyle name="20% - Accent5 23 7" xfId="14280" xr:uid="{54AF7F49-5978-468B-9503-39776CAA0784}"/>
    <cellStyle name="20% - Accent5 23 8" xfId="12966" xr:uid="{27F14AD3-8A0B-43C2-B47D-2544EAB28F65}"/>
    <cellStyle name="20% - Accent5 24" xfId="1031" xr:uid="{CAB8A891-2508-45E1-9D09-80DE37D2D424}"/>
    <cellStyle name="20% - Accent5 24 2" xfId="3987" xr:uid="{320ABF92-0BCB-4EE4-9CE5-5B1499E79CD0}"/>
    <cellStyle name="20% - Accent5 24 2 2" xfId="11966" xr:uid="{D380F1C6-5ADF-467A-8007-BA02C253EC56}"/>
    <cellStyle name="20% - Accent5 24 2 2 2" xfId="23254" xr:uid="{720F1D39-E42F-48C3-A9FA-3BCFA0DE92C1}"/>
    <cellStyle name="20% - Accent5 24 2 3" xfId="9972" xr:uid="{FDAD583A-9C42-4ED8-B948-BED034E24AC8}"/>
    <cellStyle name="20% - Accent5 24 2 3 2" xfId="21260" xr:uid="{F5F21A87-F7C9-4BE8-A08A-071490DB4BEA}"/>
    <cellStyle name="20% - Accent5 24 2 4" xfId="7978" xr:uid="{E5779076-95DC-4BFC-B620-F2566C56A2A0}"/>
    <cellStyle name="20% - Accent5 24 2 4 2" xfId="19266" xr:uid="{F868D8A2-78D5-4A8B-BAAC-10A0F02D395D}"/>
    <cellStyle name="20% - Accent5 24 2 5" xfId="5984" xr:uid="{F31A63AE-308E-43B5-9613-80C85A9E4092}"/>
    <cellStyle name="20% - Accent5 24 2 5 2" xfId="17272" xr:uid="{4C8765BF-D60B-4CFA-BD59-13BFD797D258}"/>
    <cellStyle name="20% - Accent5 24 2 6" xfId="15278" xr:uid="{46FED998-B272-4AD1-9106-797B923732EE}"/>
    <cellStyle name="20% - Accent5 24 3" xfId="10969" xr:uid="{D96523B2-D996-4983-B3B4-4AFD1BAC1AEF}"/>
    <cellStyle name="20% - Accent5 24 3 2" xfId="22257" xr:uid="{BB5BB336-AB39-4D7F-931B-188630055B2C}"/>
    <cellStyle name="20% - Accent5 24 4" xfId="8975" xr:uid="{26943F99-0B70-45E2-ADAD-6E52F3C287DB}"/>
    <cellStyle name="20% - Accent5 24 4 2" xfId="20263" xr:uid="{248FAEC9-8DDC-401F-AAC5-5DBBD2A2F1B8}"/>
    <cellStyle name="20% - Accent5 24 5" xfId="6981" xr:uid="{94F5AF93-FCD4-4299-940C-E6723ECAB109}"/>
    <cellStyle name="20% - Accent5 24 5 2" xfId="18269" xr:uid="{646CD2E7-A2DE-46AD-9B25-2D01CEAF9EA9}"/>
    <cellStyle name="20% - Accent5 24 6" xfId="4987" xr:uid="{B8BA405B-98F3-45EB-9DE5-7F46A2CF1D42}"/>
    <cellStyle name="20% - Accent5 24 6 2" xfId="16275" xr:uid="{D9BAAC1A-69D4-467B-9BBF-A5089ED2214E}"/>
    <cellStyle name="20% - Accent5 24 7" xfId="14281" xr:uid="{0A1AC504-9C5E-475B-9550-9BFF32492C85}"/>
    <cellStyle name="20% - Accent5 24 8" xfId="12967" xr:uid="{15BD99CC-0203-4DB4-89F6-EAE0593966D9}"/>
    <cellStyle name="20% - Accent5 25" xfId="1032" xr:uid="{2E28AD15-E529-4F2D-8E23-BC55A47C78BE}"/>
    <cellStyle name="20% - Accent5 25 2" xfId="3988" xr:uid="{F746745E-563B-4714-9D6A-5220B17A0F4C}"/>
    <cellStyle name="20% - Accent5 25 2 2" xfId="11967" xr:uid="{2F467BA7-4F24-4CAA-A56D-E80CBA956FD3}"/>
    <cellStyle name="20% - Accent5 25 2 2 2" xfId="23255" xr:uid="{B85B88D3-F5FF-4916-A137-9E86BAEE41FA}"/>
    <cellStyle name="20% - Accent5 25 2 3" xfId="9973" xr:uid="{A8A53CBE-6BC9-45A9-92FF-243EEB6F49BF}"/>
    <cellStyle name="20% - Accent5 25 2 3 2" xfId="21261" xr:uid="{3FB4A902-08F8-4A1D-AA47-FB50B2BE14EA}"/>
    <cellStyle name="20% - Accent5 25 2 4" xfId="7979" xr:uid="{BB9DE2ED-C7EE-4D68-A83D-EF26B612D229}"/>
    <cellStyle name="20% - Accent5 25 2 4 2" xfId="19267" xr:uid="{EF9245D6-E449-4CD7-AC47-DD3DE0424220}"/>
    <cellStyle name="20% - Accent5 25 2 5" xfId="5985" xr:uid="{65A3460E-E513-448C-B29A-A9CD44B427C7}"/>
    <cellStyle name="20% - Accent5 25 2 5 2" xfId="17273" xr:uid="{88983487-1B41-46E8-A227-BF1680F0D93F}"/>
    <cellStyle name="20% - Accent5 25 2 6" xfId="15279" xr:uid="{0821A433-6679-48D0-BFCE-A71BBA082DE5}"/>
    <cellStyle name="20% - Accent5 25 3" xfId="10970" xr:uid="{5162CD0B-BF2D-4B91-B278-CDD14497C340}"/>
    <cellStyle name="20% - Accent5 25 3 2" xfId="22258" xr:uid="{D6908D0D-A6EB-46E3-8675-3FA304C0D36F}"/>
    <cellStyle name="20% - Accent5 25 4" xfId="8976" xr:uid="{BF2B01D7-4DA0-4E01-A5C6-1B1742DB6502}"/>
    <cellStyle name="20% - Accent5 25 4 2" xfId="20264" xr:uid="{3ACB1E75-822B-4610-B9B2-045E9E61B81C}"/>
    <cellStyle name="20% - Accent5 25 5" xfId="6982" xr:uid="{DC2DE7A1-29F0-4533-B4D0-1ADF6FFA12E6}"/>
    <cellStyle name="20% - Accent5 25 5 2" xfId="18270" xr:uid="{4F99B450-2908-4945-B845-FBEDF0365238}"/>
    <cellStyle name="20% - Accent5 25 6" xfId="4988" xr:uid="{5CDEA082-290B-4F95-8EF4-B95E305F38C5}"/>
    <cellStyle name="20% - Accent5 25 6 2" xfId="16276" xr:uid="{930F3BD1-A6AB-4DD6-B4BD-B1480F5BB06A}"/>
    <cellStyle name="20% - Accent5 25 7" xfId="14282" xr:uid="{0003D012-1038-4802-9D1B-9F296DB40583}"/>
    <cellStyle name="20% - Accent5 25 8" xfId="12968" xr:uid="{6F2F27EF-AACD-4DF8-A9F4-C4A54C4A2780}"/>
    <cellStyle name="20% - Accent5 26" xfId="1033" xr:uid="{3AA6F706-8163-4A0C-A038-6DD4FB77CE6E}"/>
    <cellStyle name="20% - Accent5 26 2" xfId="3989" xr:uid="{E79E1B99-9970-40F4-9DC3-43BEDC450881}"/>
    <cellStyle name="20% - Accent5 26 2 2" xfId="11968" xr:uid="{5C4167B9-76EE-4952-AC7B-AC33AE012822}"/>
    <cellStyle name="20% - Accent5 26 2 2 2" xfId="23256" xr:uid="{CE300BA3-B93B-488E-BFDC-6899E7B15E3E}"/>
    <cellStyle name="20% - Accent5 26 2 3" xfId="9974" xr:uid="{EABF7BCD-6F86-404C-8E43-52F8BDD6A1A8}"/>
    <cellStyle name="20% - Accent5 26 2 3 2" xfId="21262" xr:uid="{18B50A0E-9437-481E-B20E-4E471F99A4CC}"/>
    <cellStyle name="20% - Accent5 26 2 4" xfId="7980" xr:uid="{4C9EDB02-A477-4FC4-9DEC-192BEC8BDCDA}"/>
    <cellStyle name="20% - Accent5 26 2 4 2" xfId="19268" xr:uid="{CF7C2561-A07D-47EC-8C5D-6312E958C74C}"/>
    <cellStyle name="20% - Accent5 26 2 5" xfId="5986" xr:uid="{F4B773AC-A5CB-416C-A567-A7954D5B236A}"/>
    <cellStyle name="20% - Accent5 26 2 5 2" xfId="17274" xr:uid="{CEFDA8CB-C5B6-47F3-99D6-5D4EFB08711E}"/>
    <cellStyle name="20% - Accent5 26 2 6" xfId="15280" xr:uid="{E8A396D9-3223-436E-B437-9D8247BEFFFD}"/>
    <cellStyle name="20% - Accent5 26 3" xfId="10971" xr:uid="{684CFB91-3D02-4EE5-A7B6-D1B51AFD519D}"/>
    <cellStyle name="20% - Accent5 26 3 2" xfId="22259" xr:uid="{533A4924-0C54-405A-B070-5DC3B7ED701E}"/>
    <cellStyle name="20% - Accent5 26 4" xfId="8977" xr:uid="{1E83DAC5-E9ED-4F47-B97A-130DA38BEF7D}"/>
    <cellStyle name="20% - Accent5 26 4 2" xfId="20265" xr:uid="{C90DE5AD-A99A-46FE-844F-CF8E39DA4921}"/>
    <cellStyle name="20% - Accent5 26 5" xfId="6983" xr:uid="{B7C591C8-18E0-4886-9049-B561279CDACC}"/>
    <cellStyle name="20% - Accent5 26 5 2" xfId="18271" xr:uid="{CB008BB2-36F0-433C-BB67-4E07C1637D2E}"/>
    <cellStyle name="20% - Accent5 26 6" xfId="4989" xr:uid="{DE5718D5-EE40-40E9-BABD-BF33340E8C55}"/>
    <cellStyle name="20% - Accent5 26 6 2" xfId="16277" xr:uid="{3B026946-6383-4450-980E-35BF69B835E2}"/>
    <cellStyle name="20% - Accent5 26 7" xfId="14283" xr:uid="{13600099-7B85-4D44-A788-29C411C14366}"/>
    <cellStyle name="20% - Accent5 26 8" xfId="12969" xr:uid="{81C94C05-A781-4874-A729-A9D445165B53}"/>
    <cellStyle name="20% - Accent5 27" xfId="1034" xr:uid="{931D30E7-0FF0-4783-8529-2C9119684257}"/>
    <cellStyle name="20% - Accent5 27 2" xfId="3990" xr:uid="{9B7E041A-84B3-4F24-879D-EDDECE28B911}"/>
    <cellStyle name="20% - Accent5 27 2 2" xfId="11969" xr:uid="{957DD3AD-BC1A-4E0F-869F-8A25D3760222}"/>
    <cellStyle name="20% - Accent5 27 2 2 2" xfId="23257" xr:uid="{68A64695-3AF5-43EA-B787-C730AD599B50}"/>
    <cellStyle name="20% - Accent5 27 2 3" xfId="9975" xr:uid="{3FD6AAFB-BAAB-450C-AE73-5D2194177353}"/>
    <cellStyle name="20% - Accent5 27 2 3 2" xfId="21263" xr:uid="{2F5EBC9E-B2D4-49C8-BCEE-82FDF580C1D5}"/>
    <cellStyle name="20% - Accent5 27 2 4" xfId="7981" xr:uid="{A01B0A7D-349D-4BF9-BF43-F94E8DABE3D3}"/>
    <cellStyle name="20% - Accent5 27 2 4 2" xfId="19269" xr:uid="{363A4AF4-F10F-4827-B700-5AB71DCCF147}"/>
    <cellStyle name="20% - Accent5 27 2 5" xfId="5987" xr:uid="{177A49CF-7634-49D3-8C1B-283333A0F103}"/>
    <cellStyle name="20% - Accent5 27 2 5 2" xfId="17275" xr:uid="{AC7D1185-4F67-4C70-B4F5-C94368A27A5C}"/>
    <cellStyle name="20% - Accent5 27 2 6" xfId="15281" xr:uid="{FCAC3148-38CF-4A3A-92E3-650B5AB3255C}"/>
    <cellStyle name="20% - Accent5 27 3" xfId="10972" xr:uid="{5DDD2C1A-0BDD-48C8-9747-6EA745E1E5CA}"/>
    <cellStyle name="20% - Accent5 27 3 2" xfId="22260" xr:uid="{1CD5C40C-5923-4507-8DA8-470733C89307}"/>
    <cellStyle name="20% - Accent5 27 4" xfId="8978" xr:uid="{ABBC375A-612C-47F9-A2F4-DCE5BC7CB915}"/>
    <cellStyle name="20% - Accent5 27 4 2" xfId="20266" xr:uid="{46D3F08A-0DCD-47D1-B327-6DEE7EC37803}"/>
    <cellStyle name="20% - Accent5 27 5" xfId="6984" xr:uid="{08902989-7AB8-423A-97BC-3839AB54A536}"/>
    <cellStyle name="20% - Accent5 27 5 2" xfId="18272" xr:uid="{3EC05273-1C27-4499-98E6-B594DC9B8F73}"/>
    <cellStyle name="20% - Accent5 27 6" xfId="4990" xr:uid="{F807EC73-AA94-4455-A58B-DB4D163F20A5}"/>
    <cellStyle name="20% - Accent5 27 6 2" xfId="16278" xr:uid="{ABB3049C-FB82-48F3-984A-B757006D9823}"/>
    <cellStyle name="20% - Accent5 27 7" xfId="14284" xr:uid="{B971A985-F6D5-4F64-BF7B-DFE51DC3FB82}"/>
    <cellStyle name="20% - Accent5 27 8" xfId="12970" xr:uid="{89815767-612D-466F-B101-9D1560ED422B}"/>
    <cellStyle name="20% - Accent5 28" xfId="1035" xr:uid="{648ED4C8-632E-45D5-95FF-2A8F1DFD25BF}"/>
    <cellStyle name="20% - Accent5 28 2" xfId="3991" xr:uid="{BF0BF41A-5DD7-4072-A689-4E30C372E27C}"/>
    <cellStyle name="20% - Accent5 28 2 2" xfId="11970" xr:uid="{0D129934-E019-4D7D-9AFC-5445AFAA939F}"/>
    <cellStyle name="20% - Accent5 28 2 2 2" xfId="23258" xr:uid="{F24B5356-DDD4-4697-8F14-F533F0E30E31}"/>
    <cellStyle name="20% - Accent5 28 2 3" xfId="9976" xr:uid="{1171DE39-4493-45DA-BDF0-DEA764984BB0}"/>
    <cellStyle name="20% - Accent5 28 2 3 2" xfId="21264" xr:uid="{E7ED4538-C89D-44D5-BFED-8EA88E0DF10E}"/>
    <cellStyle name="20% - Accent5 28 2 4" xfId="7982" xr:uid="{EC98DFFF-7D21-4710-880E-0119D8990A7A}"/>
    <cellStyle name="20% - Accent5 28 2 4 2" xfId="19270" xr:uid="{ED8D94ED-1CFF-4A46-82D3-48A7D0D1C0B7}"/>
    <cellStyle name="20% - Accent5 28 2 5" xfId="5988" xr:uid="{F49944CE-A1CA-4B3A-95D1-1A8E99E064EF}"/>
    <cellStyle name="20% - Accent5 28 2 5 2" xfId="17276" xr:uid="{162AB645-8851-4470-99F3-FCE8F002ED2B}"/>
    <cellStyle name="20% - Accent5 28 2 6" xfId="15282" xr:uid="{D32F6EAC-EC86-47BE-893F-6046CB3547C1}"/>
    <cellStyle name="20% - Accent5 28 3" xfId="10973" xr:uid="{A17B5E04-BECC-4FE8-B2F7-7DFB1988CA68}"/>
    <cellStyle name="20% - Accent5 28 3 2" xfId="22261" xr:uid="{26BE0357-185C-4DDE-BA08-B94D9C8CB2B5}"/>
    <cellStyle name="20% - Accent5 28 4" xfId="8979" xr:uid="{69E81523-BF24-4CA9-A291-A9AD19842729}"/>
    <cellStyle name="20% - Accent5 28 4 2" xfId="20267" xr:uid="{11F9D311-6C55-40C4-9C82-4F50374D1C31}"/>
    <cellStyle name="20% - Accent5 28 5" xfId="6985" xr:uid="{58BDC8FD-7543-4A3F-85F1-A040B8FD7D42}"/>
    <cellStyle name="20% - Accent5 28 5 2" xfId="18273" xr:uid="{509EC9EA-6CE6-4870-8DF2-5431DB083A1C}"/>
    <cellStyle name="20% - Accent5 28 6" xfId="4991" xr:uid="{94337BAB-0920-4E20-86AF-3710C5ED8FAE}"/>
    <cellStyle name="20% - Accent5 28 6 2" xfId="16279" xr:uid="{4F93F715-8082-4B09-8F8A-CD357321C793}"/>
    <cellStyle name="20% - Accent5 28 7" xfId="14285" xr:uid="{41CF2D9B-F0B0-4083-ACE6-BC8B3149D176}"/>
    <cellStyle name="20% - Accent5 28 8" xfId="12971" xr:uid="{6AAA2D05-AB67-4CA6-929E-1B4C0CBE849E}"/>
    <cellStyle name="20% - Accent5 29" xfId="1036" xr:uid="{D514FF8F-A710-4BB2-830C-E1A66688B3AA}"/>
    <cellStyle name="20% - Accent5 29 2" xfId="3992" xr:uid="{225230D0-3800-4771-AAB8-D67084B02E7B}"/>
    <cellStyle name="20% - Accent5 29 2 2" xfId="11971" xr:uid="{73AD8F9D-560B-4954-8F29-FE596C7962C4}"/>
    <cellStyle name="20% - Accent5 29 2 2 2" xfId="23259" xr:uid="{B1600EB7-363A-4189-BD92-00625BBFB4EB}"/>
    <cellStyle name="20% - Accent5 29 2 3" xfId="9977" xr:uid="{E18E0702-285A-4971-847C-882C258F1C5B}"/>
    <cellStyle name="20% - Accent5 29 2 3 2" xfId="21265" xr:uid="{C35D257E-40BE-45DD-B009-D9AC60729BF3}"/>
    <cellStyle name="20% - Accent5 29 2 4" xfId="7983" xr:uid="{5667F7E6-06B4-4269-918B-3166E6A138F0}"/>
    <cellStyle name="20% - Accent5 29 2 4 2" xfId="19271" xr:uid="{D4A70983-39C1-4A1D-9D24-8E74073D9F75}"/>
    <cellStyle name="20% - Accent5 29 2 5" xfId="5989" xr:uid="{558658D3-CA7C-472A-B7F0-8149630CA84E}"/>
    <cellStyle name="20% - Accent5 29 2 5 2" xfId="17277" xr:uid="{2BB1A69F-16FC-4669-899D-BE619671B83B}"/>
    <cellStyle name="20% - Accent5 29 2 6" xfId="15283" xr:uid="{716F0C6A-19BD-4A38-801D-D42C714EE2B5}"/>
    <cellStyle name="20% - Accent5 29 3" xfId="10974" xr:uid="{BA6BB660-2028-4388-A99C-93CF4D397A24}"/>
    <cellStyle name="20% - Accent5 29 3 2" xfId="22262" xr:uid="{DAEB636F-FBD8-471B-8B8D-EB830C0DA268}"/>
    <cellStyle name="20% - Accent5 29 4" xfId="8980" xr:uid="{5A99620B-ABB4-409A-9F9A-27464924E863}"/>
    <cellStyle name="20% - Accent5 29 4 2" xfId="20268" xr:uid="{E4FDCF8F-5C75-496E-AE78-94A424BFB858}"/>
    <cellStyle name="20% - Accent5 29 5" xfId="6986" xr:uid="{F9B60EAA-71A4-4C0F-B468-38F81DD648A2}"/>
    <cellStyle name="20% - Accent5 29 5 2" xfId="18274" xr:uid="{DDE2627A-8186-41A7-BC31-CA71BBF46267}"/>
    <cellStyle name="20% - Accent5 29 6" xfId="4992" xr:uid="{0C173949-0634-4DF8-9CEE-D57DFE9AB516}"/>
    <cellStyle name="20% - Accent5 29 6 2" xfId="16280" xr:uid="{0EF21CCF-2C21-493F-89B3-EBCAE290B531}"/>
    <cellStyle name="20% - Accent5 29 7" xfId="14286" xr:uid="{583B6358-7795-4F8F-93D6-6D2AB65F99DB}"/>
    <cellStyle name="20% - Accent5 29 8" xfId="12972" xr:uid="{EDA46C54-32B7-4855-8CD4-3C99B08333E1}"/>
    <cellStyle name="20% - Accent5 3" xfId="1037" xr:uid="{88300D45-9117-48DB-A0C4-8B7A158EA849}"/>
    <cellStyle name="20% - Accent5 3 10" xfId="24650" xr:uid="{0900ED82-ACDF-48BB-A335-DBFAD1E4D325}"/>
    <cellStyle name="20% - Accent5 3 11" xfId="25039" xr:uid="{DCD5BC7F-02F3-4F91-AA07-76F3042AB19A}"/>
    <cellStyle name="20% - Accent5 3 2" xfId="3993" xr:uid="{AA95A776-A2F4-48E0-AFCB-520361E81ACD}"/>
    <cellStyle name="20% - Accent5 3 2 2" xfId="11972" xr:uid="{30D42B28-A6DF-49EA-9F0D-DCA91571A382}"/>
    <cellStyle name="20% - Accent5 3 2 2 2" xfId="23260" xr:uid="{3FE754AA-9C77-4D6B-8BD7-A48A0FD2ACE9}"/>
    <cellStyle name="20% - Accent5 3 2 3" xfId="9978" xr:uid="{4605F3E3-8B7E-48C6-9552-FDF7D6484227}"/>
    <cellStyle name="20% - Accent5 3 2 3 2" xfId="21266" xr:uid="{8157F14D-A04D-4991-8EC2-DE9AB55A8502}"/>
    <cellStyle name="20% - Accent5 3 2 4" xfId="7984" xr:uid="{B2525430-8C34-4EC9-9F74-0821DF22DC36}"/>
    <cellStyle name="20% - Accent5 3 2 4 2" xfId="19272" xr:uid="{2B8BAD27-B949-4CEB-B8CB-6F41E8E81C1C}"/>
    <cellStyle name="20% - Accent5 3 2 5" xfId="5990" xr:uid="{529FCD3F-CA42-4ECF-9744-3598A74F2E8C}"/>
    <cellStyle name="20% - Accent5 3 2 5 2" xfId="17278" xr:uid="{62C5DAFB-71FA-48CA-A8F9-3478DABECA8D}"/>
    <cellStyle name="20% - Accent5 3 2 6" xfId="15284" xr:uid="{102B8028-8AB9-4956-ADA0-726510A540E6}"/>
    <cellStyle name="20% - Accent5 3 2 7" xfId="24411" xr:uid="{A1C36C68-C3E3-497C-AE24-425CA3D4A465}"/>
    <cellStyle name="20% - Accent5 3 2 8" xfId="24874" xr:uid="{D140CF84-40D5-4DBF-A06C-43C5FC7CC53C}"/>
    <cellStyle name="20% - Accent5 3 2 9" xfId="25241" xr:uid="{6E6BA431-4604-4B81-94CF-3181DCA693C4}"/>
    <cellStyle name="20% - Accent5 3 3" xfId="10975" xr:uid="{490CDA4D-C3C1-467A-9FD3-535B24D6066B}"/>
    <cellStyle name="20% - Accent5 3 3 2" xfId="22263" xr:uid="{5856D6F8-8889-4020-B482-8FA3A398858D}"/>
    <cellStyle name="20% - Accent5 3 4" xfId="8981" xr:uid="{D1C70891-178D-4E04-9FD9-2FAD3E766862}"/>
    <cellStyle name="20% - Accent5 3 4 2" xfId="20269" xr:uid="{06A4DDF5-F6D7-4498-BD94-F8D73BA43476}"/>
    <cellStyle name="20% - Accent5 3 5" xfId="6987" xr:uid="{529EA1D7-BF70-4627-8302-3F98CF3D4182}"/>
    <cellStyle name="20% - Accent5 3 5 2" xfId="18275" xr:uid="{4E3ACC80-BAE6-4931-A5EA-3D27F1174D88}"/>
    <cellStyle name="20% - Accent5 3 6" xfId="4993" xr:uid="{25D699F0-8D1F-4489-A104-A711ABFF3A97}"/>
    <cellStyle name="20% - Accent5 3 6 2" xfId="16281" xr:uid="{42E1A44E-06C7-4CA9-A551-CBD153F6F525}"/>
    <cellStyle name="20% - Accent5 3 7" xfId="14287" xr:uid="{DE5B2004-537F-41ED-920F-B4C7C2DD2F73}"/>
    <cellStyle name="20% - Accent5 3 8" xfId="12973" xr:uid="{ADBE09A7-7E0E-4725-92DD-463953853ED6}"/>
    <cellStyle name="20% - Accent5 3 9" xfId="24023" xr:uid="{F20DE6ED-5692-498D-9DC1-51C7D727F591}"/>
    <cellStyle name="20% - Accent5 30" xfId="1038" xr:uid="{BEAA25F7-4919-471B-A2E2-EF4B9C7A1FF6}"/>
    <cellStyle name="20% - Accent5 30 2" xfId="3994" xr:uid="{2687E410-A4FF-4DC5-B123-51D233143C57}"/>
    <cellStyle name="20% - Accent5 30 2 2" xfId="11973" xr:uid="{795891F4-2E47-4AEC-B869-939CA29EF466}"/>
    <cellStyle name="20% - Accent5 30 2 2 2" xfId="23261" xr:uid="{3177D6A0-9C3C-4620-AF2C-CEC0638BFA7E}"/>
    <cellStyle name="20% - Accent5 30 2 3" xfId="9979" xr:uid="{C903B180-96DD-47F1-9833-14142CC0A3E2}"/>
    <cellStyle name="20% - Accent5 30 2 3 2" xfId="21267" xr:uid="{6C4CB94D-84F4-4145-9DE1-B21502E81BD4}"/>
    <cellStyle name="20% - Accent5 30 2 4" xfId="7985" xr:uid="{5F538A54-97A2-4200-953D-CA75A5442FA4}"/>
    <cellStyle name="20% - Accent5 30 2 4 2" xfId="19273" xr:uid="{C5484B8D-33A2-4CB3-A599-4BF66460E2BE}"/>
    <cellStyle name="20% - Accent5 30 2 5" xfId="5991" xr:uid="{DD497301-E35C-48C6-BED8-CA2F058A3A7E}"/>
    <cellStyle name="20% - Accent5 30 2 5 2" xfId="17279" xr:uid="{AD1D3D68-8AD1-4AEE-80EE-BC5C731AF5D7}"/>
    <cellStyle name="20% - Accent5 30 2 6" xfId="15285" xr:uid="{127F2AD3-D855-4059-8FE1-FBC2BB8E59BA}"/>
    <cellStyle name="20% - Accent5 30 3" xfId="10976" xr:uid="{5550EE94-EDB2-4122-8FBC-946826C11339}"/>
    <cellStyle name="20% - Accent5 30 3 2" xfId="22264" xr:uid="{C08A2EDE-76B0-455B-B6E2-2264C5B3C2E3}"/>
    <cellStyle name="20% - Accent5 30 4" xfId="8982" xr:uid="{E2298888-10B0-41F1-ABD3-3106DFE79990}"/>
    <cellStyle name="20% - Accent5 30 4 2" xfId="20270" xr:uid="{107FC7AF-D8D3-4435-8322-85BE723B2EDE}"/>
    <cellStyle name="20% - Accent5 30 5" xfId="6988" xr:uid="{FD1F5EA5-8CB3-423F-BAFC-07AEC3927916}"/>
    <cellStyle name="20% - Accent5 30 5 2" xfId="18276" xr:uid="{2F22C990-AE69-44D2-B7A1-D7CE280EB370}"/>
    <cellStyle name="20% - Accent5 30 6" xfId="4994" xr:uid="{343AA0EE-1D5F-4A70-AF6A-094C429A593C}"/>
    <cellStyle name="20% - Accent5 30 6 2" xfId="16282" xr:uid="{D25CF1CB-0AB1-42B6-A26B-39945FBFE4F1}"/>
    <cellStyle name="20% - Accent5 30 7" xfId="14288" xr:uid="{38CF71FC-98DE-4CCB-8B5B-EF59B8AF8F25}"/>
    <cellStyle name="20% - Accent5 30 8" xfId="12974" xr:uid="{D8DCAC31-148E-495C-8DB1-FAD236A0B8E0}"/>
    <cellStyle name="20% - Accent5 31" xfId="1039" xr:uid="{2627179F-5E84-40C4-A96A-D5D11256C0C2}"/>
    <cellStyle name="20% - Accent5 31 2" xfId="3995" xr:uid="{5CBE6F32-8CAF-4F35-AB1E-C7872CBE194E}"/>
    <cellStyle name="20% - Accent5 31 2 2" xfId="11974" xr:uid="{CAE598B7-C003-4561-BE52-271D5C6F3E9B}"/>
    <cellStyle name="20% - Accent5 31 2 2 2" xfId="23262" xr:uid="{B79A2919-601E-4568-A418-BA00135E6E9E}"/>
    <cellStyle name="20% - Accent5 31 2 3" xfId="9980" xr:uid="{FC895320-966E-408F-99AB-5CF94C0C2772}"/>
    <cellStyle name="20% - Accent5 31 2 3 2" xfId="21268" xr:uid="{71C300E2-C4A7-4682-BB45-C0B6B0E14C7A}"/>
    <cellStyle name="20% - Accent5 31 2 4" xfId="7986" xr:uid="{D9E2FB6F-371E-4A16-9213-CE74B522C081}"/>
    <cellStyle name="20% - Accent5 31 2 4 2" xfId="19274" xr:uid="{74D910D7-A599-45D4-90B4-7209B3E68DDB}"/>
    <cellStyle name="20% - Accent5 31 2 5" xfId="5992" xr:uid="{1F182E4D-9001-4B75-8AAE-D6EBD1BB192C}"/>
    <cellStyle name="20% - Accent5 31 2 5 2" xfId="17280" xr:uid="{B5F5BB73-3B45-4AD2-9880-1C04211173A2}"/>
    <cellStyle name="20% - Accent5 31 2 6" xfId="15286" xr:uid="{378DCE96-04A3-4173-A6E2-7DDC8AF44A27}"/>
    <cellStyle name="20% - Accent5 31 3" xfId="10977" xr:uid="{A50FEEF3-15B0-401C-A105-772D6450D45B}"/>
    <cellStyle name="20% - Accent5 31 3 2" xfId="22265" xr:uid="{A9FFC4DF-2FC8-4510-8E6A-AADF6F096825}"/>
    <cellStyle name="20% - Accent5 31 4" xfId="8983" xr:uid="{4E7D9F35-959E-43E0-A41E-86AD8CE4EF1A}"/>
    <cellStyle name="20% - Accent5 31 4 2" xfId="20271" xr:uid="{C59872A1-A9F8-4E19-B991-F544D0BD2E9D}"/>
    <cellStyle name="20% - Accent5 31 5" xfId="6989" xr:uid="{9A15E0E9-1382-46A3-913F-226F811DB193}"/>
    <cellStyle name="20% - Accent5 31 5 2" xfId="18277" xr:uid="{606E9D3E-F155-42B2-A454-C801057B73EC}"/>
    <cellStyle name="20% - Accent5 31 6" xfId="4995" xr:uid="{BEB18B16-4997-4A14-A576-EEF18E41D41C}"/>
    <cellStyle name="20% - Accent5 31 6 2" xfId="16283" xr:uid="{34C4ABFA-9C37-400E-9E50-10FDE6DFFC44}"/>
    <cellStyle name="20% - Accent5 31 7" xfId="14289" xr:uid="{30A64ADE-BB8E-44BB-A951-2FC6E8B17492}"/>
    <cellStyle name="20% - Accent5 31 8" xfId="12975" xr:uid="{232E68DE-9321-4661-8A59-FEA79C057FB2}"/>
    <cellStyle name="20% - Accent5 32" xfId="1040" xr:uid="{9AA0660B-760F-44A3-AA25-5AE286075606}"/>
    <cellStyle name="20% - Accent5 32 2" xfId="3996" xr:uid="{3CDDD90B-3FE3-4129-9901-480113F19274}"/>
    <cellStyle name="20% - Accent5 32 2 2" xfId="11975" xr:uid="{E575604A-1B96-49CA-9E17-6B7AC928F335}"/>
    <cellStyle name="20% - Accent5 32 2 2 2" xfId="23263" xr:uid="{F8BE70D1-4631-4D98-BF2C-0697A47C5779}"/>
    <cellStyle name="20% - Accent5 32 2 3" xfId="9981" xr:uid="{5F94791E-93AE-46F3-A492-73EE1FD0F453}"/>
    <cellStyle name="20% - Accent5 32 2 3 2" xfId="21269" xr:uid="{780BC6BC-28C2-4435-B385-498B669ED56E}"/>
    <cellStyle name="20% - Accent5 32 2 4" xfId="7987" xr:uid="{FFB20CB7-772D-4BE1-AE64-8B16A9461B74}"/>
    <cellStyle name="20% - Accent5 32 2 4 2" xfId="19275" xr:uid="{928C8266-1A72-458A-A6CF-BC0D0E4BD2F6}"/>
    <cellStyle name="20% - Accent5 32 2 5" xfId="5993" xr:uid="{828DFAF6-6314-461C-8F08-9666904AB492}"/>
    <cellStyle name="20% - Accent5 32 2 5 2" xfId="17281" xr:uid="{09EF4E50-481E-4D51-A2B1-77C4B8914209}"/>
    <cellStyle name="20% - Accent5 32 2 6" xfId="15287" xr:uid="{19CD2E6E-47A3-4340-9DF5-1EDA92154BC5}"/>
    <cellStyle name="20% - Accent5 32 3" xfId="10978" xr:uid="{18EA0A49-A973-4F68-B2B8-BD7326D1A255}"/>
    <cellStyle name="20% - Accent5 32 3 2" xfId="22266" xr:uid="{575E64E9-2D82-494A-9D5F-89102A085867}"/>
    <cellStyle name="20% - Accent5 32 4" xfId="8984" xr:uid="{FB542A25-F190-41BA-96C1-AA10D33C8C58}"/>
    <cellStyle name="20% - Accent5 32 4 2" xfId="20272" xr:uid="{BAC02902-CDFE-4A32-A32A-7A987145763E}"/>
    <cellStyle name="20% - Accent5 32 5" xfId="6990" xr:uid="{1C01B6F8-2E8D-4F2F-87E4-F00E05542AA9}"/>
    <cellStyle name="20% - Accent5 32 5 2" xfId="18278" xr:uid="{C523B390-7041-4A6F-B896-94A1D8BF481A}"/>
    <cellStyle name="20% - Accent5 32 6" xfId="4996" xr:uid="{2875DA0F-5D02-4F78-9209-E54284DD1E2E}"/>
    <cellStyle name="20% - Accent5 32 6 2" xfId="16284" xr:uid="{431A0EAD-7986-4AAA-9181-01573B82E617}"/>
    <cellStyle name="20% - Accent5 32 7" xfId="14290" xr:uid="{40B03976-166F-4CCD-BBF6-2FAF5AC48F6B}"/>
    <cellStyle name="20% - Accent5 32 8" xfId="12976" xr:uid="{35BFF8D4-399C-4705-810E-B56E536D826D}"/>
    <cellStyle name="20% - Accent5 33" xfId="1041" xr:uid="{3AEB81BA-B79A-46E5-AA90-72E474511E36}"/>
    <cellStyle name="20% - Accent5 33 2" xfId="3997" xr:uid="{03A1AF8E-333F-4DB0-86D5-D52DD4F60706}"/>
    <cellStyle name="20% - Accent5 33 2 2" xfId="11976" xr:uid="{A600F9AB-D2F1-4C01-A864-C8716A13D08A}"/>
    <cellStyle name="20% - Accent5 33 2 2 2" xfId="23264" xr:uid="{0C7CEC18-16B6-4815-93AF-32CCD3498682}"/>
    <cellStyle name="20% - Accent5 33 2 3" xfId="9982" xr:uid="{2993A2A5-F902-4C97-831A-42987C4DFBF2}"/>
    <cellStyle name="20% - Accent5 33 2 3 2" xfId="21270" xr:uid="{2CC5955C-656E-4054-B51A-91432DE8FC9B}"/>
    <cellStyle name="20% - Accent5 33 2 4" xfId="7988" xr:uid="{FA8F7897-2D57-4CF8-B250-72C0B8C128A5}"/>
    <cellStyle name="20% - Accent5 33 2 4 2" xfId="19276" xr:uid="{480F2B5A-F35C-451E-83E1-60DB1B42420C}"/>
    <cellStyle name="20% - Accent5 33 2 5" xfId="5994" xr:uid="{1E181724-391F-479A-8DDD-5132F8FD523D}"/>
    <cellStyle name="20% - Accent5 33 2 5 2" xfId="17282" xr:uid="{58C6A170-96BB-43B8-A0DE-85705EDD885B}"/>
    <cellStyle name="20% - Accent5 33 2 6" xfId="15288" xr:uid="{D207FEF3-0761-4604-8BA6-BF323AFE05CA}"/>
    <cellStyle name="20% - Accent5 33 3" xfId="10979" xr:uid="{793FAD2B-67C4-49F1-9B74-2EDA515A8331}"/>
    <cellStyle name="20% - Accent5 33 3 2" xfId="22267" xr:uid="{0A06C219-377A-48BB-AF44-416D22BD690B}"/>
    <cellStyle name="20% - Accent5 33 4" xfId="8985" xr:uid="{85EF3857-07B5-4AF7-940E-9875A987D47A}"/>
    <cellStyle name="20% - Accent5 33 4 2" xfId="20273" xr:uid="{7099EABD-F18D-46F6-AE42-F27C230473A9}"/>
    <cellStyle name="20% - Accent5 33 5" xfId="6991" xr:uid="{1F2CAB4F-4B8C-4380-A454-6DFCDF1111A9}"/>
    <cellStyle name="20% - Accent5 33 5 2" xfId="18279" xr:uid="{BEE30F60-6EE5-4D97-A1FC-FA6C792EE460}"/>
    <cellStyle name="20% - Accent5 33 6" xfId="4997" xr:uid="{509C8032-583E-436B-886A-ABCCD2D64679}"/>
    <cellStyle name="20% - Accent5 33 6 2" xfId="16285" xr:uid="{1BBBA56B-943F-4F8C-BD3F-BAE65654ADFF}"/>
    <cellStyle name="20% - Accent5 33 7" xfId="14291" xr:uid="{6F2D8498-79C3-4D3C-B9CD-FD4401971FE3}"/>
    <cellStyle name="20% - Accent5 33 8" xfId="12977" xr:uid="{2DE9E5B6-2D9C-4ACA-BC43-6D0768C045A2}"/>
    <cellStyle name="20% - Accent5 34" xfId="1042" xr:uid="{1DC6131F-261A-4914-9250-9FFC044AB9CA}"/>
    <cellStyle name="20% - Accent5 34 2" xfId="3998" xr:uid="{BC41D077-DC98-4F89-A968-A40A69BBE55A}"/>
    <cellStyle name="20% - Accent5 34 2 2" xfId="11977" xr:uid="{FFC67D5C-B04F-4D52-B1BC-E3E5856168E6}"/>
    <cellStyle name="20% - Accent5 34 2 2 2" xfId="23265" xr:uid="{B026D748-D993-481F-A4F7-DCB2517DA0A2}"/>
    <cellStyle name="20% - Accent5 34 2 3" xfId="9983" xr:uid="{343BAA03-821F-40EB-8232-2FB12160D5A3}"/>
    <cellStyle name="20% - Accent5 34 2 3 2" xfId="21271" xr:uid="{9592188A-C0B7-4B5B-93B0-EED500EC697A}"/>
    <cellStyle name="20% - Accent5 34 2 4" xfId="7989" xr:uid="{FC639BB5-BAF9-4CB8-8A4F-7F05535548FC}"/>
    <cellStyle name="20% - Accent5 34 2 4 2" xfId="19277" xr:uid="{FA05BBC2-321B-4FCA-BCB5-B52E90A884E8}"/>
    <cellStyle name="20% - Accent5 34 2 5" xfId="5995" xr:uid="{98B03E72-1244-4C2E-94DC-33F6015A8BF6}"/>
    <cellStyle name="20% - Accent5 34 2 5 2" xfId="17283" xr:uid="{91B14B27-DC64-4DBD-B4ED-F6BE90E9793A}"/>
    <cellStyle name="20% - Accent5 34 2 6" xfId="15289" xr:uid="{25FA7F24-90B9-4AD8-ABF3-5279E4DD44B5}"/>
    <cellStyle name="20% - Accent5 34 3" xfId="10980" xr:uid="{47023272-E3B6-4F41-A7D3-6317F2F38B7E}"/>
    <cellStyle name="20% - Accent5 34 3 2" xfId="22268" xr:uid="{B350D86D-C687-483E-B762-12BC13CE4557}"/>
    <cellStyle name="20% - Accent5 34 4" xfId="8986" xr:uid="{3615A388-4821-4E3C-8AE9-F437AEA6A012}"/>
    <cellStyle name="20% - Accent5 34 4 2" xfId="20274" xr:uid="{DF84B95C-C488-40E9-83AA-20010C100478}"/>
    <cellStyle name="20% - Accent5 34 5" xfId="6992" xr:uid="{A759BE98-7961-43D2-9792-117248865462}"/>
    <cellStyle name="20% - Accent5 34 5 2" xfId="18280" xr:uid="{5F397E7B-93B8-4981-AAAA-2CE60B5A073E}"/>
    <cellStyle name="20% - Accent5 34 6" xfId="4998" xr:uid="{2146910F-A13C-487E-BA98-CC82CE1D38EA}"/>
    <cellStyle name="20% - Accent5 34 6 2" xfId="16286" xr:uid="{D9A2B7C5-B150-4EB8-A7C1-73F08B60203E}"/>
    <cellStyle name="20% - Accent5 34 7" xfId="14292" xr:uid="{F810CCC0-255F-4AD6-8096-ABBC41663AAB}"/>
    <cellStyle name="20% - Accent5 34 8" xfId="12978" xr:uid="{603A5136-F91E-4209-9E86-08AA73554AF3}"/>
    <cellStyle name="20% - Accent5 35" xfId="1043" xr:uid="{C6BD5F14-6CEB-47B3-B572-8FB511F545A5}"/>
    <cellStyle name="20% - Accent5 35 2" xfId="3999" xr:uid="{3F8CC052-230E-4BB2-BD9D-BDACB1A956A6}"/>
    <cellStyle name="20% - Accent5 35 2 2" xfId="11978" xr:uid="{50947A12-3E3D-4AD0-84FE-B032E746483A}"/>
    <cellStyle name="20% - Accent5 35 2 2 2" xfId="23266" xr:uid="{CBB8B5E2-FC11-43CC-888A-9F707FC7B0EF}"/>
    <cellStyle name="20% - Accent5 35 2 3" xfId="9984" xr:uid="{A17BA6DD-543B-4F19-9ED2-F050C234ADCE}"/>
    <cellStyle name="20% - Accent5 35 2 3 2" xfId="21272" xr:uid="{136824D6-577C-489C-BBF3-6B13838BF184}"/>
    <cellStyle name="20% - Accent5 35 2 4" xfId="7990" xr:uid="{5C563DBE-B446-4A9F-B818-70BDA0386B72}"/>
    <cellStyle name="20% - Accent5 35 2 4 2" xfId="19278" xr:uid="{D837D46F-93F7-4BD3-9F3A-D254A204DB8F}"/>
    <cellStyle name="20% - Accent5 35 2 5" xfId="5996" xr:uid="{7D0AAE75-7666-4335-8D42-C14B90E4D82E}"/>
    <cellStyle name="20% - Accent5 35 2 5 2" xfId="17284" xr:uid="{FA3EBECE-60D0-44B4-95DA-74CEEAD7930B}"/>
    <cellStyle name="20% - Accent5 35 2 6" xfId="15290" xr:uid="{D9978854-1DE9-4A48-A7BC-9477BB5095E0}"/>
    <cellStyle name="20% - Accent5 35 3" xfId="10981" xr:uid="{2868C307-832A-4BFE-970E-CA0307E23D5E}"/>
    <cellStyle name="20% - Accent5 35 3 2" xfId="22269" xr:uid="{CC84BA9E-CA75-4C23-9E5C-F3E89BAF22D9}"/>
    <cellStyle name="20% - Accent5 35 4" xfId="8987" xr:uid="{82D43F99-D951-4587-92DE-4DF00E5D604F}"/>
    <cellStyle name="20% - Accent5 35 4 2" xfId="20275" xr:uid="{C4F59357-B7DB-46A6-8BA4-B3C1BBCDBC52}"/>
    <cellStyle name="20% - Accent5 35 5" xfId="6993" xr:uid="{D120E707-68EC-4BBD-A2E0-B0A34D6E54BB}"/>
    <cellStyle name="20% - Accent5 35 5 2" xfId="18281" xr:uid="{F0E78402-EA69-4981-9BAD-B2810895FEA7}"/>
    <cellStyle name="20% - Accent5 35 6" xfId="4999" xr:uid="{05E924B1-5CE3-42DB-B3C9-9E82DE72B123}"/>
    <cellStyle name="20% - Accent5 35 6 2" xfId="16287" xr:uid="{CEE11897-FA50-4866-9AAB-46B3FD3EC098}"/>
    <cellStyle name="20% - Accent5 35 7" xfId="14293" xr:uid="{EF3F95D0-5822-44D7-9864-7C8B790F4E81}"/>
    <cellStyle name="20% - Accent5 35 8" xfId="12979" xr:uid="{5B58C8EA-3729-466D-87E1-66948CBBF321}"/>
    <cellStyle name="20% - Accent5 36" xfId="1044" xr:uid="{2722B712-1DA5-40E5-B13E-AFE8F44070AD}"/>
    <cellStyle name="20% - Accent5 36 2" xfId="4000" xr:uid="{7FA9F50A-5FF6-4A1E-B6BB-0871FD135C7A}"/>
    <cellStyle name="20% - Accent5 36 2 2" xfId="11979" xr:uid="{C2C6C838-98EA-46AD-97C5-078C77C88DDA}"/>
    <cellStyle name="20% - Accent5 36 2 2 2" xfId="23267" xr:uid="{BDEEB9FB-DADA-44E9-93F6-BFFD230706B1}"/>
    <cellStyle name="20% - Accent5 36 2 3" xfId="9985" xr:uid="{42823A87-AD2D-4283-A8F3-9837E5FE7C2C}"/>
    <cellStyle name="20% - Accent5 36 2 3 2" xfId="21273" xr:uid="{4199CCEA-0210-4B9C-AE91-6AA4C7C94337}"/>
    <cellStyle name="20% - Accent5 36 2 4" xfId="7991" xr:uid="{9301FDC6-9433-4380-8991-E5EE0FD0ADCA}"/>
    <cellStyle name="20% - Accent5 36 2 4 2" xfId="19279" xr:uid="{03DFFF14-F2D9-44C9-BBE9-69D18E9419F2}"/>
    <cellStyle name="20% - Accent5 36 2 5" xfId="5997" xr:uid="{B78F691D-5B1E-4BDA-B4AE-7EC6E70309F4}"/>
    <cellStyle name="20% - Accent5 36 2 5 2" xfId="17285" xr:uid="{43F22612-D8A9-4586-8741-6FB009A0257A}"/>
    <cellStyle name="20% - Accent5 36 2 6" xfId="15291" xr:uid="{12AC3E5E-11B9-4B80-80B1-883168909A6D}"/>
    <cellStyle name="20% - Accent5 36 3" xfId="10982" xr:uid="{117B10EF-A5D1-45F3-BAF0-BC777F9685F1}"/>
    <cellStyle name="20% - Accent5 36 3 2" xfId="22270" xr:uid="{0452C8C3-A8F3-4E7B-83EF-DA28F25C2C61}"/>
    <cellStyle name="20% - Accent5 36 4" xfId="8988" xr:uid="{1799AC64-1F94-4E6E-AA9D-3B2D3956A3D5}"/>
    <cellStyle name="20% - Accent5 36 4 2" xfId="20276" xr:uid="{38D4B120-4EAC-4206-A114-0AC37F31C237}"/>
    <cellStyle name="20% - Accent5 36 5" xfId="6994" xr:uid="{5788989F-4307-40D4-9147-40E3FB94647C}"/>
    <cellStyle name="20% - Accent5 36 5 2" xfId="18282" xr:uid="{89C9E7C2-6BAF-4AC6-8C59-425AC9DA1147}"/>
    <cellStyle name="20% - Accent5 36 6" xfId="5000" xr:uid="{8421FA0E-7354-4064-8B86-66203EFCD464}"/>
    <cellStyle name="20% - Accent5 36 6 2" xfId="16288" xr:uid="{4F0DACEA-F927-4ABD-A484-F067A10F7E8D}"/>
    <cellStyle name="20% - Accent5 36 7" xfId="14294" xr:uid="{81C60F82-5D0D-4C2F-AC25-C10E5D4419C8}"/>
    <cellStyle name="20% - Accent5 36 8" xfId="12980" xr:uid="{635B3EDF-E29E-4273-96D3-2853F687DD32}"/>
    <cellStyle name="20% - Accent5 37" xfId="1045" xr:uid="{A9FFDB69-BFF9-4C6A-B826-04ECF6AC3C9D}"/>
    <cellStyle name="20% - Accent5 37 2" xfId="4001" xr:uid="{266DEFCC-F0E2-4C83-BAA5-A7E6DC221079}"/>
    <cellStyle name="20% - Accent5 37 2 2" xfId="11980" xr:uid="{37330DFD-9D35-4506-938F-5A5219B92580}"/>
    <cellStyle name="20% - Accent5 37 2 2 2" xfId="23268" xr:uid="{39713AF7-BE32-4EA1-96B9-841D01A592B7}"/>
    <cellStyle name="20% - Accent5 37 2 3" xfId="9986" xr:uid="{20F2B8A0-4425-4251-9F48-63459FCE2711}"/>
    <cellStyle name="20% - Accent5 37 2 3 2" xfId="21274" xr:uid="{033AEFFD-26D5-4D93-8E92-354AE014BEE0}"/>
    <cellStyle name="20% - Accent5 37 2 4" xfId="7992" xr:uid="{49CA72E1-BD3B-4717-B92D-A6789A4140B6}"/>
    <cellStyle name="20% - Accent5 37 2 4 2" xfId="19280" xr:uid="{8FA34D91-1B13-458A-97F3-CE5727053497}"/>
    <cellStyle name="20% - Accent5 37 2 5" xfId="5998" xr:uid="{9E8792D6-0FED-407F-91A4-5EBEC53CE117}"/>
    <cellStyle name="20% - Accent5 37 2 5 2" xfId="17286" xr:uid="{035B86CD-E6EA-4422-AB9D-15349BD16718}"/>
    <cellStyle name="20% - Accent5 37 2 6" xfId="15292" xr:uid="{F0839221-EEA1-4BDB-8FC1-8D34034D1961}"/>
    <cellStyle name="20% - Accent5 37 3" xfId="10983" xr:uid="{4F775540-0F18-42F9-94DF-00F033E61156}"/>
    <cellStyle name="20% - Accent5 37 3 2" xfId="22271" xr:uid="{C01C5667-F06C-465A-9413-1AAA833CE9D6}"/>
    <cellStyle name="20% - Accent5 37 4" xfId="8989" xr:uid="{B7D62D22-D0A9-4219-AB6A-63325D5A451E}"/>
    <cellStyle name="20% - Accent5 37 4 2" xfId="20277" xr:uid="{37713915-A636-46D3-B8E9-1BA86781D99C}"/>
    <cellStyle name="20% - Accent5 37 5" xfId="6995" xr:uid="{FFE2B9FD-3F66-4F4E-BC74-E53AD81F96E6}"/>
    <cellStyle name="20% - Accent5 37 5 2" xfId="18283" xr:uid="{A1F29BC4-31E9-4272-8684-2B562E41FDC5}"/>
    <cellStyle name="20% - Accent5 37 6" xfId="5001" xr:uid="{C181FB08-9779-40F3-8860-08624E4D121D}"/>
    <cellStyle name="20% - Accent5 37 6 2" xfId="16289" xr:uid="{230E9F55-D92B-4128-BD2C-4C738DBF0716}"/>
    <cellStyle name="20% - Accent5 37 7" xfId="14295" xr:uid="{29629984-FBAC-41D4-8878-5574DAB7B27F}"/>
    <cellStyle name="20% - Accent5 37 8" xfId="12981" xr:uid="{36054964-A539-41A6-AC89-D55B9B8735D8}"/>
    <cellStyle name="20% - Accent5 38" xfId="1046" xr:uid="{195FCC30-3AF7-4E7E-8A92-34F8F9A77083}"/>
    <cellStyle name="20% - Accent5 38 2" xfId="4002" xr:uid="{F59C8C01-BDAA-41FF-83A2-2A73CFBAABF6}"/>
    <cellStyle name="20% - Accent5 38 2 2" xfId="11981" xr:uid="{A863D02B-7038-4C9F-AA7D-9118C75033ED}"/>
    <cellStyle name="20% - Accent5 38 2 2 2" xfId="23269" xr:uid="{7B578EBB-978A-4C5A-8FB4-CDBCFEB8AE1E}"/>
    <cellStyle name="20% - Accent5 38 2 3" xfId="9987" xr:uid="{FF48958F-A612-4836-8B70-17658A8D6571}"/>
    <cellStyle name="20% - Accent5 38 2 3 2" xfId="21275" xr:uid="{619C4317-53F6-42DC-96D8-7A04C4EB5926}"/>
    <cellStyle name="20% - Accent5 38 2 4" xfId="7993" xr:uid="{E9ED421B-9517-4F72-9EF4-55905FFEDEE4}"/>
    <cellStyle name="20% - Accent5 38 2 4 2" xfId="19281" xr:uid="{002061C7-E642-439C-9D2C-3E3BA5B01EF8}"/>
    <cellStyle name="20% - Accent5 38 2 5" xfId="5999" xr:uid="{5EFDB6D9-F34E-448C-A532-7FEDF6C3550F}"/>
    <cellStyle name="20% - Accent5 38 2 5 2" xfId="17287" xr:uid="{D7A30838-0115-4543-A585-E8E00E5EDEB7}"/>
    <cellStyle name="20% - Accent5 38 2 6" xfId="15293" xr:uid="{FF2EA691-0D3E-4251-8AF2-E9640DA97A7D}"/>
    <cellStyle name="20% - Accent5 38 3" xfId="10984" xr:uid="{E9807B48-5E43-4E76-B0AB-33CD1D5FD48B}"/>
    <cellStyle name="20% - Accent5 38 3 2" xfId="22272" xr:uid="{7EC8C5C1-A696-4291-A1F6-69A1E2293AFC}"/>
    <cellStyle name="20% - Accent5 38 4" xfId="8990" xr:uid="{A02B188E-5862-49C0-992F-7FA91B1097A9}"/>
    <cellStyle name="20% - Accent5 38 4 2" xfId="20278" xr:uid="{0BF6279D-B74C-42B0-B6EA-AD3A6BA42A95}"/>
    <cellStyle name="20% - Accent5 38 5" xfId="6996" xr:uid="{AD5EECD3-39D5-419F-AD01-200449EF236D}"/>
    <cellStyle name="20% - Accent5 38 5 2" xfId="18284" xr:uid="{00CD8CD6-D635-471B-840E-D59C8112BEA0}"/>
    <cellStyle name="20% - Accent5 38 6" xfId="5002" xr:uid="{840EF5FA-660A-4E16-AFB7-54BF4E7A9C0E}"/>
    <cellStyle name="20% - Accent5 38 6 2" xfId="16290" xr:uid="{DBFD55AB-FD27-48BE-9EB1-604DBB6682D1}"/>
    <cellStyle name="20% - Accent5 38 7" xfId="14296" xr:uid="{1CE048BA-D9CA-4F12-A202-C76D638A34C9}"/>
    <cellStyle name="20% - Accent5 38 8" xfId="12982" xr:uid="{28BC5A05-220C-4E7A-B101-3609B8B962D7}"/>
    <cellStyle name="20% - Accent5 39" xfId="1047" xr:uid="{BF5A64C1-308B-4D71-864E-FC40FA010235}"/>
    <cellStyle name="20% - Accent5 39 2" xfId="4003" xr:uid="{8A9AE7BC-5D96-4AAA-9375-0C93EAC667AD}"/>
    <cellStyle name="20% - Accent5 39 2 2" xfId="11982" xr:uid="{C123A0BF-F866-4D92-822D-2FA054142426}"/>
    <cellStyle name="20% - Accent5 39 2 2 2" xfId="23270" xr:uid="{E7FA84EF-B31E-46DB-B877-E71BE61CF723}"/>
    <cellStyle name="20% - Accent5 39 2 3" xfId="9988" xr:uid="{4451FC91-9989-45B8-AA3D-26AC2AD797B7}"/>
    <cellStyle name="20% - Accent5 39 2 3 2" xfId="21276" xr:uid="{17E4969E-31F7-4980-B1D5-ACD9285D747F}"/>
    <cellStyle name="20% - Accent5 39 2 4" xfId="7994" xr:uid="{0EF2DD71-5C52-4E4A-A302-3E5685BD7128}"/>
    <cellStyle name="20% - Accent5 39 2 4 2" xfId="19282" xr:uid="{BB0134FD-4045-43EE-B161-B30A1F62CD60}"/>
    <cellStyle name="20% - Accent5 39 2 5" xfId="6000" xr:uid="{6B90B97D-C3B6-4500-9610-6CA1BD9584CC}"/>
    <cellStyle name="20% - Accent5 39 2 5 2" xfId="17288" xr:uid="{EB794D04-76CB-4A5A-8B6E-463D20AE8880}"/>
    <cellStyle name="20% - Accent5 39 2 6" xfId="15294" xr:uid="{75442D33-5ABD-4410-9D3B-E91EF2B7D721}"/>
    <cellStyle name="20% - Accent5 39 3" xfId="10985" xr:uid="{12870703-DCA7-47B0-9743-4BAFE999FA05}"/>
    <cellStyle name="20% - Accent5 39 3 2" xfId="22273" xr:uid="{7D47B54F-14B2-436F-B959-13099B2D0EE7}"/>
    <cellStyle name="20% - Accent5 39 4" xfId="8991" xr:uid="{5518847F-D57D-4BF7-BD9A-99660096868E}"/>
    <cellStyle name="20% - Accent5 39 4 2" xfId="20279" xr:uid="{E27246BB-11DA-4D0B-BECA-01BBAEC03C46}"/>
    <cellStyle name="20% - Accent5 39 5" xfId="6997" xr:uid="{BEE5AAE8-DECC-432E-B199-E671138334B0}"/>
    <cellStyle name="20% - Accent5 39 5 2" xfId="18285" xr:uid="{5E27B36D-70FF-4363-B43B-A2EAD14BDFAE}"/>
    <cellStyle name="20% - Accent5 39 6" xfId="5003" xr:uid="{7B1E991F-F58E-40E5-A5D9-29DD651912F0}"/>
    <cellStyle name="20% - Accent5 39 6 2" xfId="16291" xr:uid="{DF728E8B-44E5-4E08-A601-B6817889E5BA}"/>
    <cellStyle name="20% - Accent5 39 7" xfId="14297" xr:uid="{1A7A7B67-E3E3-4071-81BF-FDD18138456F}"/>
    <cellStyle name="20% - Accent5 39 8" xfId="12983" xr:uid="{863727D9-F0AE-4D69-AF89-01D8CDB8B018}"/>
    <cellStyle name="20% - Accent5 4" xfId="1048" xr:uid="{3C95A634-EF6C-4762-96FE-65BBFED7C52A}"/>
    <cellStyle name="20% - Accent5 4 10" xfId="24651" xr:uid="{AD513BF8-AF78-46AA-AAAE-C4B829E8B03A}"/>
    <cellStyle name="20% - Accent5 4 11" xfId="25040" xr:uid="{EDD23F8A-B0A9-4DCE-9856-819D6968C10C}"/>
    <cellStyle name="20% - Accent5 4 2" xfId="4004" xr:uid="{3DB8ACB8-0B86-4FF8-B6B7-593CC94111CC}"/>
    <cellStyle name="20% - Accent5 4 2 2" xfId="11983" xr:uid="{29307AE0-6223-42A3-9E1A-3038090DCBF7}"/>
    <cellStyle name="20% - Accent5 4 2 2 2" xfId="23271" xr:uid="{EED70C4C-C990-4DB8-90F7-70A843DDFE95}"/>
    <cellStyle name="20% - Accent5 4 2 3" xfId="9989" xr:uid="{821E2CEF-194F-4852-8F8F-1010ACECF89E}"/>
    <cellStyle name="20% - Accent5 4 2 3 2" xfId="21277" xr:uid="{6D6CBD26-9815-4083-856C-180D7EB3F9FE}"/>
    <cellStyle name="20% - Accent5 4 2 4" xfId="7995" xr:uid="{F2D317A2-CD14-4467-8C9F-962FBAC333C0}"/>
    <cellStyle name="20% - Accent5 4 2 4 2" xfId="19283" xr:uid="{730AB2F6-5C4C-4E66-B863-27DDCCF84D55}"/>
    <cellStyle name="20% - Accent5 4 2 5" xfId="6001" xr:uid="{00799756-F04F-4CCC-8D1E-231168A2CBAA}"/>
    <cellStyle name="20% - Accent5 4 2 5 2" xfId="17289" xr:uid="{13A30610-5F73-4305-9593-7FC5A40E1985}"/>
    <cellStyle name="20% - Accent5 4 2 6" xfId="15295" xr:uid="{D389F567-5AD7-477A-8880-B3810CE29189}"/>
    <cellStyle name="20% - Accent5 4 2 7" xfId="24412" xr:uid="{2F9B9CED-4374-4602-A24A-52397E8BF8D2}"/>
    <cellStyle name="20% - Accent5 4 2 8" xfId="24875" xr:uid="{080A4BE1-812D-496F-9E93-54A41133C00E}"/>
    <cellStyle name="20% - Accent5 4 2 9" xfId="25242" xr:uid="{B950832B-B73E-4E07-BA9C-A3C234B6ACBC}"/>
    <cellStyle name="20% - Accent5 4 3" xfId="10986" xr:uid="{443F4505-599E-4978-B878-51A4993193FB}"/>
    <cellStyle name="20% - Accent5 4 3 2" xfId="22274" xr:uid="{7A6794C0-1F80-4084-B49E-2C0CF8F2FF93}"/>
    <cellStyle name="20% - Accent5 4 4" xfId="8992" xr:uid="{CB83ADEE-C870-41E6-93C1-6039C7DFCFFF}"/>
    <cellStyle name="20% - Accent5 4 4 2" xfId="20280" xr:uid="{132BF091-CC80-4823-9C78-25C15241B265}"/>
    <cellStyle name="20% - Accent5 4 5" xfId="6998" xr:uid="{4071E337-19D9-4A92-9BA4-70B05669FE9A}"/>
    <cellStyle name="20% - Accent5 4 5 2" xfId="18286" xr:uid="{1BDEC8B1-0F19-4629-B009-44DB969FDFD4}"/>
    <cellStyle name="20% - Accent5 4 6" xfId="5004" xr:uid="{008B0B99-49B7-43AC-8B4E-2077A501F739}"/>
    <cellStyle name="20% - Accent5 4 6 2" xfId="16292" xr:uid="{051FF25E-28DD-4F8E-A5B5-51A9B3E4FFFD}"/>
    <cellStyle name="20% - Accent5 4 7" xfId="14298" xr:uid="{E95033B4-A640-4DD6-910A-38E590D77F53}"/>
    <cellStyle name="20% - Accent5 4 8" xfId="12984" xr:uid="{E417788B-D5CE-499F-ABB4-CCFBA16891EA}"/>
    <cellStyle name="20% - Accent5 4 9" xfId="24024" xr:uid="{1F337272-D367-4307-9A7F-0461BC363926}"/>
    <cellStyle name="20% - Accent5 40" xfId="1049" xr:uid="{AA1B56C8-474C-451A-96AE-470FDD9143DE}"/>
    <cellStyle name="20% - Accent5 40 2" xfId="4005" xr:uid="{A9758A7A-013A-43C4-B571-3476E5174A2B}"/>
    <cellStyle name="20% - Accent5 40 2 2" xfId="11984" xr:uid="{1A610D3E-4738-4D68-8143-7209FE06C75B}"/>
    <cellStyle name="20% - Accent5 40 2 2 2" xfId="23272" xr:uid="{F1B65220-8B9F-477B-88BF-4C4264F51B3F}"/>
    <cellStyle name="20% - Accent5 40 2 3" xfId="9990" xr:uid="{1B9701BC-7BEF-4142-8701-300BAE738AE5}"/>
    <cellStyle name="20% - Accent5 40 2 3 2" xfId="21278" xr:uid="{99CAA186-2ECD-4E9E-ABF6-F1E18A86E1D4}"/>
    <cellStyle name="20% - Accent5 40 2 4" xfId="7996" xr:uid="{778D769F-E25A-4AE9-9A53-7428FC791DD6}"/>
    <cellStyle name="20% - Accent5 40 2 4 2" xfId="19284" xr:uid="{6C6C9C76-F942-4C88-8FA0-88CCEE6799C6}"/>
    <cellStyle name="20% - Accent5 40 2 5" xfId="6002" xr:uid="{CE42C83F-48E0-47A3-A265-1DBB2005567D}"/>
    <cellStyle name="20% - Accent5 40 2 5 2" xfId="17290" xr:uid="{90CE2C0D-DC10-4409-92E6-B29645C0F25A}"/>
    <cellStyle name="20% - Accent5 40 2 6" xfId="15296" xr:uid="{D90EB6F0-901F-49D8-BC0E-F14FD89DED42}"/>
    <cellStyle name="20% - Accent5 40 3" xfId="10987" xr:uid="{CA10DFBE-F611-4AA0-8474-DBAA228A6070}"/>
    <cellStyle name="20% - Accent5 40 3 2" xfId="22275" xr:uid="{59D893E5-A0BE-4DEF-8DD1-1A4531168DE4}"/>
    <cellStyle name="20% - Accent5 40 4" xfId="8993" xr:uid="{DA0A1732-1688-430F-91AD-A18461929D83}"/>
    <cellStyle name="20% - Accent5 40 4 2" xfId="20281" xr:uid="{977BCFDB-3D00-4DC6-BA52-F15BE56EC0AA}"/>
    <cellStyle name="20% - Accent5 40 5" xfId="6999" xr:uid="{91E87132-CE67-4699-9509-A325183DE7E7}"/>
    <cellStyle name="20% - Accent5 40 5 2" xfId="18287" xr:uid="{D4155154-5416-4FC7-B745-76E1FC17DD41}"/>
    <cellStyle name="20% - Accent5 40 6" xfId="5005" xr:uid="{DBC6FA65-1F69-494A-A959-6ADB6D152D56}"/>
    <cellStyle name="20% - Accent5 40 6 2" xfId="16293" xr:uid="{C5D21610-DC22-416A-82CD-CBA882781B24}"/>
    <cellStyle name="20% - Accent5 40 7" xfId="14299" xr:uid="{68B35B44-3A67-4480-9989-4B3BCC081198}"/>
    <cellStyle name="20% - Accent5 40 8" xfId="12985" xr:uid="{100D4AF0-CA32-48E4-8B7B-7462A96AFFF5}"/>
    <cellStyle name="20% - Accent5 41" xfId="1050" xr:uid="{56744E69-C7CA-46F5-83C9-6D959892BF49}"/>
    <cellStyle name="20% - Accent5 41 2" xfId="4006" xr:uid="{0A2A400C-29AA-40A7-9D00-39F6C2D3D0E1}"/>
    <cellStyle name="20% - Accent5 41 2 2" xfId="11985" xr:uid="{3DC4AF7A-13BD-4057-8103-A64381205963}"/>
    <cellStyle name="20% - Accent5 41 2 2 2" xfId="23273" xr:uid="{47D9D2E5-DF7F-4099-AAB3-7281287DB307}"/>
    <cellStyle name="20% - Accent5 41 2 3" xfId="9991" xr:uid="{B7F4F19D-4CF9-4824-92C2-DF9157D22C4F}"/>
    <cellStyle name="20% - Accent5 41 2 3 2" xfId="21279" xr:uid="{F0F7F828-0E24-4D65-9754-56C21AFDD224}"/>
    <cellStyle name="20% - Accent5 41 2 4" xfId="7997" xr:uid="{674809A2-E4E6-430A-834E-B2F339260A14}"/>
    <cellStyle name="20% - Accent5 41 2 4 2" xfId="19285" xr:uid="{B39044B2-E35F-4B75-9EEC-E866A6B89C01}"/>
    <cellStyle name="20% - Accent5 41 2 5" xfId="6003" xr:uid="{77D7E023-0914-4704-B661-D4DBB5A54468}"/>
    <cellStyle name="20% - Accent5 41 2 5 2" xfId="17291" xr:uid="{CE1AB32C-F351-4422-8145-270C7D03DA1F}"/>
    <cellStyle name="20% - Accent5 41 2 6" xfId="15297" xr:uid="{6C0421EE-DDA3-492F-AABC-6617639C1CAD}"/>
    <cellStyle name="20% - Accent5 41 3" xfId="10988" xr:uid="{0FD5F5B3-7DB5-4261-8F19-FC605922832A}"/>
    <cellStyle name="20% - Accent5 41 3 2" xfId="22276" xr:uid="{F2403A69-7621-4312-993C-65771F7AB054}"/>
    <cellStyle name="20% - Accent5 41 4" xfId="8994" xr:uid="{BFAE1FCC-7EE2-4E4F-8338-DCEE8C203A0F}"/>
    <cellStyle name="20% - Accent5 41 4 2" xfId="20282" xr:uid="{AB2B2FD8-2BF5-48A0-8BF8-6CA6C5B15757}"/>
    <cellStyle name="20% - Accent5 41 5" xfId="7000" xr:uid="{1BFDE99F-B3CF-440B-B9DD-50738FD2A71D}"/>
    <cellStyle name="20% - Accent5 41 5 2" xfId="18288" xr:uid="{09E0D72E-D14F-4E82-BFC5-F6C620BE0DA2}"/>
    <cellStyle name="20% - Accent5 41 6" xfId="5006" xr:uid="{988B2BA2-3B23-4D82-A6F8-536E418F0B5F}"/>
    <cellStyle name="20% - Accent5 41 6 2" xfId="16294" xr:uid="{AFCEBC42-1E58-489C-8BF8-918D4861F8CB}"/>
    <cellStyle name="20% - Accent5 41 7" xfId="14300" xr:uid="{E684A5B7-1FDA-4B32-B30C-B038C5F86787}"/>
    <cellStyle name="20% - Accent5 41 8" xfId="12986" xr:uid="{2445B9C5-98F0-4BCB-834B-033091CAF2A8}"/>
    <cellStyle name="20% - Accent5 42" xfId="1051" xr:uid="{EDCA7F5B-0159-4FF8-8A69-AD8DF5835B40}"/>
    <cellStyle name="20% - Accent5 42 2" xfId="4007" xr:uid="{51C10E9D-7737-4C73-A719-E9DE6C9AC98D}"/>
    <cellStyle name="20% - Accent5 42 2 2" xfId="11986" xr:uid="{A6B19C22-B096-484C-A3CE-BDBB20E990E5}"/>
    <cellStyle name="20% - Accent5 42 2 2 2" xfId="23274" xr:uid="{3F3FCFDB-4C05-4540-8DB5-43AF044280BB}"/>
    <cellStyle name="20% - Accent5 42 2 3" xfId="9992" xr:uid="{621D8195-1FE1-4DB7-9C74-3D2E3205E3AB}"/>
    <cellStyle name="20% - Accent5 42 2 3 2" xfId="21280" xr:uid="{3B26DF61-2342-4C96-B199-386B8E81CE70}"/>
    <cellStyle name="20% - Accent5 42 2 4" xfId="7998" xr:uid="{B1F628A7-0C2D-4261-A027-E19B9A16EFA5}"/>
    <cellStyle name="20% - Accent5 42 2 4 2" xfId="19286" xr:uid="{010B9885-50F3-42B1-9E73-8D348376C045}"/>
    <cellStyle name="20% - Accent5 42 2 5" xfId="6004" xr:uid="{A067DE9A-6C08-4A93-8017-B14469AA930A}"/>
    <cellStyle name="20% - Accent5 42 2 5 2" xfId="17292" xr:uid="{6E51B514-08DA-46D3-8DE6-4FBCEB11376F}"/>
    <cellStyle name="20% - Accent5 42 2 6" xfId="15298" xr:uid="{81B2C18D-84FE-4668-B4EE-C6B5C43F8153}"/>
    <cellStyle name="20% - Accent5 42 3" xfId="10989" xr:uid="{05C6CD21-C324-42F5-BD8C-06C5A3003CA0}"/>
    <cellStyle name="20% - Accent5 42 3 2" xfId="22277" xr:uid="{60467180-0B01-4439-AA62-739D67DA4EA5}"/>
    <cellStyle name="20% - Accent5 42 4" xfId="8995" xr:uid="{80A6E13C-0722-4DE1-9621-555A553FBDA4}"/>
    <cellStyle name="20% - Accent5 42 4 2" xfId="20283" xr:uid="{2D944A45-5F6C-42CA-AA84-ED7003C21A9C}"/>
    <cellStyle name="20% - Accent5 42 5" xfId="7001" xr:uid="{E0C6935F-51B4-4DF7-887B-43D6608A9E9F}"/>
    <cellStyle name="20% - Accent5 42 5 2" xfId="18289" xr:uid="{4955599C-7C38-4525-BBCA-FD7523C65D97}"/>
    <cellStyle name="20% - Accent5 42 6" xfId="5007" xr:uid="{93E24239-AFCA-45C5-8A1D-D074134D94FC}"/>
    <cellStyle name="20% - Accent5 42 6 2" xfId="16295" xr:uid="{15BA2010-4B64-4A35-A7BD-D8C439D93B46}"/>
    <cellStyle name="20% - Accent5 42 7" xfId="14301" xr:uid="{C3049E19-3051-444A-A1DC-6AC2375F9A9F}"/>
    <cellStyle name="20% - Accent5 42 8" xfId="12987" xr:uid="{A78E8BC1-2040-47EC-8DDB-B43A7B595B29}"/>
    <cellStyle name="20% - Accent5 43" xfId="1052" xr:uid="{263BAF55-B41B-4EDE-ACA9-172769768575}"/>
    <cellStyle name="20% - Accent5 43 2" xfId="4008" xr:uid="{B9CC2A6B-BC1C-46CD-9726-08AAED7B7612}"/>
    <cellStyle name="20% - Accent5 43 2 2" xfId="11987" xr:uid="{8C776430-4D95-456B-BDBC-9B9D11FAAF81}"/>
    <cellStyle name="20% - Accent5 43 2 2 2" xfId="23275" xr:uid="{28DF159F-D420-42A3-A3CF-BBF1054EC079}"/>
    <cellStyle name="20% - Accent5 43 2 3" xfId="9993" xr:uid="{F0DA4B48-B3C2-47F8-BB40-8CB4268140E7}"/>
    <cellStyle name="20% - Accent5 43 2 3 2" xfId="21281" xr:uid="{1558F6C5-5461-46B1-A4B8-817708FDBB46}"/>
    <cellStyle name="20% - Accent5 43 2 4" xfId="7999" xr:uid="{EFD7CB84-D0C1-4907-B282-BBAA0D37242C}"/>
    <cellStyle name="20% - Accent5 43 2 4 2" xfId="19287" xr:uid="{9994E8C8-B0E7-447A-853C-F73AF6A168A7}"/>
    <cellStyle name="20% - Accent5 43 2 5" xfId="6005" xr:uid="{1DDB93CD-AA17-44A4-8123-4C0C9F08BE81}"/>
    <cellStyle name="20% - Accent5 43 2 5 2" xfId="17293" xr:uid="{0AB566F3-1068-4273-B5AB-6D8BECA0C043}"/>
    <cellStyle name="20% - Accent5 43 2 6" xfId="15299" xr:uid="{2FED5296-01EF-496E-A4FC-037D91788603}"/>
    <cellStyle name="20% - Accent5 43 3" xfId="10990" xr:uid="{543D77E6-2BFF-47CC-B1A0-C80AEBE56390}"/>
    <cellStyle name="20% - Accent5 43 3 2" xfId="22278" xr:uid="{C298A923-6A4F-4E6E-8035-4CBCC25745CC}"/>
    <cellStyle name="20% - Accent5 43 4" xfId="8996" xr:uid="{5FABEC34-CDBD-4CF8-B79E-885A63DBDC1A}"/>
    <cellStyle name="20% - Accent5 43 4 2" xfId="20284" xr:uid="{9D24D740-287F-4B6B-9587-C06EDCC332FC}"/>
    <cellStyle name="20% - Accent5 43 5" xfId="7002" xr:uid="{E0D98B70-39AA-4EE2-AECA-C53AF0058086}"/>
    <cellStyle name="20% - Accent5 43 5 2" xfId="18290" xr:uid="{B7F62CF1-2EF7-4ADB-821D-CD0FC9E58E3D}"/>
    <cellStyle name="20% - Accent5 43 6" xfId="5008" xr:uid="{19299E1A-4EAC-497E-8854-5EBD0811DF49}"/>
    <cellStyle name="20% - Accent5 43 6 2" xfId="16296" xr:uid="{1F95676D-2087-48DC-9A1B-B7D9FE4D210F}"/>
    <cellStyle name="20% - Accent5 43 7" xfId="14302" xr:uid="{FBC43CA4-35E0-490D-9EF2-14510870F0BD}"/>
    <cellStyle name="20% - Accent5 43 8" xfId="12988" xr:uid="{E37E2717-CAA7-40F9-90F3-C9CEC9C97C7B}"/>
    <cellStyle name="20% - Accent5 44" xfId="1053" xr:uid="{F958EEEC-B402-4C9B-B1D4-5280D3C1E458}"/>
    <cellStyle name="20% - Accent5 44 2" xfId="4009" xr:uid="{865A5C31-8AC9-4DDC-A179-D46CBA5B6423}"/>
    <cellStyle name="20% - Accent5 44 2 2" xfId="11988" xr:uid="{2A5DC823-1F2E-4692-BEF3-8F5D4C672598}"/>
    <cellStyle name="20% - Accent5 44 2 2 2" xfId="23276" xr:uid="{F780DA16-9992-4606-BBB1-F9DB01D89BB9}"/>
    <cellStyle name="20% - Accent5 44 2 3" xfId="9994" xr:uid="{85391949-F306-44BF-B520-CCA38B744697}"/>
    <cellStyle name="20% - Accent5 44 2 3 2" xfId="21282" xr:uid="{947803E5-19D6-4314-939A-376BD076E6AF}"/>
    <cellStyle name="20% - Accent5 44 2 4" xfId="8000" xr:uid="{394ADEC5-1F91-45F6-B93F-1FF6AD3A0165}"/>
    <cellStyle name="20% - Accent5 44 2 4 2" xfId="19288" xr:uid="{83EB1F61-C098-4710-B79B-69B7298E13C8}"/>
    <cellStyle name="20% - Accent5 44 2 5" xfId="6006" xr:uid="{945E50D8-5E45-4C6E-B7E9-56E7E468A1E7}"/>
    <cellStyle name="20% - Accent5 44 2 5 2" xfId="17294" xr:uid="{6C15E4D8-2834-40D5-AA8C-100A3F21E4EC}"/>
    <cellStyle name="20% - Accent5 44 2 6" xfId="15300" xr:uid="{0E8CA764-BFF2-44C9-890D-A6BB730073FB}"/>
    <cellStyle name="20% - Accent5 44 3" xfId="10991" xr:uid="{6AA837B4-7C09-4A88-AD75-F3C009D579EA}"/>
    <cellStyle name="20% - Accent5 44 3 2" xfId="22279" xr:uid="{2B012D1F-5828-47F3-8E97-62BADA6BEDCA}"/>
    <cellStyle name="20% - Accent5 44 4" xfId="8997" xr:uid="{8E90DEF8-14E1-4C7B-ADE7-3279522E9289}"/>
    <cellStyle name="20% - Accent5 44 4 2" xfId="20285" xr:uid="{C7EDAE74-4511-4D10-82E5-2AD84F7419A3}"/>
    <cellStyle name="20% - Accent5 44 5" xfId="7003" xr:uid="{EB14AA9A-050B-4405-A1C5-F565592C8471}"/>
    <cellStyle name="20% - Accent5 44 5 2" xfId="18291" xr:uid="{69EF4F20-9281-4D6B-A4A6-42C2CA206FB9}"/>
    <cellStyle name="20% - Accent5 44 6" xfId="5009" xr:uid="{9BC81731-75A6-49DA-98C6-397B8316AEFC}"/>
    <cellStyle name="20% - Accent5 44 6 2" xfId="16297" xr:uid="{92133637-DD77-40F3-94D6-2123A0DC8B85}"/>
    <cellStyle name="20% - Accent5 44 7" xfId="14303" xr:uid="{51A7D6BD-ADB9-4EB6-BC0B-1D4080E37E68}"/>
    <cellStyle name="20% - Accent5 44 8" xfId="12989" xr:uid="{7C3734E4-E9CD-4605-A3D9-6FAE694474E9}"/>
    <cellStyle name="20% - Accent5 45" xfId="1054" xr:uid="{72A2965D-96A1-4DC6-A2EB-0DA28AFF1911}"/>
    <cellStyle name="20% - Accent5 45 2" xfId="4010" xr:uid="{3D89A04E-41B4-4EBC-B159-10198FE8C088}"/>
    <cellStyle name="20% - Accent5 45 2 2" xfId="11989" xr:uid="{26F3E0A7-6C2C-43E7-9125-CA5E4992D6C5}"/>
    <cellStyle name="20% - Accent5 45 2 2 2" xfId="23277" xr:uid="{DCE607D2-8A44-4CB8-B5D9-99F32CFB1FC1}"/>
    <cellStyle name="20% - Accent5 45 2 3" xfId="9995" xr:uid="{24295B25-E87A-4C97-98B7-E0202E7B8EAF}"/>
    <cellStyle name="20% - Accent5 45 2 3 2" xfId="21283" xr:uid="{4F743ACC-97A3-4D03-ACCB-46958BE81D22}"/>
    <cellStyle name="20% - Accent5 45 2 4" xfId="8001" xr:uid="{B23C0343-B95A-4517-B4C3-3FAE53DA40AF}"/>
    <cellStyle name="20% - Accent5 45 2 4 2" xfId="19289" xr:uid="{9BF1AA4C-F0A7-414C-8A31-2F155AF89FEC}"/>
    <cellStyle name="20% - Accent5 45 2 5" xfId="6007" xr:uid="{3857DE36-8E60-4498-80DD-EFBDFE93CB2B}"/>
    <cellStyle name="20% - Accent5 45 2 5 2" xfId="17295" xr:uid="{AE39ACA7-1F2F-4F4D-86EF-34CB82A052A5}"/>
    <cellStyle name="20% - Accent5 45 2 6" xfId="15301" xr:uid="{5242C3E8-9D3F-4656-8AA8-4EC71E7641E4}"/>
    <cellStyle name="20% - Accent5 45 3" xfId="10992" xr:uid="{0986065D-B8EF-4F56-8770-74163FEA777D}"/>
    <cellStyle name="20% - Accent5 45 3 2" xfId="22280" xr:uid="{BB10E0C5-0734-49F6-A903-982F737A400C}"/>
    <cellStyle name="20% - Accent5 45 4" xfId="8998" xr:uid="{B82D5F5D-5E5B-4093-93FF-2D35737B7F08}"/>
    <cellStyle name="20% - Accent5 45 4 2" xfId="20286" xr:uid="{E0C3617F-97FD-4A31-90F2-6251ACD1C865}"/>
    <cellStyle name="20% - Accent5 45 5" xfId="7004" xr:uid="{7E38E412-53AB-4066-8AF6-D86598155E0E}"/>
    <cellStyle name="20% - Accent5 45 5 2" xfId="18292" xr:uid="{F9DA0194-8B2A-4E20-B62D-5A74E9DEDACB}"/>
    <cellStyle name="20% - Accent5 45 6" xfId="5010" xr:uid="{611C096D-945B-479F-B676-FE702002B4D9}"/>
    <cellStyle name="20% - Accent5 45 6 2" xfId="16298" xr:uid="{61F52380-ADA2-40B3-A57F-7719D1FFA514}"/>
    <cellStyle name="20% - Accent5 45 7" xfId="14304" xr:uid="{F7B00814-3943-452B-AC02-D0D935067699}"/>
    <cellStyle name="20% - Accent5 45 8" xfId="12990" xr:uid="{9D518722-CC19-4E57-9D1E-97B6242A59C1}"/>
    <cellStyle name="20% - Accent5 46" xfId="1055" xr:uid="{6CE52666-F32C-4D95-A586-ACF1652C96F9}"/>
    <cellStyle name="20% - Accent5 46 2" xfId="4011" xr:uid="{D4BE11EB-71AE-4417-971F-DA2BEC747DA1}"/>
    <cellStyle name="20% - Accent5 46 2 2" xfId="11990" xr:uid="{9866793B-0355-4476-8605-93B951148F14}"/>
    <cellStyle name="20% - Accent5 46 2 2 2" xfId="23278" xr:uid="{5AC67A61-90DA-45FB-9AD9-77688E602A6A}"/>
    <cellStyle name="20% - Accent5 46 2 3" xfId="9996" xr:uid="{B23AEF1B-F2BA-4E5E-98D8-7F906D3D5081}"/>
    <cellStyle name="20% - Accent5 46 2 3 2" xfId="21284" xr:uid="{9DB5E77B-BECF-4B35-B25A-A73016AEF1CE}"/>
    <cellStyle name="20% - Accent5 46 2 4" xfId="8002" xr:uid="{D59A2BA7-9CCF-4758-9861-AD1D305248D0}"/>
    <cellStyle name="20% - Accent5 46 2 4 2" xfId="19290" xr:uid="{A17EC80A-D142-457D-A589-D85DA64877ED}"/>
    <cellStyle name="20% - Accent5 46 2 5" xfId="6008" xr:uid="{4F6FF864-79AE-4D60-ADA0-49674F4AEED9}"/>
    <cellStyle name="20% - Accent5 46 2 5 2" xfId="17296" xr:uid="{4B4E8910-B363-40A9-B4CD-4ED5B248E7E6}"/>
    <cellStyle name="20% - Accent5 46 2 6" xfId="15302" xr:uid="{EA1094A7-85BB-4E70-90E9-9C1D8505872E}"/>
    <cellStyle name="20% - Accent5 46 3" xfId="10993" xr:uid="{D2AA385B-339B-4AF7-ACA6-79402BBA1D74}"/>
    <cellStyle name="20% - Accent5 46 3 2" xfId="22281" xr:uid="{290228C8-5717-4AFF-9239-C84511C320FF}"/>
    <cellStyle name="20% - Accent5 46 4" xfId="8999" xr:uid="{E37C6DF8-F303-4F3B-8EFB-AC356D34C45F}"/>
    <cellStyle name="20% - Accent5 46 4 2" xfId="20287" xr:uid="{9C94F126-A7BD-4529-9B0F-4F526D782B97}"/>
    <cellStyle name="20% - Accent5 46 5" xfId="7005" xr:uid="{3911FCF6-881A-4951-A18D-7A203CDBA47D}"/>
    <cellStyle name="20% - Accent5 46 5 2" xfId="18293" xr:uid="{DB2E6788-8649-4338-BE21-00BC50467F09}"/>
    <cellStyle name="20% - Accent5 46 6" xfId="5011" xr:uid="{29FD19A0-8B92-4C17-88C2-821FE1957D6A}"/>
    <cellStyle name="20% - Accent5 46 6 2" xfId="16299" xr:uid="{6A5F22E5-E8B5-413F-B124-58DEE7C8EB3D}"/>
    <cellStyle name="20% - Accent5 46 7" xfId="14305" xr:uid="{D81FAE9E-BCA7-441E-A664-A0D41637FE0B}"/>
    <cellStyle name="20% - Accent5 46 8" xfId="12991" xr:uid="{D340D4BB-F8CF-4C50-8BF5-E8A82A6B4C42}"/>
    <cellStyle name="20% - Accent5 47" xfId="1056" xr:uid="{4FEF34CF-A274-4057-BA57-C2855C7C3800}"/>
    <cellStyle name="20% - Accent5 47 2" xfId="4012" xr:uid="{B9D2CD76-EC55-4C4E-8A33-DC20AC78296E}"/>
    <cellStyle name="20% - Accent5 47 2 2" xfId="11991" xr:uid="{9C8F05B5-B89A-4AE4-959F-7D7B454C6810}"/>
    <cellStyle name="20% - Accent5 47 2 2 2" xfId="23279" xr:uid="{B8157260-35E9-40C7-8AB2-749AFD02C33D}"/>
    <cellStyle name="20% - Accent5 47 2 3" xfId="9997" xr:uid="{39A75003-0C94-41D7-B559-FDDE2C13F5D4}"/>
    <cellStyle name="20% - Accent5 47 2 3 2" xfId="21285" xr:uid="{3FB94AEF-60BA-444B-B3C8-18FBA9476A5A}"/>
    <cellStyle name="20% - Accent5 47 2 4" xfId="8003" xr:uid="{5E4849DE-3645-480F-AFB0-3732FF65B956}"/>
    <cellStyle name="20% - Accent5 47 2 4 2" xfId="19291" xr:uid="{65C511A6-ABC3-46D2-9F18-3272283D81D1}"/>
    <cellStyle name="20% - Accent5 47 2 5" xfId="6009" xr:uid="{9660FB48-A915-4500-ADAF-370AA23335BB}"/>
    <cellStyle name="20% - Accent5 47 2 5 2" xfId="17297" xr:uid="{7C209868-F095-496B-9228-F7464D9C3789}"/>
    <cellStyle name="20% - Accent5 47 2 6" xfId="15303" xr:uid="{9DE469BC-CB85-42F1-A1F1-A49C399A2C9C}"/>
    <cellStyle name="20% - Accent5 47 3" xfId="10994" xr:uid="{B515DDA7-000D-4A25-90A9-7322EAAE4360}"/>
    <cellStyle name="20% - Accent5 47 3 2" xfId="22282" xr:uid="{D6B3AA7A-73B5-4154-88AA-50294DBDB07F}"/>
    <cellStyle name="20% - Accent5 47 4" xfId="9000" xr:uid="{06B7779A-E355-4838-A116-4C48AC36E9EF}"/>
    <cellStyle name="20% - Accent5 47 4 2" xfId="20288" xr:uid="{EAF28E9B-3409-4965-8252-57E28FDDA1F5}"/>
    <cellStyle name="20% - Accent5 47 5" xfId="7006" xr:uid="{66C6501E-02E0-45FD-9727-D4DBDB948A18}"/>
    <cellStyle name="20% - Accent5 47 5 2" xfId="18294" xr:uid="{3D13BEB1-B144-40BC-96D4-E10278FFA02F}"/>
    <cellStyle name="20% - Accent5 47 6" xfId="5012" xr:uid="{04EF1208-DE18-42DC-B179-09851F61A021}"/>
    <cellStyle name="20% - Accent5 47 6 2" xfId="16300" xr:uid="{13A76348-DA8E-4DB2-9FF4-4C50D05F384E}"/>
    <cellStyle name="20% - Accent5 47 7" xfId="14306" xr:uid="{FDD6364D-B9C3-462B-9E5A-F5ECF3301DF5}"/>
    <cellStyle name="20% - Accent5 47 8" xfId="12992" xr:uid="{4710EA73-8E24-4196-B461-ABE34FFEADAE}"/>
    <cellStyle name="20% - Accent5 48" xfId="1057" xr:uid="{8EE8BA65-F2FA-4395-9193-DC3E66921A97}"/>
    <cellStyle name="20% - Accent5 48 2" xfId="4013" xr:uid="{291D3FD7-0B2F-4E6E-A2EB-A05EB6CF9393}"/>
    <cellStyle name="20% - Accent5 48 2 2" xfId="11992" xr:uid="{4D786A6D-60E3-4583-AD91-80FB8146ED25}"/>
    <cellStyle name="20% - Accent5 48 2 2 2" xfId="23280" xr:uid="{E5041F19-3BF8-49AD-A6A3-07BEB27B9A28}"/>
    <cellStyle name="20% - Accent5 48 2 3" xfId="9998" xr:uid="{8C231A9D-7B74-4327-8053-53A2DFB686BB}"/>
    <cellStyle name="20% - Accent5 48 2 3 2" xfId="21286" xr:uid="{017F11A4-51B8-4459-8CE6-9B2FECE4E558}"/>
    <cellStyle name="20% - Accent5 48 2 4" xfId="8004" xr:uid="{01C51760-50DA-4FAD-B855-1C220C9575EF}"/>
    <cellStyle name="20% - Accent5 48 2 4 2" xfId="19292" xr:uid="{6B77EFBB-754F-4551-B763-FBB05381EAF1}"/>
    <cellStyle name="20% - Accent5 48 2 5" xfId="6010" xr:uid="{8E6B890F-A7A1-43CF-8F87-5C4DA03ECCA8}"/>
    <cellStyle name="20% - Accent5 48 2 5 2" xfId="17298" xr:uid="{E9E60D87-5DC8-4C61-95C6-8119F5C0E8CA}"/>
    <cellStyle name="20% - Accent5 48 2 6" xfId="15304" xr:uid="{C1110D98-06E0-40CD-8D4C-A23F712103DC}"/>
    <cellStyle name="20% - Accent5 48 3" xfId="10995" xr:uid="{59A66639-BCCF-4004-A324-46AC369D0878}"/>
    <cellStyle name="20% - Accent5 48 3 2" xfId="22283" xr:uid="{59E476C9-5D05-40ED-924D-C5CD1AC0E7B0}"/>
    <cellStyle name="20% - Accent5 48 4" xfId="9001" xr:uid="{FDFBD624-2E91-403A-BE2A-85BE4568E3D6}"/>
    <cellStyle name="20% - Accent5 48 4 2" xfId="20289" xr:uid="{1B6C18F1-AD1B-4376-9F80-B1C263404ED2}"/>
    <cellStyle name="20% - Accent5 48 5" xfId="7007" xr:uid="{BF623416-7CB5-410F-B243-7A0FF538EF77}"/>
    <cellStyle name="20% - Accent5 48 5 2" xfId="18295" xr:uid="{1CD89290-8366-4E24-8BC7-AF460DCBDD6E}"/>
    <cellStyle name="20% - Accent5 48 6" xfId="5013" xr:uid="{683DB8A6-0CD0-4493-AE0C-B066BCBA9B28}"/>
    <cellStyle name="20% - Accent5 48 6 2" xfId="16301" xr:uid="{9B42B67D-2F71-4AB4-898C-88EB3B7249D7}"/>
    <cellStyle name="20% - Accent5 48 7" xfId="14307" xr:uid="{E5CF382D-7F35-4DF5-9F2F-13680BCD247E}"/>
    <cellStyle name="20% - Accent5 48 8" xfId="12993" xr:uid="{D045B60B-39B7-4ED7-98DC-0BE107DAB75E}"/>
    <cellStyle name="20% - Accent5 49" xfId="1058" xr:uid="{C89F7666-6A21-440B-878C-E0A899BDA011}"/>
    <cellStyle name="20% - Accent5 49 2" xfId="4014" xr:uid="{160D4EAB-DC74-481B-9B4D-C08A7B716008}"/>
    <cellStyle name="20% - Accent5 49 2 2" xfId="11993" xr:uid="{4D072069-06C1-4586-8574-EE358A0153F7}"/>
    <cellStyle name="20% - Accent5 49 2 2 2" xfId="23281" xr:uid="{5CFBC4C0-84AE-49B6-A78D-AB17E4EB7EAC}"/>
    <cellStyle name="20% - Accent5 49 2 3" xfId="9999" xr:uid="{E82DD2C7-5A46-4958-A2F8-113682C2F9D8}"/>
    <cellStyle name="20% - Accent5 49 2 3 2" xfId="21287" xr:uid="{BE1C17F4-C9EA-4DC9-85A4-F277C20DBDD5}"/>
    <cellStyle name="20% - Accent5 49 2 4" xfId="8005" xr:uid="{A273FF6C-CC9A-4493-A533-885D9C74970E}"/>
    <cellStyle name="20% - Accent5 49 2 4 2" xfId="19293" xr:uid="{82053109-B7D7-4FAD-B849-97A37A885D0E}"/>
    <cellStyle name="20% - Accent5 49 2 5" xfId="6011" xr:uid="{4E4B0AAA-9884-4321-81AD-B3A41B2DDF1D}"/>
    <cellStyle name="20% - Accent5 49 2 5 2" xfId="17299" xr:uid="{D378EC0D-440C-44A4-889F-264A8A908C75}"/>
    <cellStyle name="20% - Accent5 49 2 6" xfId="15305" xr:uid="{5AE5788B-8486-4DBD-BBFB-EAB538AFC3AC}"/>
    <cellStyle name="20% - Accent5 49 3" xfId="10996" xr:uid="{07672349-0598-41A6-A5B3-5A914C792501}"/>
    <cellStyle name="20% - Accent5 49 3 2" xfId="22284" xr:uid="{EDB38D02-B191-41BF-BF70-D826A142CA0B}"/>
    <cellStyle name="20% - Accent5 49 4" xfId="9002" xr:uid="{9A328439-8A58-4F4A-B174-8AED31316ADF}"/>
    <cellStyle name="20% - Accent5 49 4 2" xfId="20290" xr:uid="{DBF5BC27-3BDB-4A32-B58A-F4C448CCCE05}"/>
    <cellStyle name="20% - Accent5 49 5" xfId="7008" xr:uid="{A117A11B-AA34-4C08-A07D-A51EBC5D45AA}"/>
    <cellStyle name="20% - Accent5 49 5 2" xfId="18296" xr:uid="{EF77FABA-1BB5-4180-A60A-993B4090597A}"/>
    <cellStyle name="20% - Accent5 49 6" xfId="5014" xr:uid="{66ACD803-0721-489C-88F6-48C7755B4734}"/>
    <cellStyle name="20% - Accent5 49 6 2" xfId="16302" xr:uid="{39C6AD30-BBD0-4F4F-A2F6-959AC98F683C}"/>
    <cellStyle name="20% - Accent5 49 7" xfId="14308" xr:uid="{F80AF7C6-D7BB-4FA4-B4EB-E04BD9B19805}"/>
    <cellStyle name="20% - Accent5 49 8" xfId="12994" xr:uid="{663F76C4-50F1-490B-8230-EB7A405DF3B8}"/>
    <cellStyle name="20% - Accent5 5" xfId="1059" xr:uid="{59D3E539-80B3-4F59-AED1-34419B410D62}"/>
    <cellStyle name="20% - Accent5 5 10" xfId="24652" xr:uid="{FF04602A-5811-4F4B-8CE4-5840381EC0F6}"/>
    <cellStyle name="20% - Accent5 5 11" xfId="25041" xr:uid="{A9EFAD37-0781-4204-9872-0BBDFFC90D85}"/>
    <cellStyle name="20% - Accent5 5 2" xfId="4015" xr:uid="{0A76955B-D522-4B60-B1E3-9D64F8CBA3B1}"/>
    <cellStyle name="20% - Accent5 5 2 2" xfId="11994" xr:uid="{2E4546F6-B9FC-493D-9B99-BA230658440F}"/>
    <cellStyle name="20% - Accent5 5 2 2 2" xfId="23282" xr:uid="{816D3F92-8487-4D28-A7E4-D72BFE625D38}"/>
    <cellStyle name="20% - Accent5 5 2 3" xfId="10000" xr:uid="{3F2E2C31-9D6E-43EE-A465-97A2CF5654C2}"/>
    <cellStyle name="20% - Accent5 5 2 3 2" xfId="21288" xr:uid="{F16E56B5-A89C-4F66-AF01-5BF1138DE176}"/>
    <cellStyle name="20% - Accent5 5 2 4" xfId="8006" xr:uid="{728C2DE7-C026-4E36-952B-FDE7EF3235FB}"/>
    <cellStyle name="20% - Accent5 5 2 4 2" xfId="19294" xr:uid="{5BA9DC8D-8E42-4978-B05C-E2CF663EF38A}"/>
    <cellStyle name="20% - Accent5 5 2 5" xfId="6012" xr:uid="{28EFDCD5-DEDF-44EC-BECC-7F9C392A68B1}"/>
    <cellStyle name="20% - Accent5 5 2 5 2" xfId="17300" xr:uid="{69C071D3-4A52-4A3D-8128-B09C8D00F26D}"/>
    <cellStyle name="20% - Accent5 5 2 6" xfId="15306" xr:uid="{37EE1CAC-3817-4055-8467-B3EE753B166D}"/>
    <cellStyle name="20% - Accent5 5 2 7" xfId="24413" xr:uid="{F7328C48-CFB6-4904-876A-5E563F67A7D8}"/>
    <cellStyle name="20% - Accent5 5 2 8" xfId="24876" xr:uid="{1AFA1EC2-6ACA-4AE7-9B75-3D734E18717C}"/>
    <cellStyle name="20% - Accent5 5 2 9" xfId="25243" xr:uid="{0D18701B-5D88-4DE5-BB22-BF01BFD93954}"/>
    <cellStyle name="20% - Accent5 5 3" xfId="10997" xr:uid="{20EABEC0-8D93-46BB-A6AF-8C23D131BEE7}"/>
    <cellStyle name="20% - Accent5 5 3 2" xfId="22285" xr:uid="{B285B04D-6569-4774-AA02-7DBD2294C63C}"/>
    <cellStyle name="20% - Accent5 5 4" xfId="9003" xr:uid="{D13B2926-DE84-47FC-A8F4-DD925F081BB9}"/>
    <cellStyle name="20% - Accent5 5 4 2" xfId="20291" xr:uid="{602B9134-15E3-4FD2-A290-D2E7A5B0DFF7}"/>
    <cellStyle name="20% - Accent5 5 5" xfId="7009" xr:uid="{246370B4-38CD-4DEF-BC58-51D038AC51AC}"/>
    <cellStyle name="20% - Accent5 5 5 2" xfId="18297" xr:uid="{65DB6F02-D504-4002-B739-21BDC220DE99}"/>
    <cellStyle name="20% - Accent5 5 6" xfId="5015" xr:uid="{3962E584-160E-4636-9C18-2C7E9918671C}"/>
    <cellStyle name="20% - Accent5 5 6 2" xfId="16303" xr:uid="{FAFB6C45-E9B3-4C5A-9804-0CD5A238EE89}"/>
    <cellStyle name="20% - Accent5 5 7" xfId="14309" xr:uid="{2DDF57AB-951B-4DE1-8FE1-36BFD10FDCF4}"/>
    <cellStyle name="20% - Accent5 5 8" xfId="12995" xr:uid="{A38D170E-65FB-4CD4-8E86-5980D61CEAFB}"/>
    <cellStyle name="20% - Accent5 5 9" xfId="24025" xr:uid="{4017BCCC-1784-4A0E-99D0-FB60C76AB130}"/>
    <cellStyle name="20% - Accent5 50" xfId="1060" xr:uid="{53403C93-37B4-4173-84D9-0413AAE513BA}"/>
    <cellStyle name="20% - Accent5 50 2" xfId="4016" xr:uid="{778B46E8-230E-46B4-B407-BD9C5ECE8F63}"/>
    <cellStyle name="20% - Accent5 50 2 2" xfId="11995" xr:uid="{3DDD1F5F-06A5-4A89-A73A-F5A7A43AE917}"/>
    <cellStyle name="20% - Accent5 50 2 2 2" xfId="23283" xr:uid="{4566C2D5-B097-4575-A196-34262133FBB1}"/>
    <cellStyle name="20% - Accent5 50 2 3" xfId="10001" xr:uid="{9E527719-A2BE-42C6-900E-1D8100EE0AE6}"/>
    <cellStyle name="20% - Accent5 50 2 3 2" xfId="21289" xr:uid="{11F9002C-6E4B-427E-8D1E-7C5736FCFC65}"/>
    <cellStyle name="20% - Accent5 50 2 4" xfId="8007" xr:uid="{3402B57A-5CFD-4420-946A-1F7AC7676235}"/>
    <cellStyle name="20% - Accent5 50 2 4 2" xfId="19295" xr:uid="{EE2639DA-3BC5-4A16-9C95-3C8A3029D8F5}"/>
    <cellStyle name="20% - Accent5 50 2 5" xfId="6013" xr:uid="{39E2DCA4-E451-4D95-BAF7-E103281E2825}"/>
    <cellStyle name="20% - Accent5 50 2 5 2" xfId="17301" xr:uid="{B6547320-C40F-47F2-8F5A-BAE825223850}"/>
    <cellStyle name="20% - Accent5 50 2 6" xfId="15307" xr:uid="{B91CCC03-73DD-45A9-99C8-4A9CE04C4680}"/>
    <cellStyle name="20% - Accent5 50 3" xfId="10998" xr:uid="{B817DEA3-5B50-413C-BC2A-29B7A1A36968}"/>
    <cellStyle name="20% - Accent5 50 3 2" xfId="22286" xr:uid="{21B16967-8BF5-4AD8-9C43-88971EFA84B1}"/>
    <cellStyle name="20% - Accent5 50 4" xfId="9004" xr:uid="{F42EC006-96D8-47C7-B382-F7AD7B134716}"/>
    <cellStyle name="20% - Accent5 50 4 2" xfId="20292" xr:uid="{1EF67EA8-EB14-4230-A32E-080ABBE405E4}"/>
    <cellStyle name="20% - Accent5 50 5" xfId="7010" xr:uid="{D703D046-8361-4F7F-913E-8E5CB7BE0A17}"/>
    <cellStyle name="20% - Accent5 50 5 2" xfId="18298" xr:uid="{8B879390-CC76-4BF4-8596-E4DA56FD84C7}"/>
    <cellStyle name="20% - Accent5 50 6" xfId="5016" xr:uid="{6F15C388-8371-452F-A71C-E608DA46F9AF}"/>
    <cellStyle name="20% - Accent5 50 6 2" xfId="16304" xr:uid="{2F5C6E25-8926-4E2B-A98D-BC2A24F12767}"/>
    <cellStyle name="20% - Accent5 50 7" xfId="14310" xr:uid="{9F495E28-ACDA-46FB-AC49-974DEA225A4A}"/>
    <cellStyle name="20% - Accent5 50 8" xfId="12996" xr:uid="{1C5F9494-D9C8-4A40-8EE1-0E4A094780CE}"/>
    <cellStyle name="20% - Accent5 51" xfId="1061" xr:uid="{893431B0-59E3-4E44-B95C-9281861895FF}"/>
    <cellStyle name="20% - Accent5 51 2" xfId="4017" xr:uid="{9305F6D0-7562-43E2-B9BD-E2B17B7383CA}"/>
    <cellStyle name="20% - Accent5 51 2 2" xfId="11996" xr:uid="{02A4FC05-0583-44C7-82EB-F8FC01A35406}"/>
    <cellStyle name="20% - Accent5 51 2 2 2" xfId="23284" xr:uid="{3C2F56A0-8FE5-44D6-B4D4-A85B44904F48}"/>
    <cellStyle name="20% - Accent5 51 2 3" xfId="10002" xr:uid="{8E79E4A6-CBE3-448E-ADE5-75F40C0C371A}"/>
    <cellStyle name="20% - Accent5 51 2 3 2" xfId="21290" xr:uid="{C10582E3-1B6B-408E-B4E6-E4A87D6FD5B8}"/>
    <cellStyle name="20% - Accent5 51 2 4" xfId="8008" xr:uid="{6A392269-E39C-4CD8-A935-3D2EBE23AAEB}"/>
    <cellStyle name="20% - Accent5 51 2 4 2" xfId="19296" xr:uid="{95C723D9-015D-45CD-B67C-36BFE2E1DEC8}"/>
    <cellStyle name="20% - Accent5 51 2 5" xfId="6014" xr:uid="{4CA0B46A-EA16-4201-BD53-A316F3F63135}"/>
    <cellStyle name="20% - Accent5 51 2 5 2" xfId="17302" xr:uid="{70C79632-BDB2-4D0D-8E04-1631FC5C3416}"/>
    <cellStyle name="20% - Accent5 51 2 6" xfId="15308" xr:uid="{0F08EB2E-7B2E-4E4C-8228-461B9754CC7F}"/>
    <cellStyle name="20% - Accent5 51 3" xfId="10999" xr:uid="{D87A88F8-A822-4BC3-89C0-44404D414B15}"/>
    <cellStyle name="20% - Accent5 51 3 2" xfId="22287" xr:uid="{0A397416-51A2-40F5-92A7-E012E14E91AC}"/>
    <cellStyle name="20% - Accent5 51 4" xfId="9005" xr:uid="{E7065DA3-8148-4E00-9F9D-650D129D9455}"/>
    <cellStyle name="20% - Accent5 51 4 2" xfId="20293" xr:uid="{2BB6BD0B-02D9-4B90-B19A-A067953A0154}"/>
    <cellStyle name="20% - Accent5 51 5" xfId="7011" xr:uid="{2C014D2B-E007-49BE-B929-564348F7FE39}"/>
    <cellStyle name="20% - Accent5 51 5 2" xfId="18299" xr:uid="{D8997A46-0116-498F-918A-2DE7C45EB0AF}"/>
    <cellStyle name="20% - Accent5 51 6" xfId="5017" xr:uid="{60BEBB88-5DA6-42F6-A1FF-A35F63DAAC8C}"/>
    <cellStyle name="20% - Accent5 51 6 2" xfId="16305" xr:uid="{AD3F2E81-3F46-47E8-8E33-741097E834A6}"/>
    <cellStyle name="20% - Accent5 51 7" xfId="14311" xr:uid="{903475CB-1291-4EE9-91A5-90ED74CE91A5}"/>
    <cellStyle name="20% - Accent5 51 8" xfId="12997" xr:uid="{D280FFE5-FED4-4D1F-925C-DD2532CDCD19}"/>
    <cellStyle name="20% - Accent5 52" xfId="1062" xr:uid="{8B1233E8-D99C-4DC0-B5CF-04D8B06F9333}"/>
    <cellStyle name="20% - Accent5 52 2" xfId="4018" xr:uid="{8225A478-3FBC-4FAB-BB62-7915883814EC}"/>
    <cellStyle name="20% - Accent5 52 2 2" xfId="11997" xr:uid="{9CCA1C28-FA84-4ACB-A0DD-E28445A4D177}"/>
    <cellStyle name="20% - Accent5 52 2 2 2" xfId="23285" xr:uid="{894DCBE7-C9A7-459A-8811-A865FA5A5480}"/>
    <cellStyle name="20% - Accent5 52 2 3" xfId="10003" xr:uid="{7ECF1A7F-83C4-4FC7-A34D-C3B9EACE189C}"/>
    <cellStyle name="20% - Accent5 52 2 3 2" xfId="21291" xr:uid="{55E68C6F-70D8-4BB2-8C28-DE7BD332B774}"/>
    <cellStyle name="20% - Accent5 52 2 4" xfId="8009" xr:uid="{B2D8BC09-6080-499D-BF7C-1AF56FD2A13C}"/>
    <cellStyle name="20% - Accent5 52 2 4 2" xfId="19297" xr:uid="{0124DAC9-3B09-429F-A1A8-B9644022A96A}"/>
    <cellStyle name="20% - Accent5 52 2 5" xfId="6015" xr:uid="{38FC2978-DEA4-44D4-803C-29B601D6BCD7}"/>
    <cellStyle name="20% - Accent5 52 2 5 2" xfId="17303" xr:uid="{5D5168A9-7F85-4D34-B1BE-454B3B17BEB3}"/>
    <cellStyle name="20% - Accent5 52 2 6" xfId="15309" xr:uid="{792C4DC6-7183-4820-A8B1-15B742F1847C}"/>
    <cellStyle name="20% - Accent5 52 3" xfId="11000" xr:uid="{B5D1E80C-47C9-41D6-A9C2-92F99B34655B}"/>
    <cellStyle name="20% - Accent5 52 3 2" xfId="22288" xr:uid="{8C9BA3B1-0612-48EE-8469-34FAF9671C59}"/>
    <cellStyle name="20% - Accent5 52 4" xfId="9006" xr:uid="{C8481841-B3A0-4A07-9E47-780FDACCE090}"/>
    <cellStyle name="20% - Accent5 52 4 2" xfId="20294" xr:uid="{8B7A102F-C2EA-4F96-9C0C-FBA4E080886F}"/>
    <cellStyle name="20% - Accent5 52 5" xfId="7012" xr:uid="{52075B0E-E809-4190-A300-FC33409CF8CD}"/>
    <cellStyle name="20% - Accent5 52 5 2" xfId="18300" xr:uid="{FD64C227-E757-4BAB-9311-23BFD4BC6DDF}"/>
    <cellStyle name="20% - Accent5 52 6" xfId="5018" xr:uid="{3D593237-5711-42A0-BC1D-5FBE50DBCF14}"/>
    <cellStyle name="20% - Accent5 52 6 2" xfId="16306" xr:uid="{D8B021A5-C522-4522-8DC9-83861AF3AC73}"/>
    <cellStyle name="20% - Accent5 52 7" xfId="14312" xr:uid="{BA0715D1-5DF1-4FFE-A657-3FADF0EDBD65}"/>
    <cellStyle name="20% - Accent5 52 8" xfId="12998" xr:uid="{44F2011A-9A72-40C7-976B-BA8EA70086A5}"/>
    <cellStyle name="20% - Accent5 53" xfId="1063" xr:uid="{5F887270-7B82-400E-9179-849FD575EFF4}"/>
    <cellStyle name="20% - Accent5 53 2" xfId="4019" xr:uid="{6BBE8261-5D9A-44A3-BF55-C4A8616402CA}"/>
    <cellStyle name="20% - Accent5 53 2 2" xfId="11998" xr:uid="{717B6D46-E9B6-4073-94E4-3604F3116A0B}"/>
    <cellStyle name="20% - Accent5 53 2 2 2" xfId="23286" xr:uid="{B736453D-B939-42EC-9977-C82C1ECC0155}"/>
    <cellStyle name="20% - Accent5 53 2 3" xfId="10004" xr:uid="{1110A2DA-A974-4D69-9A4C-3E5C17E3F838}"/>
    <cellStyle name="20% - Accent5 53 2 3 2" xfId="21292" xr:uid="{637BC67C-A2BD-42C3-9B85-DCA248945149}"/>
    <cellStyle name="20% - Accent5 53 2 4" xfId="8010" xr:uid="{80AC5B8B-92FD-4DFD-8E57-766CEC24959E}"/>
    <cellStyle name="20% - Accent5 53 2 4 2" xfId="19298" xr:uid="{13E9101F-EEF6-4C29-8BBD-E2C9575CA299}"/>
    <cellStyle name="20% - Accent5 53 2 5" xfId="6016" xr:uid="{0C81D389-C92D-4106-9800-E28B33622CFF}"/>
    <cellStyle name="20% - Accent5 53 2 5 2" xfId="17304" xr:uid="{9A1B3A1B-6FEC-4947-8C07-38DFBEF3698B}"/>
    <cellStyle name="20% - Accent5 53 2 6" xfId="15310" xr:uid="{19798666-7302-433D-B497-7E156126F29C}"/>
    <cellStyle name="20% - Accent5 53 3" xfId="11001" xr:uid="{F7A3D8F0-A2EB-4F58-B78E-81AC016FE748}"/>
    <cellStyle name="20% - Accent5 53 3 2" xfId="22289" xr:uid="{FDCE3090-7EC9-41B7-85E7-9E4900993290}"/>
    <cellStyle name="20% - Accent5 53 4" xfId="9007" xr:uid="{ECE53C1E-0898-4CC0-A704-E783CF188FF1}"/>
    <cellStyle name="20% - Accent5 53 4 2" xfId="20295" xr:uid="{46FBF9D4-4F03-4417-AAA8-D93192B9ACDD}"/>
    <cellStyle name="20% - Accent5 53 5" xfId="7013" xr:uid="{ACF1FD58-D430-416B-92CE-778BBEC8FC17}"/>
    <cellStyle name="20% - Accent5 53 5 2" xfId="18301" xr:uid="{F9F6D333-ECF3-4504-A2BE-C320B5768986}"/>
    <cellStyle name="20% - Accent5 53 6" xfId="5019" xr:uid="{1A08A98D-ECF2-43B5-86E2-4CAE02904192}"/>
    <cellStyle name="20% - Accent5 53 6 2" xfId="16307" xr:uid="{FF6BB03B-7B42-4E51-B748-DF8EFBE13545}"/>
    <cellStyle name="20% - Accent5 53 7" xfId="14313" xr:uid="{8A4754F0-8727-4CD8-B810-854856EDA76A}"/>
    <cellStyle name="20% - Accent5 53 8" xfId="12999" xr:uid="{6559F71F-E7E2-4E65-B307-F97519BA312A}"/>
    <cellStyle name="20% - Accent5 54" xfId="1064" xr:uid="{B3A65A36-DE12-4821-8A62-211E1D24738C}"/>
    <cellStyle name="20% - Accent5 54 2" xfId="4020" xr:uid="{187AEF3F-20B1-4054-9F1E-37835B5F7DB3}"/>
    <cellStyle name="20% - Accent5 54 2 2" xfId="11999" xr:uid="{8E3ACED0-F824-4533-A3D7-CD7E9880083F}"/>
    <cellStyle name="20% - Accent5 54 2 2 2" xfId="23287" xr:uid="{B0699857-5A6D-4836-B5D3-1124B97AD5EC}"/>
    <cellStyle name="20% - Accent5 54 2 3" xfId="10005" xr:uid="{0DBD498E-6B5F-4252-B0CB-A5AEE6C01B7A}"/>
    <cellStyle name="20% - Accent5 54 2 3 2" xfId="21293" xr:uid="{D91139FC-0D2C-4105-B9D8-6560E7F7DB58}"/>
    <cellStyle name="20% - Accent5 54 2 4" xfId="8011" xr:uid="{A65B29D2-D0D3-4E9D-8172-B2BABC23C51F}"/>
    <cellStyle name="20% - Accent5 54 2 4 2" xfId="19299" xr:uid="{FAA4C621-830F-4C39-83F7-09F14C40E87D}"/>
    <cellStyle name="20% - Accent5 54 2 5" xfId="6017" xr:uid="{B6E9A832-101B-4A9A-BD61-B76FA8F6B50E}"/>
    <cellStyle name="20% - Accent5 54 2 5 2" xfId="17305" xr:uid="{9AC1AAAD-D091-4C95-8236-75B03B92E496}"/>
    <cellStyle name="20% - Accent5 54 2 6" xfId="15311" xr:uid="{846D55FD-2CA3-4953-B397-AC6073C094CD}"/>
    <cellStyle name="20% - Accent5 54 3" xfId="11002" xr:uid="{6C8148DF-2DB7-49D7-A400-11498B9E85F9}"/>
    <cellStyle name="20% - Accent5 54 3 2" xfId="22290" xr:uid="{A43A5603-66F5-4CFC-BDC3-36F958DC4D7D}"/>
    <cellStyle name="20% - Accent5 54 4" xfId="9008" xr:uid="{8B8DE9B7-19A8-45A3-BE92-4FC009205148}"/>
    <cellStyle name="20% - Accent5 54 4 2" xfId="20296" xr:uid="{3C7303F3-D1CA-4073-9733-1D93B8A51E37}"/>
    <cellStyle name="20% - Accent5 54 5" xfId="7014" xr:uid="{5F3FA7AC-025D-4DF5-8918-89FF2C46DD5D}"/>
    <cellStyle name="20% - Accent5 54 5 2" xfId="18302" xr:uid="{6A146807-A14B-4479-A6C6-65C15C49EB06}"/>
    <cellStyle name="20% - Accent5 54 6" xfId="5020" xr:uid="{D0C92520-ABF9-442B-A060-E80D60F56D36}"/>
    <cellStyle name="20% - Accent5 54 6 2" xfId="16308" xr:uid="{700BE061-17C8-4742-9FEB-AD1547229633}"/>
    <cellStyle name="20% - Accent5 54 7" xfId="14314" xr:uid="{7E7BA29F-25D4-4B8D-B727-026160BF7FC2}"/>
    <cellStyle name="20% - Accent5 54 8" xfId="13000" xr:uid="{DF57E967-8EBD-405C-AE01-E67E47AD8E11}"/>
    <cellStyle name="20% - Accent5 55" xfId="1065" xr:uid="{1CE10BC3-D133-44F9-9C66-56831C95C935}"/>
    <cellStyle name="20% - Accent5 55 2" xfId="4021" xr:uid="{C5B69924-21B3-4F30-A4CA-E6264845AD54}"/>
    <cellStyle name="20% - Accent5 55 2 2" xfId="12000" xr:uid="{F15A2550-658D-4213-B60F-D620601D9662}"/>
    <cellStyle name="20% - Accent5 55 2 2 2" xfId="23288" xr:uid="{7B54ACA0-6E75-4ABA-8E42-86EC25150B8D}"/>
    <cellStyle name="20% - Accent5 55 2 3" xfId="10006" xr:uid="{26EB1E4E-24E9-4428-90A1-E8F4C58B6463}"/>
    <cellStyle name="20% - Accent5 55 2 3 2" xfId="21294" xr:uid="{DB44F71B-8054-4EBD-934C-6143D2FAC9DF}"/>
    <cellStyle name="20% - Accent5 55 2 4" xfId="8012" xr:uid="{ACD0EAA8-4076-4F71-BA39-0CCCBB803D96}"/>
    <cellStyle name="20% - Accent5 55 2 4 2" xfId="19300" xr:uid="{05F85FB3-B029-4C1A-9ED4-268EBBFC3BBE}"/>
    <cellStyle name="20% - Accent5 55 2 5" xfId="6018" xr:uid="{2739EF69-ECC2-4609-A951-ADE28C50B20B}"/>
    <cellStyle name="20% - Accent5 55 2 5 2" xfId="17306" xr:uid="{4BC9BB47-E94E-4977-8F3A-7D61B291095A}"/>
    <cellStyle name="20% - Accent5 55 2 6" xfId="15312" xr:uid="{11BB33F3-FA3A-4525-A46E-9D50C7AA491B}"/>
    <cellStyle name="20% - Accent5 55 3" xfId="11003" xr:uid="{44D968A3-94F8-4914-8F3E-EBA07C793B0B}"/>
    <cellStyle name="20% - Accent5 55 3 2" xfId="22291" xr:uid="{4E129AD2-6184-4611-A2A4-A43CBE564892}"/>
    <cellStyle name="20% - Accent5 55 4" xfId="9009" xr:uid="{9F43DD83-AB25-4C41-B90F-AF4F6ED03B90}"/>
    <cellStyle name="20% - Accent5 55 4 2" xfId="20297" xr:uid="{91292124-CFE9-4A00-B484-FCBA9F70F18D}"/>
    <cellStyle name="20% - Accent5 55 5" xfId="7015" xr:uid="{8BD8FDEF-235E-449C-9139-3D8BA6DD1B25}"/>
    <cellStyle name="20% - Accent5 55 5 2" xfId="18303" xr:uid="{621D6AA7-631B-4EC9-AE32-9BB1C317CE23}"/>
    <cellStyle name="20% - Accent5 55 6" xfId="5021" xr:uid="{D7A19925-6A32-432D-AFD9-CDE46AFF38E5}"/>
    <cellStyle name="20% - Accent5 55 6 2" xfId="16309" xr:uid="{112101A7-E527-4B5B-8F7C-D05132537DA0}"/>
    <cellStyle name="20% - Accent5 55 7" xfId="14315" xr:uid="{0B8BA70E-E511-4BC6-B6C9-D85900D9E652}"/>
    <cellStyle name="20% - Accent5 55 8" xfId="13001" xr:uid="{36536E7F-6F2F-4E43-BF41-70CA1123FCE2}"/>
    <cellStyle name="20% - Accent5 56" xfId="1066" xr:uid="{A88891EB-F5E4-4D95-B464-498944465124}"/>
    <cellStyle name="20% - Accent5 56 2" xfId="4022" xr:uid="{50F5E56F-AC50-4D86-AEA9-2DB3F14F4B75}"/>
    <cellStyle name="20% - Accent5 56 2 2" xfId="12001" xr:uid="{3B306002-B486-422A-84A4-CF5A5AB9BA99}"/>
    <cellStyle name="20% - Accent5 56 2 2 2" xfId="23289" xr:uid="{972F1812-33D2-4B53-B8B2-F53B2D5FDC19}"/>
    <cellStyle name="20% - Accent5 56 2 3" xfId="10007" xr:uid="{52B34AE0-9746-4859-A1D7-D641D6654017}"/>
    <cellStyle name="20% - Accent5 56 2 3 2" xfId="21295" xr:uid="{59CD74EA-CCD9-4AB1-8703-85BFFA92265D}"/>
    <cellStyle name="20% - Accent5 56 2 4" xfId="8013" xr:uid="{D2E8F188-0F5F-4984-9B92-B142F17D5AF7}"/>
    <cellStyle name="20% - Accent5 56 2 4 2" xfId="19301" xr:uid="{94EAAE8C-BB79-4042-A49F-A7A47C054225}"/>
    <cellStyle name="20% - Accent5 56 2 5" xfId="6019" xr:uid="{AA1F82C0-831A-415B-9F79-2F383C458206}"/>
    <cellStyle name="20% - Accent5 56 2 5 2" xfId="17307" xr:uid="{C8AB6DCA-E422-4F7C-90E1-F95BCFE28788}"/>
    <cellStyle name="20% - Accent5 56 2 6" xfId="15313" xr:uid="{B23B2D65-C470-4D1C-9B31-866EAEF7CD9E}"/>
    <cellStyle name="20% - Accent5 56 3" xfId="11004" xr:uid="{544BDA3E-9F8B-41FB-B492-8649776F4D8F}"/>
    <cellStyle name="20% - Accent5 56 3 2" xfId="22292" xr:uid="{22E2D99B-F607-4BBB-8F65-0D52B2E53BCE}"/>
    <cellStyle name="20% - Accent5 56 4" xfId="9010" xr:uid="{D4005DBF-3F5A-43B0-A376-7CBFFCD88D7C}"/>
    <cellStyle name="20% - Accent5 56 4 2" xfId="20298" xr:uid="{39434C31-A5EB-4991-BE92-B95E03D54556}"/>
    <cellStyle name="20% - Accent5 56 5" xfId="7016" xr:uid="{81785580-0B7B-4A06-B871-B3D429D45DA3}"/>
    <cellStyle name="20% - Accent5 56 5 2" xfId="18304" xr:uid="{2DF09177-A179-4FFF-A979-4C178CC3B3E6}"/>
    <cellStyle name="20% - Accent5 56 6" xfId="5022" xr:uid="{EB83611A-6F5B-4A1E-9A60-C65A6FCD8C1D}"/>
    <cellStyle name="20% - Accent5 56 6 2" xfId="16310" xr:uid="{70CBE4B3-2F8E-4BCD-BE57-B364B1D5D3F8}"/>
    <cellStyle name="20% - Accent5 56 7" xfId="14316" xr:uid="{FB29973C-0AE3-451E-BE94-EE2AA01F76B3}"/>
    <cellStyle name="20% - Accent5 56 8" xfId="13002" xr:uid="{4DF73BD6-5AB8-40A6-A88D-EFB83A548CA8}"/>
    <cellStyle name="20% - Accent5 57" xfId="1067" xr:uid="{2D440285-9CA0-4212-8AD6-EFD3BE7A1B0B}"/>
    <cellStyle name="20% - Accent5 57 2" xfId="4023" xr:uid="{94FDB5FC-FAFB-445A-BB6D-CB383D934128}"/>
    <cellStyle name="20% - Accent5 57 2 2" xfId="12002" xr:uid="{516B63A2-3F9E-47A5-B495-29DC9BFAC9F2}"/>
    <cellStyle name="20% - Accent5 57 2 2 2" xfId="23290" xr:uid="{8D44F608-06C1-4757-87E6-3C227B6BAB9A}"/>
    <cellStyle name="20% - Accent5 57 2 3" xfId="10008" xr:uid="{E53530BA-1810-465A-A528-2331C4063985}"/>
    <cellStyle name="20% - Accent5 57 2 3 2" xfId="21296" xr:uid="{864026BB-1BB9-4432-A3DD-A55DA6A3ED60}"/>
    <cellStyle name="20% - Accent5 57 2 4" xfId="8014" xr:uid="{1DF5EFFC-3EAD-43C0-A143-3B808896E113}"/>
    <cellStyle name="20% - Accent5 57 2 4 2" xfId="19302" xr:uid="{8990B247-8A95-4E84-BB9C-3311FAECA1C3}"/>
    <cellStyle name="20% - Accent5 57 2 5" xfId="6020" xr:uid="{11DFFBB5-F1AD-4031-B17F-25A3BBD998A9}"/>
    <cellStyle name="20% - Accent5 57 2 5 2" xfId="17308" xr:uid="{FB2742F9-8161-42BB-A4B7-D414890604F2}"/>
    <cellStyle name="20% - Accent5 57 2 6" xfId="15314" xr:uid="{99FC0CC6-818A-4087-AB42-A16C16E4DCC5}"/>
    <cellStyle name="20% - Accent5 57 3" xfId="11005" xr:uid="{0B1EFEEE-7733-423C-AC38-BA027D916BC0}"/>
    <cellStyle name="20% - Accent5 57 3 2" xfId="22293" xr:uid="{43F022C1-B651-4C8B-9E8F-612764F300BF}"/>
    <cellStyle name="20% - Accent5 57 4" xfId="9011" xr:uid="{917ECA84-5975-43BB-8928-C077A7ADFBB8}"/>
    <cellStyle name="20% - Accent5 57 4 2" xfId="20299" xr:uid="{CEA5D959-703E-4426-B5AD-78A979D13765}"/>
    <cellStyle name="20% - Accent5 57 5" xfId="7017" xr:uid="{1B0E1F22-318A-4156-A10B-9BB5DF3970B4}"/>
    <cellStyle name="20% - Accent5 57 5 2" xfId="18305" xr:uid="{C4EB55F8-B79D-4FC4-BD89-AD6E3B74F414}"/>
    <cellStyle name="20% - Accent5 57 6" xfId="5023" xr:uid="{14E31E0F-94EB-4692-A9F4-90CFAA8A0413}"/>
    <cellStyle name="20% - Accent5 57 6 2" xfId="16311" xr:uid="{DDF61CF8-4D3D-45F7-A049-088EC41ACDFF}"/>
    <cellStyle name="20% - Accent5 57 7" xfId="14317" xr:uid="{68D01649-C952-475D-8F69-11F7E0C9D5F4}"/>
    <cellStyle name="20% - Accent5 57 8" xfId="13003" xr:uid="{53E67184-79DD-4CEE-9F54-3368390A608E}"/>
    <cellStyle name="20% - Accent5 58" xfId="1068" xr:uid="{FA0A5EFE-D1C2-4A1C-BF90-9B445FFE2936}"/>
    <cellStyle name="20% - Accent5 58 2" xfId="4024" xr:uid="{91618E87-2768-4391-8643-2EAB7369C00E}"/>
    <cellStyle name="20% - Accent5 58 2 2" xfId="12003" xr:uid="{62026149-20BF-4CF9-9209-7FBBB4821136}"/>
    <cellStyle name="20% - Accent5 58 2 2 2" xfId="23291" xr:uid="{BA336BBE-C35B-44D3-AEEC-7C7C109D8E21}"/>
    <cellStyle name="20% - Accent5 58 2 3" xfId="10009" xr:uid="{CA19B238-CCFE-4517-9AF1-F9487A4D523D}"/>
    <cellStyle name="20% - Accent5 58 2 3 2" xfId="21297" xr:uid="{74101CE1-9D2A-4768-B9A1-6D84BE6BA642}"/>
    <cellStyle name="20% - Accent5 58 2 4" xfId="8015" xr:uid="{DD7337D1-086C-447E-B521-62C1686B73DC}"/>
    <cellStyle name="20% - Accent5 58 2 4 2" xfId="19303" xr:uid="{BF952FD1-F1A4-45AA-A2C0-8B5948F43258}"/>
    <cellStyle name="20% - Accent5 58 2 5" xfId="6021" xr:uid="{65180B51-672D-4D39-A887-EB7CD9201771}"/>
    <cellStyle name="20% - Accent5 58 2 5 2" xfId="17309" xr:uid="{B4D558D1-7335-4844-AB40-350852CE654F}"/>
    <cellStyle name="20% - Accent5 58 2 6" xfId="15315" xr:uid="{0EB930AF-A6CF-42C0-AFE0-AFF6B141A025}"/>
    <cellStyle name="20% - Accent5 58 3" xfId="11006" xr:uid="{A1E4B9DE-6922-4397-9A00-9FBD7FBDCCEA}"/>
    <cellStyle name="20% - Accent5 58 3 2" xfId="22294" xr:uid="{E17E9C78-1875-4586-AE21-21F728AE0625}"/>
    <cellStyle name="20% - Accent5 58 4" xfId="9012" xr:uid="{98388C7B-311A-44B9-9947-3E8AF91684CF}"/>
    <cellStyle name="20% - Accent5 58 4 2" xfId="20300" xr:uid="{02CB5E92-AEB7-4B2A-A623-41F79772D484}"/>
    <cellStyle name="20% - Accent5 58 5" xfId="7018" xr:uid="{BE844ED2-C55D-4721-8F43-7CBC63B62EB6}"/>
    <cellStyle name="20% - Accent5 58 5 2" xfId="18306" xr:uid="{7EDF8A81-5F98-437D-BBCD-D6339701D983}"/>
    <cellStyle name="20% - Accent5 58 6" xfId="5024" xr:uid="{7A2D9CAC-001E-4004-BC45-199239ACAA06}"/>
    <cellStyle name="20% - Accent5 58 6 2" xfId="16312" xr:uid="{22C4BC63-B1EA-4401-9B1E-C956DC404E7C}"/>
    <cellStyle name="20% - Accent5 58 7" xfId="14318" xr:uid="{8454E38F-2FC4-4A74-9E6F-11D3EC90D1B0}"/>
    <cellStyle name="20% - Accent5 58 8" xfId="13004" xr:uid="{6985B86A-B758-49BE-844C-5782D4B11A05}"/>
    <cellStyle name="20% - Accent5 59" xfId="1069" xr:uid="{FA3117EA-6305-40D5-88F0-DCFC9F336285}"/>
    <cellStyle name="20% - Accent5 59 2" xfId="4025" xr:uid="{9CB092C6-4014-4175-BE51-3DFF02A721EA}"/>
    <cellStyle name="20% - Accent5 59 2 2" xfId="12004" xr:uid="{225E99A2-3F04-43B1-8AA8-F669F0461873}"/>
    <cellStyle name="20% - Accent5 59 2 2 2" xfId="23292" xr:uid="{A976AB0D-D860-4010-8561-22A327E3B2D7}"/>
    <cellStyle name="20% - Accent5 59 2 3" xfId="10010" xr:uid="{9CCAB3CC-D541-4677-91A8-F6F056B09A47}"/>
    <cellStyle name="20% - Accent5 59 2 3 2" xfId="21298" xr:uid="{A1B34EF5-F2C4-4990-8327-70350B2312B5}"/>
    <cellStyle name="20% - Accent5 59 2 4" xfId="8016" xr:uid="{EA517FE4-84BC-4D6C-9DA4-2070F0C3D6FC}"/>
    <cellStyle name="20% - Accent5 59 2 4 2" xfId="19304" xr:uid="{9C97A47A-522F-446F-A405-73FE2ED3F4B5}"/>
    <cellStyle name="20% - Accent5 59 2 5" xfId="6022" xr:uid="{EE47FFF0-D0F0-4494-B00F-038DC07EE418}"/>
    <cellStyle name="20% - Accent5 59 2 5 2" xfId="17310" xr:uid="{4FFC05F8-412E-4295-9020-5E67E2929825}"/>
    <cellStyle name="20% - Accent5 59 2 6" xfId="15316" xr:uid="{1C930564-6F5F-4358-843F-2B10D8B132F7}"/>
    <cellStyle name="20% - Accent5 59 3" xfId="11007" xr:uid="{06E80A12-6B46-4C1E-8028-2CF0852F2223}"/>
    <cellStyle name="20% - Accent5 59 3 2" xfId="22295" xr:uid="{8494C0CD-48C9-4481-84BB-F061467B2F20}"/>
    <cellStyle name="20% - Accent5 59 4" xfId="9013" xr:uid="{3D1ECE86-C947-461C-8B04-7F7E9C8587BD}"/>
    <cellStyle name="20% - Accent5 59 4 2" xfId="20301" xr:uid="{1E4494F8-4FEA-4E31-9A5A-4B2225EB48B5}"/>
    <cellStyle name="20% - Accent5 59 5" xfId="7019" xr:uid="{4F1B74E9-8F69-41CF-B6FE-15D4BE30F0AA}"/>
    <cellStyle name="20% - Accent5 59 5 2" xfId="18307" xr:uid="{06EBE7BD-66AE-4C23-8A50-B5F4433A6472}"/>
    <cellStyle name="20% - Accent5 59 6" xfId="5025" xr:uid="{06EA10EA-76D2-4B1A-AFDE-402FA0D2BDB2}"/>
    <cellStyle name="20% - Accent5 59 6 2" xfId="16313" xr:uid="{657BC1EE-CF09-411F-AFDC-16756CF3328D}"/>
    <cellStyle name="20% - Accent5 59 7" xfId="14319" xr:uid="{01931947-FBE4-46D6-8332-929A93EB5601}"/>
    <cellStyle name="20% - Accent5 59 8" xfId="13005" xr:uid="{EC235458-17F0-4DE0-B07D-A89F221F4B9D}"/>
    <cellStyle name="20% - Accent5 6" xfId="1070" xr:uid="{BB2718D9-85CA-4812-85C6-658A33362D13}"/>
    <cellStyle name="20% - Accent5 6 10" xfId="24653" xr:uid="{EFC474AB-454A-4183-96DC-56C7311DE8C9}"/>
    <cellStyle name="20% - Accent5 6 11" xfId="25042" xr:uid="{B06631C5-0E06-4F5A-9242-79E2F8CA6345}"/>
    <cellStyle name="20% - Accent5 6 2" xfId="4026" xr:uid="{54D99411-3DD3-49DB-A90C-701F3A48596F}"/>
    <cellStyle name="20% - Accent5 6 2 2" xfId="12005" xr:uid="{49A03522-D814-446C-A08B-19D74DE74798}"/>
    <cellStyle name="20% - Accent5 6 2 2 2" xfId="23293" xr:uid="{2BD4E426-7159-4ABA-B4AF-5EEAA22C3B36}"/>
    <cellStyle name="20% - Accent5 6 2 3" xfId="10011" xr:uid="{91A4F1BE-357E-4E46-883A-9B54FA47C4C3}"/>
    <cellStyle name="20% - Accent5 6 2 3 2" xfId="21299" xr:uid="{E8E285BF-ADBF-4C47-9CE1-3E101EE4ACE2}"/>
    <cellStyle name="20% - Accent5 6 2 4" xfId="8017" xr:uid="{7D4C38A1-C7DA-42C3-AB60-A50441924688}"/>
    <cellStyle name="20% - Accent5 6 2 4 2" xfId="19305" xr:uid="{9D27A674-3064-4D2C-9D0E-DCDF32576FD9}"/>
    <cellStyle name="20% - Accent5 6 2 5" xfId="6023" xr:uid="{2518536B-5195-4998-BBAB-44EF6160BD62}"/>
    <cellStyle name="20% - Accent5 6 2 5 2" xfId="17311" xr:uid="{95898F92-42C9-494A-9696-D6A1601BADC5}"/>
    <cellStyle name="20% - Accent5 6 2 6" xfId="15317" xr:uid="{566D9F4B-443D-4F41-8659-7BE3374AEB34}"/>
    <cellStyle name="20% - Accent5 6 2 7" xfId="24414" xr:uid="{EAAB8E2E-369D-4710-BA88-BEB7C24F3BE3}"/>
    <cellStyle name="20% - Accent5 6 2 8" xfId="24877" xr:uid="{BC844101-6935-42A6-8238-D21B96EC3235}"/>
    <cellStyle name="20% - Accent5 6 2 9" xfId="25244" xr:uid="{9C066AD7-FA75-460F-BD57-8FAE99E1805C}"/>
    <cellStyle name="20% - Accent5 6 3" xfId="11008" xr:uid="{319896A9-A94A-492E-90E8-1827CE19FF90}"/>
    <cellStyle name="20% - Accent5 6 3 2" xfId="22296" xr:uid="{D3224F58-8894-4D7A-9D6A-DA2A7D10F0FF}"/>
    <cellStyle name="20% - Accent5 6 4" xfId="9014" xr:uid="{D71A8FF4-7BE7-4BE9-86A8-97CAEC4AE764}"/>
    <cellStyle name="20% - Accent5 6 4 2" xfId="20302" xr:uid="{F2450E37-6BDC-40CA-AA79-230AEA2DC18A}"/>
    <cellStyle name="20% - Accent5 6 5" xfId="7020" xr:uid="{37DBA1E9-B02F-4511-AC21-E7E5E2F65642}"/>
    <cellStyle name="20% - Accent5 6 5 2" xfId="18308" xr:uid="{AD65034C-5B2B-448A-8869-6356755E78A7}"/>
    <cellStyle name="20% - Accent5 6 6" xfId="5026" xr:uid="{F053ADAA-2A39-4E40-A117-81593ABB4136}"/>
    <cellStyle name="20% - Accent5 6 6 2" xfId="16314" xr:uid="{4238A49D-C406-4304-B8F3-A413475C3A86}"/>
    <cellStyle name="20% - Accent5 6 7" xfId="14320" xr:uid="{36FA3ABD-BECD-44A6-A011-A4C8930DBC88}"/>
    <cellStyle name="20% - Accent5 6 8" xfId="13006" xr:uid="{24DB2E16-8FE8-44DF-914C-3B8A46E09065}"/>
    <cellStyle name="20% - Accent5 6 9" xfId="24026" xr:uid="{328816DE-193D-4D2C-B3D0-D10B2347F7B0}"/>
    <cellStyle name="20% - Accent5 60" xfId="1071" xr:uid="{3280F171-32E9-4427-94FF-D188206474A3}"/>
    <cellStyle name="20% - Accent5 60 2" xfId="4027" xr:uid="{10DFF4E7-78B8-4001-83B8-CF36E2A12E8C}"/>
    <cellStyle name="20% - Accent5 60 2 2" xfId="12006" xr:uid="{490D6B52-E449-4B84-9F69-D8C4EB87C967}"/>
    <cellStyle name="20% - Accent5 60 2 2 2" xfId="23294" xr:uid="{30B8FDAC-817B-45B7-BD77-694D7C8C52C5}"/>
    <cellStyle name="20% - Accent5 60 2 3" xfId="10012" xr:uid="{22B7A36C-355B-44B8-9319-BDADABD7D226}"/>
    <cellStyle name="20% - Accent5 60 2 3 2" xfId="21300" xr:uid="{49207BF1-7772-4155-9D9C-30D0448FD0F5}"/>
    <cellStyle name="20% - Accent5 60 2 4" xfId="8018" xr:uid="{7315C73B-BD3A-4347-A8D4-A4F1B064DE35}"/>
    <cellStyle name="20% - Accent5 60 2 4 2" xfId="19306" xr:uid="{61EF1B3F-A0BF-4F4E-9F91-234552C13A33}"/>
    <cellStyle name="20% - Accent5 60 2 5" xfId="6024" xr:uid="{5FC19B05-F6B3-419A-B718-48BFB0D98978}"/>
    <cellStyle name="20% - Accent5 60 2 5 2" xfId="17312" xr:uid="{88C9DF2C-B57B-472B-97F5-6ADE340798D1}"/>
    <cellStyle name="20% - Accent5 60 2 6" xfId="15318" xr:uid="{1F96B287-753F-41BA-96D9-D9E989A7A1F2}"/>
    <cellStyle name="20% - Accent5 60 3" xfId="11009" xr:uid="{25D8CCD7-0B3C-4BA9-A7D7-AC7DCF9ED3A1}"/>
    <cellStyle name="20% - Accent5 60 3 2" xfId="22297" xr:uid="{5C7AC530-DB4E-4621-80CE-0FD88D255604}"/>
    <cellStyle name="20% - Accent5 60 4" xfId="9015" xr:uid="{72F4422D-696B-4742-AA93-4CE91A63E1E8}"/>
    <cellStyle name="20% - Accent5 60 4 2" xfId="20303" xr:uid="{2AA003F7-C6B2-4022-BDB2-CB903F2825BE}"/>
    <cellStyle name="20% - Accent5 60 5" xfId="7021" xr:uid="{25790381-5D60-4730-85EC-C012E41557AD}"/>
    <cellStyle name="20% - Accent5 60 5 2" xfId="18309" xr:uid="{AC8FB706-355D-4F95-8B35-4B339F0737AA}"/>
    <cellStyle name="20% - Accent5 60 6" xfId="5027" xr:uid="{134FDB9C-28F9-41DF-B60C-FE68F04F0C40}"/>
    <cellStyle name="20% - Accent5 60 6 2" xfId="16315" xr:uid="{E237D42A-BE83-4A33-B045-CDB6770CBD90}"/>
    <cellStyle name="20% - Accent5 60 7" xfId="14321" xr:uid="{B5159836-B4B2-4C44-B42B-555F6EE4A926}"/>
    <cellStyle name="20% - Accent5 60 8" xfId="13007" xr:uid="{4D90187E-9493-43DE-81AF-C0E2FE3C2329}"/>
    <cellStyle name="20% - Accent5 61" xfId="1072" xr:uid="{4D477C5D-9894-4FF0-91B0-7ED759D6E187}"/>
    <cellStyle name="20% - Accent5 61 2" xfId="4028" xr:uid="{CDB910CA-D0A4-49BB-A089-4CB985FC4A58}"/>
    <cellStyle name="20% - Accent5 61 2 2" xfId="12007" xr:uid="{E6DB1162-C7F8-43A9-B1C0-4E390B908FA9}"/>
    <cellStyle name="20% - Accent5 61 2 2 2" xfId="23295" xr:uid="{2796F3D0-0BA1-4429-9B3E-28CBA31E5B30}"/>
    <cellStyle name="20% - Accent5 61 2 3" xfId="10013" xr:uid="{11CF4BC9-A41D-45DB-A14B-C570F14CF950}"/>
    <cellStyle name="20% - Accent5 61 2 3 2" xfId="21301" xr:uid="{D64913AD-24B6-4132-BE5A-A152D4CE361B}"/>
    <cellStyle name="20% - Accent5 61 2 4" xfId="8019" xr:uid="{C589E0E1-CD86-4927-A339-1A61A0DDF969}"/>
    <cellStyle name="20% - Accent5 61 2 4 2" xfId="19307" xr:uid="{078AE6FD-34E5-4967-901F-84F57D8F3F2D}"/>
    <cellStyle name="20% - Accent5 61 2 5" xfId="6025" xr:uid="{8DFE2227-B36D-4912-BE36-9C918AF89AC2}"/>
    <cellStyle name="20% - Accent5 61 2 5 2" xfId="17313" xr:uid="{8042E92C-20BE-4198-A130-32175B5C066A}"/>
    <cellStyle name="20% - Accent5 61 2 6" xfId="15319" xr:uid="{D95631B5-AC20-4C7F-81C5-FC90826519D0}"/>
    <cellStyle name="20% - Accent5 61 3" xfId="11010" xr:uid="{34CE1502-BF6B-4C03-A26D-DB8204B4F890}"/>
    <cellStyle name="20% - Accent5 61 3 2" xfId="22298" xr:uid="{B94162E0-7564-49D9-8592-ACEBB10C442B}"/>
    <cellStyle name="20% - Accent5 61 4" xfId="9016" xr:uid="{A5968DEB-15E2-4CB5-A430-EFE2282AAF9C}"/>
    <cellStyle name="20% - Accent5 61 4 2" xfId="20304" xr:uid="{5E06BAEC-40DF-41DF-8772-B087AFD83D83}"/>
    <cellStyle name="20% - Accent5 61 5" xfId="7022" xr:uid="{4E551DCB-E915-4589-8B57-F4CC56CF7E44}"/>
    <cellStyle name="20% - Accent5 61 5 2" xfId="18310" xr:uid="{C88B9327-07F7-491A-AD13-AAF27CC398AE}"/>
    <cellStyle name="20% - Accent5 61 6" xfId="5028" xr:uid="{3CED5CD3-709B-4186-AB03-F97EBBC708F3}"/>
    <cellStyle name="20% - Accent5 61 6 2" xfId="16316" xr:uid="{4E80577D-3D04-40C1-A856-94D36C04DDD3}"/>
    <cellStyle name="20% - Accent5 61 7" xfId="14322" xr:uid="{1F4FC0CF-6F2B-4A5C-BF45-37E480E6969D}"/>
    <cellStyle name="20% - Accent5 61 8" xfId="13008" xr:uid="{4966B2A4-EEF0-40EC-9359-2B4A0AC1FF3F}"/>
    <cellStyle name="20% - Accent5 62" xfId="1073" xr:uid="{32B0EEF3-4CA2-4C70-924A-1C1FCDACFDBF}"/>
    <cellStyle name="20% - Accent5 62 2" xfId="4029" xr:uid="{DBF2053E-2255-4B47-B55B-CA8647BE05A4}"/>
    <cellStyle name="20% - Accent5 62 2 2" xfId="12008" xr:uid="{510B6EF7-7789-4767-9B21-3EC5BB81911F}"/>
    <cellStyle name="20% - Accent5 62 2 2 2" xfId="23296" xr:uid="{7D5EF84B-8399-4B6E-A308-EC3C57B1F100}"/>
    <cellStyle name="20% - Accent5 62 2 3" xfId="10014" xr:uid="{0EEB5327-8509-404A-8646-91247017180E}"/>
    <cellStyle name="20% - Accent5 62 2 3 2" xfId="21302" xr:uid="{22DFA7AD-E4E2-4BFB-B123-0713C23A31BA}"/>
    <cellStyle name="20% - Accent5 62 2 4" xfId="8020" xr:uid="{D6530633-2D6A-4416-828E-BCC263BA1FF9}"/>
    <cellStyle name="20% - Accent5 62 2 4 2" xfId="19308" xr:uid="{8C53CF2B-FF1B-4C17-9F1F-95EF2AE6AA8F}"/>
    <cellStyle name="20% - Accent5 62 2 5" xfId="6026" xr:uid="{17E36952-F6D2-444E-B1FA-6CFB9FAC8671}"/>
    <cellStyle name="20% - Accent5 62 2 5 2" xfId="17314" xr:uid="{FE024F59-5687-4AAA-BEDD-4E111369D92E}"/>
    <cellStyle name="20% - Accent5 62 2 6" xfId="15320" xr:uid="{F18E8F92-2502-4EAA-89F0-706938FBD1E1}"/>
    <cellStyle name="20% - Accent5 62 3" xfId="11011" xr:uid="{0CD04CB1-7BD5-4FDE-839B-C131F99D8348}"/>
    <cellStyle name="20% - Accent5 62 3 2" xfId="22299" xr:uid="{EADBA02F-07BB-4EB5-A3F9-4F9E2177D99D}"/>
    <cellStyle name="20% - Accent5 62 4" xfId="9017" xr:uid="{C97B1BE6-3011-432C-87DC-6AA0FFF9E414}"/>
    <cellStyle name="20% - Accent5 62 4 2" xfId="20305" xr:uid="{7EB2834D-DF1B-4B94-92A1-FF3040DD3F48}"/>
    <cellStyle name="20% - Accent5 62 5" xfId="7023" xr:uid="{631C32F4-8F62-40B2-B457-B9940DF1C74A}"/>
    <cellStyle name="20% - Accent5 62 5 2" xfId="18311" xr:uid="{A89F537E-BDB3-4C89-926B-DE1A36C44C53}"/>
    <cellStyle name="20% - Accent5 62 6" xfId="5029" xr:uid="{FF77E790-B40A-4291-94AA-4823660B920C}"/>
    <cellStyle name="20% - Accent5 62 6 2" xfId="16317" xr:uid="{3BE68796-FCA0-438B-86A5-33DD6CAEF5AB}"/>
    <cellStyle name="20% - Accent5 62 7" xfId="14323" xr:uid="{213DC70E-D0D8-491D-A244-0EAB7EFDAD17}"/>
    <cellStyle name="20% - Accent5 62 8" xfId="13009" xr:uid="{98094194-308D-45A1-B29F-DBAF53ACD2E4}"/>
    <cellStyle name="20% - Accent5 63" xfId="1074" xr:uid="{95431479-87E5-4B7A-A7A0-4341AEB597DE}"/>
    <cellStyle name="20% - Accent5 63 2" xfId="4030" xr:uid="{D0046F92-E3F4-464B-84AB-1851C3074F82}"/>
    <cellStyle name="20% - Accent5 63 2 2" xfId="12009" xr:uid="{87CA9D85-28DC-406D-A2C9-7B1A35015C2C}"/>
    <cellStyle name="20% - Accent5 63 2 2 2" xfId="23297" xr:uid="{50690B5E-8F89-4B71-BBD5-79362DC5A89F}"/>
    <cellStyle name="20% - Accent5 63 2 3" xfId="10015" xr:uid="{00CD224E-E66A-45E2-8BA4-530D5AC767AB}"/>
    <cellStyle name="20% - Accent5 63 2 3 2" xfId="21303" xr:uid="{036C454B-BE57-41A4-A4BB-464602041361}"/>
    <cellStyle name="20% - Accent5 63 2 4" xfId="8021" xr:uid="{0BE18565-24F1-4860-A953-4F393BA6F27A}"/>
    <cellStyle name="20% - Accent5 63 2 4 2" xfId="19309" xr:uid="{F0742635-2441-404E-A6E8-EADE9C1D883C}"/>
    <cellStyle name="20% - Accent5 63 2 5" xfId="6027" xr:uid="{A3EEA961-A90A-4A00-BC8C-795F1B20E1B1}"/>
    <cellStyle name="20% - Accent5 63 2 5 2" xfId="17315" xr:uid="{9072096D-06E7-48D7-8811-85595742CC98}"/>
    <cellStyle name="20% - Accent5 63 2 6" xfId="15321" xr:uid="{D6408177-EFD0-4A45-91C4-75C42B7E829C}"/>
    <cellStyle name="20% - Accent5 63 3" xfId="11012" xr:uid="{436F21B0-937D-4574-A34F-3F3CAB7AF32E}"/>
    <cellStyle name="20% - Accent5 63 3 2" xfId="22300" xr:uid="{2C55DA04-4635-4F66-B5A7-353CAD33BAB0}"/>
    <cellStyle name="20% - Accent5 63 4" xfId="9018" xr:uid="{21849C38-F773-4128-8A75-2261CE321975}"/>
    <cellStyle name="20% - Accent5 63 4 2" xfId="20306" xr:uid="{17F9A423-CC23-4C9B-87A1-34480982E8E7}"/>
    <cellStyle name="20% - Accent5 63 5" xfId="7024" xr:uid="{774AD8D4-CA28-4F9D-B93C-8B3700A3C7D9}"/>
    <cellStyle name="20% - Accent5 63 5 2" xfId="18312" xr:uid="{3B1D4A7F-2A48-43BA-89CC-59F73A8BECC3}"/>
    <cellStyle name="20% - Accent5 63 6" xfId="5030" xr:uid="{2084A116-8400-49F7-AC9F-4E134A38B8F4}"/>
    <cellStyle name="20% - Accent5 63 6 2" xfId="16318" xr:uid="{76756B58-7CDC-4B7B-8A35-D673D0D1B712}"/>
    <cellStyle name="20% - Accent5 63 7" xfId="14324" xr:uid="{BFCF150E-14D6-4FF9-8FE6-0986F7C554A9}"/>
    <cellStyle name="20% - Accent5 63 8" xfId="13010" xr:uid="{74A0992A-E028-4E6A-9975-182A9EDD9977}"/>
    <cellStyle name="20% - Accent5 64" xfId="1075" xr:uid="{3620D021-298A-437D-B607-7B075F5B2404}"/>
    <cellStyle name="20% - Accent5 64 2" xfId="4031" xr:uid="{CA7A03C5-D4A7-45C6-9CC6-50B9CCFA9A6B}"/>
    <cellStyle name="20% - Accent5 64 2 2" xfId="12010" xr:uid="{E7760979-9856-45BB-86F9-3D96CE6B9537}"/>
    <cellStyle name="20% - Accent5 64 2 2 2" xfId="23298" xr:uid="{79176574-3887-42D6-8BDB-899AC5D2C198}"/>
    <cellStyle name="20% - Accent5 64 2 3" xfId="10016" xr:uid="{B82938D5-A95B-43A4-BC3A-48B1FFA8BF76}"/>
    <cellStyle name="20% - Accent5 64 2 3 2" xfId="21304" xr:uid="{19C12D42-0C18-42D3-9110-603C2FF0C0C1}"/>
    <cellStyle name="20% - Accent5 64 2 4" xfId="8022" xr:uid="{9949D783-BA50-496B-B9D7-1A8AD54D18DC}"/>
    <cellStyle name="20% - Accent5 64 2 4 2" xfId="19310" xr:uid="{562E9D9D-062C-4268-A2D0-C13367784CD1}"/>
    <cellStyle name="20% - Accent5 64 2 5" xfId="6028" xr:uid="{F9E2C81F-E65F-4172-8BC9-277DF1F5B9D0}"/>
    <cellStyle name="20% - Accent5 64 2 5 2" xfId="17316" xr:uid="{0EB38D88-73D6-4C44-B25D-A796D7115697}"/>
    <cellStyle name="20% - Accent5 64 2 6" xfId="15322" xr:uid="{B4CECF8B-D764-4F8A-9D53-8E5CD4EC6EFC}"/>
    <cellStyle name="20% - Accent5 64 3" xfId="11013" xr:uid="{EEE7A85E-ACBD-4907-B826-12029145F8CC}"/>
    <cellStyle name="20% - Accent5 64 3 2" xfId="22301" xr:uid="{C587A473-060E-4D70-9C9F-A435102A4E18}"/>
    <cellStyle name="20% - Accent5 64 4" xfId="9019" xr:uid="{EB0E5C9E-8E85-41E9-A4E0-293EF4A127F0}"/>
    <cellStyle name="20% - Accent5 64 4 2" xfId="20307" xr:uid="{7E564B3E-CF21-4A5C-B9E9-8E9BC0FC199F}"/>
    <cellStyle name="20% - Accent5 64 5" xfId="7025" xr:uid="{D3976DA8-80D7-4F78-913E-A88012C172FC}"/>
    <cellStyle name="20% - Accent5 64 5 2" xfId="18313" xr:uid="{80202616-82CA-462F-80FB-EF15D5CE6F42}"/>
    <cellStyle name="20% - Accent5 64 6" xfId="5031" xr:uid="{0708F899-D795-4904-A8EE-32AE6F3CA246}"/>
    <cellStyle name="20% - Accent5 64 6 2" xfId="16319" xr:uid="{51CC872E-5EAC-4318-BD7A-377551E28FE6}"/>
    <cellStyle name="20% - Accent5 64 7" xfId="14325" xr:uid="{76A74156-1ED0-4569-BD4F-C067A7573923}"/>
    <cellStyle name="20% - Accent5 64 8" xfId="13011" xr:uid="{A65E1267-6CBE-498D-B94A-5449D4DA04BF}"/>
    <cellStyle name="20% - Accent5 65" xfId="1076" xr:uid="{1BF9F6E1-69C7-4531-91A4-5C257084391C}"/>
    <cellStyle name="20% - Accent5 65 2" xfId="4032" xr:uid="{07A9F6D5-E0FC-41EF-ACB9-666F7593AB97}"/>
    <cellStyle name="20% - Accent5 65 2 2" xfId="12011" xr:uid="{2E8D779A-A5F1-4D2E-BBF3-0DADCC2F648A}"/>
    <cellStyle name="20% - Accent5 65 2 2 2" xfId="23299" xr:uid="{392A3DDB-1005-47F2-99B1-EA17949FE80A}"/>
    <cellStyle name="20% - Accent5 65 2 3" xfId="10017" xr:uid="{0133BAD9-C882-402A-9CAF-BF9726F50812}"/>
    <cellStyle name="20% - Accent5 65 2 3 2" xfId="21305" xr:uid="{4F9030A2-F624-4572-A33E-8A99554E93A0}"/>
    <cellStyle name="20% - Accent5 65 2 4" xfId="8023" xr:uid="{32C7833D-370A-4FB6-AE07-286A9C5E7879}"/>
    <cellStyle name="20% - Accent5 65 2 4 2" xfId="19311" xr:uid="{CFB76D1D-36E8-4CF3-BA64-D0A17A59A19C}"/>
    <cellStyle name="20% - Accent5 65 2 5" xfId="6029" xr:uid="{D04595F1-420B-480A-8705-882FC494AE2F}"/>
    <cellStyle name="20% - Accent5 65 2 5 2" xfId="17317" xr:uid="{EEDFCFF7-F9DF-4C29-A398-6E8808EF35C9}"/>
    <cellStyle name="20% - Accent5 65 2 6" xfId="15323" xr:uid="{C9540E77-4B55-4C23-84E2-B82FEE970534}"/>
    <cellStyle name="20% - Accent5 65 3" xfId="11014" xr:uid="{6F98A01F-891A-4282-910A-A58F1FDCB55E}"/>
    <cellStyle name="20% - Accent5 65 3 2" xfId="22302" xr:uid="{11A460A7-453D-4800-A7AC-0F0326EB3B3C}"/>
    <cellStyle name="20% - Accent5 65 4" xfId="9020" xr:uid="{7A3CCAF5-E9BD-41A2-B060-597F7B8C0445}"/>
    <cellStyle name="20% - Accent5 65 4 2" xfId="20308" xr:uid="{8BCAB200-53C5-43D8-A443-DDCCC1CC04F3}"/>
    <cellStyle name="20% - Accent5 65 5" xfId="7026" xr:uid="{47475A90-E048-48E3-B9FE-3806D76D6832}"/>
    <cellStyle name="20% - Accent5 65 5 2" xfId="18314" xr:uid="{0CE92A56-ED1A-4C84-9FD7-B93471715552}"/>
    <cellStyle name="20% - Accent5 65 6" xfId="5032" xr:uid="{7BFBEBD2-D27E-4FDB-BCFA-C13AD811CF9A}"/>
    <cellStyle name="20% - Accent5 65 6 2" xfId="16320" xr:uid="{D68780D9-E828-411B-AC92-C82BCADD7DB4}"/>
    <cellStyle name="20% - Accent5 65 7" xfId="14326" xr:uid="{442F4118-33CA-42F2-AC10-5519AFF2463D}"/>
    <cellStyle name="20% - Accent5 65 8" xfId="13012" xr:uid="{EB7281B3-5ABF-4DD1-B3F5-CBC25C23C985}"/>
    <cellStyle name="20% - Accent5 66" xfId="1077" xr:uid="{87FB323C-9D19-4AF4-B7D0-A9D5333B83B4}"/>
    <cellStyle name="20% - Accent5 66 2" xfId="4033" xr:uid="{D6B2E49D-3897-4BA3-A09A-7B0FAB203533}"/>
    <cellStyle name="20% - Accent5 66 2 2" xfId="12012" xr:uid="{CAF78B99-28FB-4472-870E-307A68CAC638}"/>
    <cellStyle name="20% - Accent5 66 2 2 2" xfId="23300" xr:uid="{905B1E48-5DA0-4C20-9761-5C2A5755AA62}"/>
    <cellStyle name="20% - Accent5 66 2 3" xfId="10018" xr:uid="{88CC2CB6-62B7-49C8-B7B7-4B3203F23CF3}"/>
    <cellStyle name="20% - Accent5 66 2 3 2" xfId="21306" xr:uid="{2643BF54-805E-499C-B583-2E2640B7AC87}"/>
    <cellStyle name="20% - Accent5 66 2 4" xfId="8024" xr:uid="{5FEB67D1-C05E-4489-8DF4-EE1AA73C7E6B}"/>
    <cellStyle name="20% - Accent5 66 2 4 2" xfId="19312" xr:uid="{ABB1E37C-0DBC-4661-983C-BBF8822701F4}"/>
    <cellStyle name="20% - Accent5 66 2 5" xfId="6030" xr:uid="{DEB68B3F-7685-465B-985B-76E376FC448D}"/>
    <cellStyle name="20% - Accent5 66 2 5 2" xfId="17318" xr:uid="{0118F253-FC8F-4C78-809B-C894212AFDE8}"/>
    <cellStyle name="20% - Accent5 66 2 6" xfId="15324" xr:uid="{D1D9DEFE-900B-4440-A8C4-9B78F998091F}"/>
    <cellStyle name="20% - Accent5 66 3" xfId="11015" xr:uid="{2FAF0231-A2E3-420A-A3EC-D6A4D07FE300}"/>
    <cellStyle name="20% - Accent5 66 3 2" xfId="22303" xr:uid="{6CE0BD01-F35E-4046-8A1A-0D3FCE595D29}"/>
    <cellStyle name="20% - Accent5 66 4" xfId="9021" xr:uid="{940F6DB9-1187-402F-9DCB-14F912C80640}"/>
    <cellStyle name="20% - Accent5 66 4 2" xfId="20309" xr:uid="{C7E6C94C-FCE7-40F5-A51F-33F1DEE095F9}"/>
    <cellStyle name="20% - Accent5 66 5" xfId="7027" xr:uid="{C5A67203-AC48-4874-8CBB-E151A3339D43}"/>
    <cellStyle name="20% - Accent5 66 5 2" xfId="18315" xr:uid="{73C763D6-9800-4B49-B16D-4751FCF5AF2A}"/>
    <cellStyle name="20% - Accent5 66 6" xfId="5033" xr:uid="{3AA2FD29-7ED8-4853-911E-DD1FAD422969}"/>
    <cellStyle name="20% - Accent5 66 6 2" xfId="16321" xr:uid="{B949EC7F-AF2D-46D0-85D8-1A568FAE9BD1}"/>
    <cellStyle name="20% - Accent5 66 7" xfId="14327" xr:uid="{D6EB88B5-97F2-4EB0-8538-C8FD21E15D41}"/>
    <cellStyle name="20% - Accent5 66 8" xfId="13013" xr:uid="{7B969DA6-419B-48CA-8355-AC43412D3259}"/>
    <cellStyle name="20% - Accent5 67" xfId="1078" xr:uid="{A36BB8FB-949F-47E0-A094-74C557BC8D73}"/>
    <cellStyle name="20% - Accent5 67 2" xfId="4034" xr:uid="{16DFBF2B-6F63-41AB-B0EE-46687649F599}"/>
    <cellStyle name="20% - Accent5 67 2 2" xfId="12013" xr:uid="{2296E635-51E2-4B1B-8AA7-EF646A71E461}"/>
    <cellStyle name="20% - Accent5 67 2 2 2" xfId="23301" xr:uid="{64EC2001-9212-416A-9036-840E88EC8221}"/>
    <cellStyle name="20% - Accent5 67 2 3" xfId="10019" xr:uid="{8418B416-F89E-4981-9B33-B53C6D0892F1}"/>
    <cellStyle name="20% - Accent5 67 2 3 2" xfId="21307" xr:uid="{F4184616-9E03-4BC5-AEBD-3E80567DA927}"/>
    <cellStyle name="20% - Accent5 67 2 4" xfId="8025" xr:uid="{7C2B9EC6-AB95-472E-9DFC-B06D89BBD585}"/>
    <cellStyle name="20% - Accent5 67 2 4 2" xfId="19313" xr:uid="{5A09773D-FA48-426C-9463-D5CDF0F7A677}"/>
    <cellStyle name="20% - Accent5 67 2 5" xfId="6031" xr:uid="{6AA74303-73A4-4623-917C-5EC31B62397F}"/>
    <cellStyle name="20% - Accent5 67 2 5 2" xfId="17319" xr:uid="{6C1F98F2-D264-4817-9968-45C5A9667C9B}"/>
    <cellStyle name="20% - Accent5 67 2 6" xfId="15325" xr:uid="{989B7C1C-C435-4F4F-AF1B-ED861876FE66}"/>
    <cellStyle name="20% - Accent5 67 3" xfId="11016" xr:uid="{BE901517-C50F-4618-8805-12F60AAE28E1}"/>
    <cellStyle name="20% - Accent5 67 3 2" xfId="22304" xr:uid="{81A9076B-8861-4E28-985B-4BFD12433E3D}"/>
    <cellStyle name="20% - Accent5 67 4" xfId="9022" xr:uid="{64DA1E27-48A8-4C46-96FC-BCF16F8F396A}"/>
    <cellStyle name="20% - Accent5 67 4 2" xfId="20310" xr:uid="{BF1E989C-4261-4C90-AA66-04489C17CAC8}"/>
    <cellStyle name="20% - Accent5 67 5" xfId="7028" xr:uid="{7636DA65-C353-400A-BB72-240A28F1FEDC}"/>
    <cellStyle name="20% - Accent5 67 5 2" xfId="18316" xr:uid="{A765BED8-65EC-4936-A270-959A4081003B}"/>
    <cellStyle name="20% - Accent5 67 6" xfId="5034" xr:uid="{57A7DF47-C1DD-4983-9421-615E84D14428}"/>
    <cellStyle name="20% - Accent5 67 6 2" xfId="16322" xr:uid="{E24D5D37-B881-4D11-A046-3C72421410BD}"/>
    <cellStyle name="20% - Accent5 67 7" xfId="14328" xr:uid="{011B0887-174F-4CE0-8A36-D0F076C9C2ED}"/>
    <cellStyle name="20% - Accent5 67 8" xfId="13014" xr:uid="{5FA148DC-53C8-4F9C-85C1-CEAE1A4661EB}"/>
    <cellStyle name="20% - Accent5 68" xfId="1079" xr:uid="{EDF782F6-54CB-4976-BB63-1846ADBCC348}"/>
    <cellStyle name="20% - Accent5 68 2" xfId="4035" xr:uid="{BB9F917D-1882-40A5-ADFD-ABF64EF2EFF2}"/>
    <cellStyle name="20% - Accent5 68 2 2" xfId="12014" xr:uid="{A55A3DDD-0C17-4A95-8C05-9003F1DB4F52}"/>
    <cellStyle name="20% - Accent5 68 2 2 2" xfId="23302" xr:uid="{533859A7-3330-4C0B-B3D3-300A475D6AC1}"/>
    <cellStyle name="20% - Accent5 68 2 3" xfId="10020" xr:uid="{08D289FD-9EB7-429B-8DCC-EEEEBB25A1F3}"/>
    <cellStyle name="20% - Accent5 68 2 3 2" xfId="21308" xr:uid="{051BCD17-A718-48D8-8585-C11B98D4D58A}"/>
    <cellStyle name="20% - Accent5 68 2 4" xfId="8026" xr:uid="{C2520013-59F5-48E2-B11D-83475BEDEFFD}"/>
    <cellStyle name="20% - Accent5 68 2 4 2" xfId="19314" xr:uid="{3894DFA9-76C1-4E1C-88C4-81F5FBB79D96}"/>
    <cellStyle name="20% - Accent5 68 2 5" xfId="6032" xr:uid="{F35216D5-B714-4E83-AF27-81FC00483A71}"/>
    <cellStyle name="20% - Accent5 68 2 5 2" xfId="17320" xr:uid="{DE66B34E-0A94-4F8D-BFCA-5B0EFD43146D}"/>
    <cellStyle name="20% - Accent5 68 2 6" xfId="15326" xr:uid="{0519E241-BD05-4314-AC7F-40A7BA887D60}"/>
    <cellStyle name="20% - Accent5 68 3" xfId="11017" xr:uid="{A81BA1DB-2605-4E96-B7A6-D22E4897E2C9}"/>
    <cellStyle name="20% - Accent5 68 3 2" xfId="22305" xr:uid="{68804584-C9F7-46B4-97BF-54C9566F34C3}"/>
    <cellStyle name="20% - Accent5 68 4" xfId="9023" xr:uid="{511F11D8-0242-442C-9CA9-0C9E8274C0C2}"/>
    <cellStyle name="20% - Accent5 68 4 2" xfId="20311" xr:uid="{85412A62-EED9-4C59-93DB-AA303D0EAD68}"/>
    <cellStyle name="20% - Accent5 68 5" xfId="7029" xr:uid="{59379A2D-3F00-47DD-BF15-4DFA1D1B4E08}"/>
    <cellStyle name="20% - Accent5 68 5 2" xfId="18317" xr:uid="{9D49C223-B398-45A4-9739-155FE81115E9}"/>
    <cellStyle name="20% - Accent5 68 6" xfId="5035" xr:uid="{BD00774F-A1BB-4204-B96A-91C1BEB51EBC}"/>
    <cellStyle name="20% - Accent5 68 6 2" xfId="16323" xr:uid="{270204D5-D6BC-4AFD-B0CA-85BEEB6D3E9D}"/>
    <cellStyle name="20% - Accent5 68 7" xfId="14329" xr:uid="{D30B5D99-BD54-4411-A5EA-2D15A7F005B3}"/>
    <cellStyle name="20% - Accent5 68 8" xfId="13015" xr:uid="{787ADB20-03AD-4EF8-A288-E6A324626880}"/>
    <cellStyle name="20% - Accent5 69" xfId="1080" xr:uid="{15AAAECF-CAED-4B1F-B3B6-BF5D460D73FC}"/>
    <cellStyle name="20% - Accent5 69 2" xfId="4036" xr:uid="{4DC5BB5C-C8F4-42D3-B415-8A660FE25A00}"/>
    <cellStyle name="20% - Accent5 69 2 2" xfId="12015" xr:uid="{97142D0F-15FE-4B9F-9279-046BD96C8701}"/>
    <cellStyle name="20% - Accent5 69 2 2 2" xfId="23303" xr:uid="{98787BE9-7FF9-4D0B-9116-8F18A6372853}"/>
    <cellStyle name="20% - Accent5 69 2 3" xfId="10021" xr:uid="{4878FE79-9301-4A41-9C8D-9FC0DBD946BB}"/>
    <cellStyle name="20% - Accent5 69 2 3 2" xfId="21309" xr:uid="{A42C9225-F305-4E85-BBA3-115AE54E1F73}"/>
    <cellStyle name="20% - Accent5 69 2 4" xfId="8027" xr:uid="{26DFD0DB-A4BC-4FBB-96AF-83567483050D}"/>
    <cellStyle name="20% - Accent5 69 2 4 2" xfId="19315" xr:uid="{B15070DB-9B6F-4CBD-96D6-F0BAB2BDD237}"/>
    <cellStyle name="20% - Accent5 69 2 5" xfId="6033" xr:uid="{B78997A5-EA8E-42EF-9536-658BC148BC86}"/>
    <cellStyle name="20% - Accent5 69 2 5 2" xfId="17321" xr:uid="{C470456D-C50B-4D69-87B3-85D3DF788E4B}"/>
    <cellStyle name="20% - Accent5 69 2 6" xfId="15327" xr:uid="{6F678857-2AF6-4B60-B2BE-30FE8D00589F}"/>
    <cellStyle name="20% - Accent5 69 3" xfId="11018" xr:uid="{8260822D-EA52-4CD6-A4B3-97876E6A73C3}"/>
    <cellStyle name="20% - Accent5 69 3 2" xfId="22306" xr:uid="{73A111B2-D89A-4DD6-83C8-E3285F5A8327}"/>
    <cellStyle name="20% - Accent5 69 4" xfId="9024" xr:uid="{34114780-08BA-4559-B280-1BDD1E2475F7}"/>
    <cellStyle name="20% - Accent5 69 4 2" xfId="20312" xr:uid="{94DCBE4C-CCFB-4B0F-BE68-2A86E2E042AB}"/>
    <cellStyle name="20% - Accent5 69 5" xfId="7030" xr:uid="{124EF0E8-6D7C-4D33-8BE3-A1276BA12FE4}"/>
    <cellStyle name="20% - Accent5 69 5 2" xfId="18318" xr:uid="{664AED49-5470-4314-811E-AFF36749DD9B}"/>
    <cellStyle name="20% - Accent5 69 6" xfId="5036" xr:uid="{57647A6B-7B55-48AB-9974-8C9985D08D9C}"/>
    <cellStyle name="20% - Accent5 69 6 2" xfId="16324" xr:uid="{DA4905FA-C7E8-46EE-AE26-1C84C8F1327F}"/>
    <cellStyle name="20% - Accent5 69 7" xfId="14330" xr:uid="{E67FC9DB-92E8-4B42-BC76-3A67B3D2E27F}"/>
    <cellStyle name="20% - Accent5 69 8" xfId="13016" xr:uid="{0E076AF1-E32A-4BC2-A598-483F27803DC9}"/>
    <cellStyle name="20% - Accent5 7" xfId="1081" xr:uid="{BFE1FA3F-B882-4206-8C1F-BE76EAA64D25}"/>
    <cellStyle name="20% - Accent5 7 10" xfId="24654" xr:uid="{47D9EB74-35EB-4DAC-9F4F-BA4A2EDA5921}"/>
    <cellStyle name="20% - Accent5 7 11" xfId="25043" xr:uid="{74646C11-FC28-46ED-80B4-0C3AEE569169}"/>
    <cellStyle name="20% - Accent5 7 2" xfId="4037" xr:uid="{A0F7B7F5-2956-4480-B1DE-79EEFE07F40C}"/>
    <cellStyle name="20% - Accent5 7 2 2" xfId="12016" xr:uid="{D9A50E7A-B228-4FEE-8A30-23BE86A5ED6C}"/>
    <cellStyle name="20% - Accent5 7 2 2 2" xfId="23304" xr:uid="{076A1995-66DD-4334-A945-9BEAC92044BD}"/>
    <cellStyle name="20% - Accent5 7 2 3" xfId="10022" xr:uid="{F8B72CEB-E9D3-4112-9FD6-3C6D00EE21B6}"/>
    <cellStyle name="20% - Accent5 7 2 3 2" xfId="21310" xr:uid="{4B3A2710-65E1-4AF0-A778-9BB1DF0B63DF}"/>
    <cellStyle name="20% - Accent5 7 2 4" xfId="8028" xr:uid="{AEE0E933-AB1F-4614-8588-57DDF49CC88C}"/>
    <cellStyle name="20% - Accent5 7 2 4 2" xfId="19316" xr:uid="{42A9305A-AA5B-4319-BF8F-5F2B570610B5}"/>
    <cellStyle name="20% - Accent5 7 2 5" xfId="6034" xr:uid="{E1F7D60A-0CB9-4913-AB99-6BD5434DA7B6}"/>
    <cellStyle name="20% - Accent5 7 2 5 2" xfId="17322" xr:uid="{2AD0B759-AAC3-4537-A4A6-6F04B026CA77}"/>
    <cellStyle name="20% - Accent5 7 2 6" xfId="15328" xr:uid="{DDF511FB-E7A6-4C9F-B0BE-D902A3C3079D}"/>
    <cellStyle name="20% - Accent5 7 2 7" xfId="24415" xr:uid="{F7DE9121-2CB5-432B-99BA-2DA4713C1C6E}"/>
    <cellStyle name="20% - Accent5 7 2 8" xfId="24878" xr:uid="{FDD7905C-3ABC-4169-96BB-DC5922A944B0}"/>
    <cellStyle name="20% - Accent5 7 2 9" xfId="25245" xr:uid="{4F46404C-96C4-42A6-BD79-4DEA7D25AAD4}"/>
    <cellStyle name="20% - Accent5 7 3" xfId="11019" xr:uid="{320AB4C9-82C3-4BE4-9209-65158BBAF758}"/>
    <cellStyle name="20% - Accent5 7 3 2" xfId="22307" xr:uid="{7FE56ECD-2FDD-4454-A172-E02A8B763F6D}"/>
    <cellStyle name="20% - Accent5 7 4" xfId="9025" xr:uid="{58F09CC8-2F23-4228-A6ED-D778C56CBFBB}"/>
    <cellStyle name="20% - Accent5 7 4 2" xfId="20313" xr:uid="{800F6652-7E51-4831-950C-1F315B714FB8}"/>
    <cellStyle name="20% - Accent5 7 5" xfId="7031" xr:uid="{367F4B0D-F973-4694-9558-AACD5CA68B9A}"/>
    <cellStyle name="20% - Accent5 7 5 2" xfId="18319" xr:uid="{221F5F4B-4CC6-4FB5-9729-3A17CF866D05}"/>
    <cellStyle name="20% - Accent5 7 6" xfId="5037" xr:uid="{EB48F864-993E-4A95-A3C1-F6224B4BEF42}"/>
    <cellStyle name="20% - Accent5 7 6 2" xfId="16325" xr:uid="{D0E7C42F-919D-434B-A1E5-9EB38AC8CA1C}"/>
    <cellStyle name="20% - Accent5 7 7" xfId="14331" xr:uid="{508EDD96-A90E-4FA5-AF11-5603A0280311}"/>
    <cellStyle name="20% - Accent5 7 8" xfId="13017" xr:uid="{B5C4D2CE-0D27-4A8B-B95D-E0ABB9529FA3}"/>
    <cellStyle name="20% - Accent5 7 9" xfId="24027" xr:uid="{60F5C7B8-403D-4121-92C3-CF0B9C642829}"/>
    <cellStyle name="20% - Accent5 70" xfId="1082" xr:uid="{9E2482EB-D78F-4188-8967-106D03BBB1D1}"/>
    <cellStyle name="20% - Accent5 70 2" xfId="4038" xr:uid="{6A9CFD7C-FC17-4BD7-B0D1-6136B5BB40F7}"/>
    <cellStyle name="20% - Accent5 70 2 2" xfId="12017" xr:uid="{0B53EC35-1F55-40F4-8120-9C4F531B589B}"/>
    <cellStyle name="20% - Accent5 70 2 2 2" xfId="23305" xr:uid="{5BC5CEA9-7F0C-449B-9E6A-A6F4E4EC3D0E}"/>
    <cellStyle name="20% - Accent5 70 2 3" xfId="10023" xr:uid="{B8FFCE95-4D34-40B2-8206-4E4DF380CCAC}"/>
    <cellStyle name="20% - Accent5 70 2 3 2" xfId="21311" xr:uid="{85F8EB74-0346-458C-830D-039FC624E4A9}"/>
    <cellStyle name="20% - Accent5 70 2 4" xfId="8029" xr:uid="{29DCD237-6DD9-4E06-828E-8BD9B8A35E0C}"/>
    <cellStyle name="20% - Accent5 70 2 4 2" xfId="19317" xr:uid="{E89E3D6C-0099-4DF3-8467-403C1C6E06B2}"/>
    <cellStyle name="20% - Accent5 70 2 5" xfId="6035" xr:uid="{1D243F32-9C38-480A-BF8A-5F1F9508EF95}"/>
    <cellStyle name="20% - Accent5 70 2 5 2" xfId="17323" xr:uid="{5EE4F2EC-98D9-4082-BA8D-A9AF225831DC}"/>
    <cellStyle name="20% - Accent5 70 2 6" xfId="15329" xr:uid="{4848C5CF-C2E5-473D-AA15-9A9AF9202ABC}"/>
    <cellStyle name="20% - Accent5 70 3" xfId="11020" xr:uid="{244A6D44-64B4-47C4-9A9F-D3D2607304E2}"/>
    <cellStyle name="20% - Accent5 70 3 2" xfId="22308" xr:uid="{4B4EBB7B-E66D-432B-9D16-DF85E7B4B5CB}"/>
    <cellStyle name="20% - Accent5 70 4" xfId="9026" xr:uid="{9F3B42D9-ACE1-4CFF-9964-DF9F8987D5BC}"/>
    <cellStyle name="20% - Accent5 70 4 2" xfId="20314" xr:uid="{F24F64CF-F447-454C-989F-D0CCE85DB856}"/>
    <cellStyle name="20% - Accent5 70 5" xfId="7032" xr:uid="{692D4148-8AC3-410F-9AA3-4F454F3E77B6}"/>
    <cellStyle name="20% - Accent5 70 5 2" xfId="18320" xr:uid="{B6B1A72D-AAF0-44F2-8E98-FD395262B78C}"/>
    <cellStyle name="20% - Accent5 70 6" xfId="5038" xr:uid="{4750CEFF-40D8-4CB3-9D7E-C030F041FFC4}"/>
    <cellStyle name="20% - Accent5 70 6 2" xfId="16326" xr:uid="{F5C04549-8937-4261-B4DB-6A90541F59B6}"/>
    <cellStyle name="20% - Accent5 70 7" xfId="14332" xr:uid="{ECEE2A7B-893C-4E95-BF0F-D5FAEAC93CA9}"/>
    <cellStyle name="20% - Accent5 70 8" xfId="13018" xr:uid="{FF930EBF-38E4-450A-A614-1113F9DA6C5F}"/>
    <cellStyle name="20% - Accent5 71" xfId="1083" xr:uid="{B3F69C83-53D1-4462-B31B-1ED57D5E5884}"/>
    <cellStyle name="20% - Accent5 71 2" xfId="4039" xr:uid="{34724C25-8E91-43BB-B57D-2AF6A5948F09}"/>
    <cellStyle name="20% - Accent5 71 2 2" xfId="12018" xr:uid="{341E5EAA-8D56-431F-8C03-2B1BA84FE521}"/>
    <cellStyle name="20% - Accent5 71 2 2 2" xfId="23306" xr:uid="{AF163802-4AB5-4D50-8BD2-42353AEADC04}"/>
    <cellStyle name="20% - Accent5 71 2 3" xfId="10024" xr:uid="{8B4413E5-B594-4DB9-9D72-9CC3333B760E}"/>
    <cellStyle name="20% - Accent5 71 2 3 2" xfId="21312" xr:uid="{9782B41A-77B3-4D32-A615-A76F629CDCF8}"/>
    <cellStyle name="20% - Accent5 71 2 4" xfId="8030" xr:uid="{F0FEC24B-083E-493B-92AE-57368B69BB30}"/>
    <cellStyle name="20% - Accent5 71 2 4 2" xfId="19318" xr:uid="{CF8AE11B-DFD5-4BA6-B1E9-5D3B0CF45C7B}"/>
    <cellStyle name="20% - Accent5 71 2 5" xfId="6036" xr:uid="{8E156BD7-1B97-468A-991E-4CF7C873B302}"/>
    <cellStyle name="20% - Accent5 71 2 5 2" xfId="17324" xr:uid="{FB05DF76-ED58-46D0-8A05-CC7D76EBBFA0}"/>
    <cellStyle name="20% - Accent5 71 2 6" xfId="15330" xr:uid="{7C56F6B4-4C28-4624-B95F-BE70F2753304}"/>
    <cellStyle name="20% - Accent5 71 3" xfId="11021" xr:uid="{62C3A2B3-DC69-470A-A29D-F3E46B1C2BBE}"/>
    <cellStyle name="20% - Accent5 71 3 2" xfId="22309" xr:uid="{5C1D6668-C4E2-415F-BFE6-BC57D0E877EA}"/>
    <cellStyle name="20% - Accent5 71 4" xfId="9027" xr:uid="{7D4726DF-F000-4F63-9DDE-C654387EC5D9}"/>
    <cellStyle name="20% - Accent5 71 4 2" xfId="20315" xr:uid="{6D8060F3-62CE-4F0F-A4C7-7019F71F1E2A}"/>
    <cellStyle name="20% - Accent5 71 5" xfId="7033" xr:uid="{ABF7173E-CB9C-4694-BE76-66EA03929590}"/>
    <cellStyle name="20% - Accent5 71 5 2" xfId="18321" xr:uid="{B43A9FEA-487A-47A1-A0AA-8EF4860071A1}"/>
    <cellStyle name="20% - Accent5 71 6" xfId="5039" xr:uid="{07FC3DFD-3EE6-472E-B7E7-0E35A498FB93}"/>
    <cellStyle name="20% - Accent5 71 6 2" xfId="16327" xr:uid="{9CA8521D-820F-4D17-8ECE-0B8EA33AE018}"/>
    <cellStyle name="20% - Accent5 71 7" xfId="14333" xr:uid="{31823108-CCBD-40CA-815A-533F44545F17}"/>
    <cellStyle name="20% - Accent5 71 8" xfId="13019" xr:uid="{9CBF495A-48AD-4905-8454-487BBFA59B24}"/>
    <cellStyle name="20% - Accent5 72" xfId="1084" xr:uid="{84C7D1EC-42AD-4E2D-A213-AF62D44235EB}"/>
    <cellStyle name="20% - Accent5 72 2" xfId="4040" xr:uid="{EE03C321-D13D-45BD-9196-BE29AA781F83}"/>
    <cellStyle name="20% - Accent5 72 2 2" xfId="12019" xr:uid="{38E8CFB0-2E6B-43C1-BDF1-398A306364AB}"/>
    <cellStyle name="20% - Accent5 72 2 2 2" xfId="23307" xr:uid="{80DCD35D-FA2A-4DB7-88AF-A642BD4E9309}"/>
    <cellStyle name="20% - Accent5 72 2 3" xfId="10025" xr:uid="{6A6988BC-046F-43A7-AD16-DF1B85EA332A}"/>
    <cellStyle name="20% - Accent5 72 2 3 2" xfId="21313" xr:uid="{0540C509-7DD4-429D-A1B2-3C3591D73538}"/>
    <cellStyle name="20% - Accent5 72 2 4" xfId="8031" xr:uid="{1D7B5F1D-4DDF-4C57-B5F1-7C233CA96D93}"/>
    <cellStyle name="20% - Accent5 72 2 4 2" xfId="19319" xr:uid="{20447E2B-F3EF-4997-A610-81BB86D7E010}"/>
    <cellStyle name="20% - Accent5 72 2 5" xfId="6037" xr:uid="{746BD9DC-953B-4D56-9825-C8B088CB962C}"/>
    <cellStyle name="20% - Accent5 72 2 5 2" xfId="17325" xr:uid="{3FE5AAC5-2D65-4AAC-A2BB-5787929DADCB}"/>
    <cellStyle name="20% - Accent5 72 2 6" xfId="15331" xr:uid="{90310DEE-CC38-4573-98F8-F768F454E354}"/>
    <cellStyle name="20% - Accent5 72 3" xfId="11022" xr:uid="{7949DB8B-88A6-47EE-BF09-909FABAD7B7E}"/>
    <cellStyle name="20% - Accent5 72 3 2" xfId="22310" xr:uid="{37ABDCFB-D8DC-4FB9-86D5-D2867338F233}"/>
    <cellStyle name="20% - Accent5 72 4" xfId="9028" xr:uid="{1C40573D-F930-4B10-A102-32CC00666595}"/>
    <cellStyle name="20% - Accent5 72 4 2" xfId="20316" xr:uid="{86E3D22F-3E2C-43BF-9191-95269ECA2702}"/>
    <cellStyle name="20% - Accent5 72 5" xfId="7034" xr:uid="{CC461C3A-9895-4E6E-9467-CBADF9BB8FCA}"/>
    <cellStyle name="20% - Accent5 72 5 2" xfId="18322" xr:uid="{8DFF807C-A5C5-429C-BA08-32F52EBFD645}"/>
    <cellStyle name="20% - Accent5 72 6" xfId="5040" xr:uid="{523C49D2-09FB-471F-8661-83D3BC568D2C}"/>
    <cellStyle name="20% - Accent5 72 6 2" xfId="16328" xr:uid="{AA335785-08BC-4BFE-98B0-518E81A89906}"/>
    <cellStyle name="20% - Accent5 72 7" xfId="14334" xr:uid="{0AB1BDE8-9D69-4ADD-913C-F9FA49E93D81}"/>
    <cellStyle name="20% - Accent5 72 8" xfId="13020" xr:uid="{D647156E-4D84-478F-BDD6-CAA6A9B278E7}"/>
    <cellStyle name="20% - Accent5 8" xfId="1085" xr:uid="{02831B92-1DF8-4255-839A-E0207FD814D3}"/>
    <cellStyle name="20% - Accent5 8 2" xfId="4041" xr:uid="{8C29BDF2-B88E-4DC8-B25E-AC4D7AD0ED7B}"/>
    <cellStyle name="20% - Accent5 8 2 2" xfId="12020" xr:uid="{D86CEC34-EF8E-4CAE-9E83-9D671BA60B51}"/>
    <cellStyle name="20% - Accent5 8 2 2 2" xfId="23308" xr:uid="{1B4B7E2B-134B-4B79-A9B1-3DA3E5793FF0}"/>
    <cellStyle name="20% - Accent5 8 2 3" xfId="10026" xr:uid="{3592DE92-6366-4FB3-963E-C88DF4522585}"/>
    <cellStyle name="20% - Accent5 8 2 3 2" xfId="21314" xr:uid="{B197CE00-A46E-46EB-88CC-718A3F7BA040}"/>
    <cellStyle name="20% - Accent5 8 2 4" xfId="8032" xr:uid="{266CE7B8-1213-4A8A-A90A-3CB49CD47C23}"/>
    <cellStyle name="20% - Accent5 8 2 4 2" xfId="19320" xr:uid="{8D882B4C-87AA-462C-AE92-F610DB65BC0A}"/>
    <cellStyle name="20% - Accent5 8 2 5" xfId="6038" xr:uid="{5405DE4B-D008-4484-B180-5FDDDB77FE5F}"/>
    <cellStyle name="20% - Accent5 8 2 5 2" xfId="17326" xr:uid="{997F9FFB-D2A3-4934-B8BF-4BD764529CB0}"/>
    <cellStyle name="20% - Accent5 8 2 6" xfId="15332" xr:uid="{4BC2E5E0-A776-4027-A594-A791FDC3C361}"/>
    <cellStyle name="20% - Accent5 8 3" xfId="11023" xr:uid="{5BDE9CBF-8634-4FEF-BDCB-8F2FFBEEB4E4}"/>
    <cellStyle name="20% - Accent5 8 3 2" xfId="22311" xr:uid="{D6EB7E52-1DE0-435E-91C9-D3CB50B3E4E2}"/>
    <cellStyle name="20% - Accent5 8 4" xfId="9029" xr:uid="{C662064C-BAE0-47D8-9518-7B7797793D5A}"/>
    <cellStyle name="20% - Accent5 8 4 2" xfId="20317" xr:uid="{5183C2E7-ADEE-4BF9-8150-CEA8F06B8336}"/>
    <cellStyle name="20% - Accent5 8 5" xfId="7035" xr:uid="{C78897E5-B32E-406A-91BA-27557B4E3F40}"/>
    <cellStyle name="20% - Accent5 8 5 2" xfId="18323" xr:uid="{A496D904-2664-4475-9426-57A909920808}"/>
    <cellStyle name="20% - Accent5 8 6" xfId="5041" xr:uid="{01982683-420D-43E7-8E6E-51DAF5709B2A}"/>
    <cellStyle name="20% - Accent5 8 6 2" xfId="16329" xr:uid="{D01207A4-A1FB-472F-B0FB-4547C32F6E49}"/>
    <cellStyle name="20% - Accent5 8 7" xfId="14335" xr:uid="{080D4E08-B0A6-416F-83BD-3C59FFA2BFEC}"/>
    <cellStyle name="20% - Accent5 8 8" xfId="13021" xr:uid="{F2B1FC2E-3FC3-414D-80A6-9DA88237713D}"/>
    <cellStyle name="20% - Accent5 9" xfId="1086" xr:uid="{19349181-7EE8-438B-BA93-2D0C9609D4E9}"/>
    <cellStyle name="20% - Accent5 9 2" xfId="4042" xr:uid="{49D2CBE4-FF05-41E1-A5FA-B7C1F12B31DD}"/>
    <cellStyle name="20% - Accent5 9 2 2" xfId="12021" xr:uid="{CFEABBE4-0867-4E5B-95E7-2E139490599B}"/>
    <cellStyle name="20% - Accent5 9 2 2 2" xfId="23309" xr:uid="{8AE289B3-215A-466B-BA96-93CEB966B535}"/>
    <cellStyle name="20% - Accent5 9 2 3" xfId="10027" xr:uid="{44E4D6C2-BA92-4747-8644-679B8CA0B80B}"/>
    <cellStyle name="20% - Accent5 9 2 3 2" xfId="21315" xr:uid="{C7AFEBBE-B31D-4E6A-914C-71B35388B9FB}"/>
    <cellStyle name="20% - Accent5 9 2 4" xfId="8033" xr:uid="{943ADCB8-BB24-46EB-AA7B-0868022E0C20}"/>
    <cellStyle name="20% - Accent5 9 2 4 2" xfId="19321" xr:uid="{3D1F6F6C-7F83-43ED-A51C-41B0963DE27E}"/>
    <cellStyle name="20% - Accent5 9 2 5" xfId="6039" xr:uid="{2E36280A-6635-4B39-9484-09B2BB0472E4}"/>
    <cellStyle name="20% - Accent5 9 2 5 2" xfId="17327" xr:uid="{1517766F-50F2-4A93-804A-455C614157F7}"/>
    <cellStyle name="20% - Accent5 9 2 6" xfId="15333" xr:uid="{6C0591EA-5D9D-430D-B7BE-800780F2CE1E}"/>
    <cellStyle name="20% - Accent5 9 3" xfId="11024" xr:uid="{6F9A9D67-9CC4-4321-8FFD-178D89779541}"/>
    <cellStyle name="20% - Accent5 9 3 2" xfId="22312" xr:uid="{A56AC492-116B-4206-A4E5-471E685C3ADC}"/>
    <cellStyle name="20% - Accent5 9 4" xfId="9030" xr:uid="{BA80E0F8-F225-4461-ACF6-A0E64C029627}"/>
    <cellStyle name="20% - Accent5 9 4 2" xfId="20318" xr:uid="{05B4E987-20BD-4F1D-A99D-0D7948628127}"/>
    <cellStyle name="20% - Accent5 9 5" xfId="7036" xr:uid="{AD262884-0E04-4A6C-9F1D-AE433983027F}"/>
    <cellStyle name="20% - Accent5 9 5 2" xfId="18324" xr:uid="{2AE8DEBF-926B-4BCA-A06B-18B2F183BB3B}"/>
    <cellStyle name="20% - Accent5 9 6" xfId="5042" xr:uid="{FDE6F7CE-A336-408E-83F6-BAA72F2BF85B}"/>
    <cellStyle name="20% - Accent5 9 6 2" xfId="16330" xr:uid="{228C0F05-A5A3-4141-8A61-6889D0BE852A}"/>
    <cellStyle name="20% - Accent5 9 7" xfId="14336" xr:uid="{98FE746B-61D0-4A7C-AA1D-DCDFBCA53358}"/>
    <cellStyle name="20% - Accent5 9 8" xfId="13022" xr:uid="{5F092FBF-6D51-4A45-8DFC-705E08945B21}"/>
    <cellStyle name="20% - Accent6" xfId="39" builtinId="50" customBuiltin="1"/>
    <cellStyle name="20% - Accent6 10" xfId="1087" xr:uid="{C4D926B2-BD4E-43B3-990C-6B13CD817E5B}"/>
    <cellStyle name="20% - Accent6 10 2" xfId="4043" xr:uid="{50F902F2-1BF4-454B-A035-21B85514AE03}"/>
    <cellStyle name="20% - Accent6 10 2 2" xfId="12022" xr:uid="{94DFC448-4487-4098-B48E-A66A9C637CAA}"/>
    <cellStyle name="20% - Accent6 10 2 2 2" xfId="23310" xr:uid="{EE747E82-B838-4A22-A0A0-4C33BAEEE24D}"/>
    <cellStyle name="20% - Accent6 10 2 3" xfId="10028" xr:uid="{16E6AC48-9448-406D-91A3-78E72CFDC0FD}"/>
    <cellStyle name="20% - Accent6 10 2 3 2" xfId="21316" xr:uid="{6EB88A4A-86F1-450E-93B0-5EFC43DEAFEC}"/>
    <cellStyle name="20% - Accent6 10 2 4" xfId="8034" xr:uid="{FD2FFEF3-9BBE-4763-B656-D59162F1E7ED}"/>
    <cellStyle name="20% - Accent6 10 2 4 2" xfId="19322" xr:uid="{141B8DEE-193D-4368-96CF-54456BC9F525}"/>
    <cellStyle name="20% - Accent6 10 2 5" xfId="6040" xr:uid="{B25942F5-C38D-462F-864D-9D1027446B06}"/>
    <cellStyle name="20% - Accent6 10 2 5 2" xfId="17328" xr:uid="{C1797B56-2989-48AE-81A0-DAF022DA2824}"/>
    <cellStyle name="20% - Accent6 10 2 6" xfId="15334" xr:uid="{7FC638B5-6823-47A5-85E5-9876365F0F48}"/>
    <cellStyle name="20% - Accent6 10 3" xfId="11025" xr:uid="{E4E1AD71-FE3A-40DB-ADF4-4BC11A506A0E}"/>
    <cellStyle name="20% - Accent6 10 3 2" xfId="22313" xr:uid="{ED312C40-4ECD-4838-9C2A-6A165A41D7D2}"/>
    <cellStyle name="20% - Accent6 10 4" xfId="9031" xr:uid="{C0A62ECA-0A98-4C34-8B36-673AE92FDA1B}"/>
    <cellStyle name="20% - Accent6 10 4 2" xfId="20319" xr:uid="{2AF7DA9B-4233-4AC5-9D10-CB8B2889BECD}"/>
    <cellStyle name="20% - Accent6 10 5" xfId="7037" xr:uid="{0F6F70F4-74F5-4564-BF78-B4DB150A6E8C}"/>
    <cellStyle name="20% - Accent6 10 5 2" xfId="18325" xr:uid="{0BC76640-65D9-44E1-894D-A087E5199005}"/>
    <cellStyle name="20% - Accent6 10 6" xfId="5043" xr:uid="{D5E1A4EA-816F-4C76-B76E-3F16B4232396}"/>
    <cellStyle name="20% - Accent6 10 6 2" xfId="16331" xr:uid="{869FB866-6D1B-43B4-9BEA-FB9BBBAEE059}"/>
    <cellStyle name="20% - Accent6 10 7" xfId="14337" xr:uid="{21B37A8A-F0A5-470D-89A1-18EC1D9F976D}"/>
    <cellStyle name="20% - Accent6 10 8" xfId="13023" xr:uid="{462E33FE-53FA-4517-A9F4-7C4D57498832}"/>
    <cellStyle name="20% - Accent6 11" xfId="1088" xr:uid="{85B87503-FB99-4877-8EFC-56C2C93A2FA4}"/>
    <cellStyle name="20% - Accent6 11 2" xfId="4044" xr:uid="{D2E2F1F8-5EE5-4D25-A609-B286026F2C61}"/>
    <cellStyle name="20% - Accent6 11 2 2" xfId="12023" xr:uid="{6E56DA31-2E66-4AC9-ACEE-007DE9B2222D}"/>
    <cellStyle name="20% - Accent6 11 2 2 2" xfId="23311" xr:uid="{5D8BCC23-613A-4BF1-85B3-1902065E9346}"/>
    <cellStyle name="20% - Accent6 11 2 3" xfId="10029" xr:uid="{9D034053-5915-476B-B33A-EEB0016FAEF0}"/>
    <cellStyle name="20% - Accent6 11 2 3 2" xfId="21317" xr:uid="{68DA2B0E-1EE3-4A7A-A1C1-2CAC8C3D2E3C}"/>
    <cellStyle name="20% - Accent6 11 2 4" xfId="8035" xr:uid="{25B82338-DD41-4C13-926F-1EF484EF08E1}"/>
    <cellStyle name="20% - Accent6 11 2 4 2" xfId="19323" xr:uid="{C23DE097-A593-4DF1-9DA2-3438C6CA545D}"/>
    <cellStyle name="20% - Accent6 11 2 5" xfId="6041" xr:uid="{CC99E3E5-71BE-41E9-B367-C5E33EF4DB90}"/>
    <cellStyle name="20% - Accent6 11 2 5 2" xfId="17329" xr:uid="{458B2F23-FF3F-4871-AB23-5A2D6CC510D4}"/>
    <cellStyle name="20% - Accent6 11 2 6" xfId="15335" xr:uid="{E5F31A64-05C8-4EF5-B73C-49CF46768F69}"/>
    <cellStyle name="20% - Accent6 11 3" xfId="11026" xr:uid="{A3F7F314-14C0-470F-87B6-474F5048D6EE}"/>
    <cellStyle name="20% - Accent6 11 3 2" xfId="22314" xr:uid="{FE696DEB-AEAE-46C5-BD33-3DD50ECB27E5}"/>
    <cellStyle name="20% - Accent6 11 4" xfId="9032" xr:uid="{FFEDF698-0397-4902-BFF5-792AFA6F2B97}"/>
    <cellStyle name="20% - Accent6 11 4 2" xfId="20320" xr:uid="{B9EBA4C1-9B62-4CED-8CA7-3CF9FED9B575}"/>
    <cellStyle name="20% - Accent6 11 5" xfId="7038" xr:uid="{42DE3482-FFC7-4C07-8349-FE6F7FEC138D}"/>
    <cellStyle name="20% - Accent6 11 5 2" xfId="18326" xr:uid="{64007536-97DA-4044-9659-C94E36FC552B}"/>
    <cellStyle name="20% - Accent6 11 6" xfId="5044" xr:uid="{C04D4E88-44C2-4FB4-A39E-A89805580779}"/>
    <cellStyle name="20% - Accent6 11 6 2" xfId="16332" xr:uid="{521A2438-C787-4862-9ADA-A52A0E1F11A9}"/>
    <cellStyle name="20% - Accent6 11 7" xfId="14338" xr:uid="{8CF26CB0-0B4A-4C84-AFF4-BD9855FECFFF}"/>
    <cellStyle name="20% - Accent6 11 8" xfId="13024" xr:uid="{AF8CEE7B-B329-4DCB-B6D8-03B00C4A925E}"/>
    <cellStyle name="20% - Accent6 12" xfId="1089" xr:uid="{D36935AD-C329-41A3-8196-2B394300E79A}"/>
    <cellStyle name="20% - Accent6 12 2" xfId="4045" xr:uid="{AFD64826-E5F0-42E5-819B-B546BCF6A3A6}"/>
    <cellStyle name="20% - Accent6 12 2 2" xfId="12024" xr:uid="{E84A3F30-E815-4FA4-88DB-BCD0F2B62EAD}"/>
    <cellStyle name="20% - Accent6 12 2 2 2" xfId="23312" xr:uid="{A2437645-FB85-46FE-9DCB-7D2CAF7A1540}"/>
    <cellStyle name="20% - Accent6 12 2 3" xfId="10030" xr:uid="{75809418-BD33-4481-B29F-538DA7D37727}"/>
    <cellStyle name="20% - Accent6 12 2 3 2" xfId="21318" xr:uid="{C766AE92-C3B2-41D7-A601-50940338FF90}"/>
    <cellStyle name="20% - Accent6 12 2 4" xfId="8036" xr:uid="{CC33076D-046D-4A00-9C7B-43092EE2C559}"/>
    <cellStyle name="20% - Accent6 12 2 4 2" xfId="19324" xr:uid="{C49B812C-1E44-46F5-B0E1-0D61BE89CB3C}"/>
    <cellStyle name="20% - Accent6 12 2 5" xfId="6042" xr:uid="{1A8027BA-6B71-47DF-9E2C-CF349290E21B}"/>
    <cellStyle name="20% - Accent6 12 2 5 2" xfId="17330" xr:uid="{F7F2DF2C-D680-42C2-ABB3-AF51F66356E4}"/>
    <cellStyle name="20% - Accent6 12 2 6" xfId="15336" xr:uid="{D381C4A3-36DC-483F-A796-1AACD9107426}"/>
    <cellStyle name="20% - Accent6 12 3" xfId="11027" xr:uid="{13FA659F-B57C-4E35-89C7-3216A9532E5C}"/>
    <cellStyle name="20% - Accent6 12 3 2" xfId="22315" xr:uid="{0B4DDBD7-67A5-4B92-8A2E-93030579E79F}"/>
    <cellStyle name="20% - Accent6 12 4" xfId="9033" xr:uid="{E3F8640A-294B-4ACE-9F01-A3B46C731079}"/>
    <cellStyle name="20% - Accent6 12 4 2" xfId="20321" xr:uid="{2903037F-DB22-40D8-B283-01F9DAC2354F}"/>
    <cellStyle name="20% - Accent6 12 5" xfId="7039" xr:uid="{61E12FAA-DF67-40D1-B445-E4A3038C346F}"/>
    <cellStyle name="20% - Accent6 12 5 2" xfId="18327" xr:uid="{23FAE8D4-98DF-44F0-92DB-82E321A59500}"/>
    <cellStyle name="20% - Accent6 12 6" xfId="5045" xr:uid="{2156C19F-D9D8-4B70-9B21-FA78B0F78347}"/>
    <cellStyle name="20% - Accent6 12 6 2" xfId="16333" xr:uid="{71C272AA-A7CB-4CE5-9D9A-2FBFCC2A6DCB}"/>
    <cellStyle name="20% - Accent6 12 7" xfId="14339" xr:uid="{2BBB3CAA-D94D-4008-9F38-1DB3E5DEBFE3}"/>
    <cellStyle name="20% - Accent6 12 8" xfId="13025" xr:uid="{50ECB281-AA05-447F-BFB5-87F4AD82EC71}"/>
    <cellStyle name="20% - Accent6 13" xfId="1090" xr:uid="{F720A244-2E8F-4BBD-ABBE-A21AC9BA982D}"/>
    <cellStyle name="20% - Accent6 13 2" xfId="4046" xr:uid="{D68ADEE2-C669-4305-8778-53E6A79595CF}"/>
    <cellStyle name="20% - Accent6 13 2 2" xfId="12025" xr:uid="{46FD4EBC-DD32-4D27-8D42-D88791B1BF6B}"/>
    <cellStyle name="20% - Accent6 13 2 2 2" xfId="23313" xr:uid="{130C3CB4-D2B5-46BD-96C5-85EC44394E41}"/>
    <cellStyle name="20% - Accent6 13 2 3" xfId="10031" xr:uid="{71298F9A-3A92-4773-902F-6FF5640F1FD7}"/>
    <cellStyle name="20% - Accent6 13 2 3 2" xfId="21319" xr:uid="{5F2357AC-AA63-4264-B88B-D982A5308A56}"/>
    <cellStyle name="20% - Accent6 13 2 4" xfId="8037" xr:uid="{F8B763AA-5B6E-4CCD-BB90-58E2EA05F00D}"/>
    <cellStyle name="20% - Accent6 13 2 4 2" xfId="19325" xr:uid="{8AD90578-780F-42E2-B936-50E182B241EF}"/>
    <cellStyle name="20% - Accent6 13 2 5" xfId="6043" xr:uid="{50A87BF0-526D-447D-84E9-5AA772E6437B}"/>
    <cellStyle name="20% - Accent6 13 2 5 2" xfId="17331" xr:uid="{DED56236-8B4D-4179-9A8A-33828E7A9155}"/>
    <cellStyle name="20% - Accent6 13 2 6" xfId="15337" xr:uid="{09D4098E-5A95-475E-9A3D-1FF8E4DA8C5B}"/>
    <cellStyle name="20% - Accent6 13 3" xfId="11028" xr:uid="{590A2A61-86DB-4508-B1EC-4FE69583BFA3}"/>
    <cellStyle name="20% - Accent6 13 3 2" xfId="22316" xr:uid="{6F8533C8-EBB4-4FE1-B765-6D1287EBA5F8}"/>
    <cellStyle name="20% - Accent6 13 4" xfId="9034" xr:uid="{AA57BFD1-204C-40A3-961C-AE295A6E6690}"/>
    <cellStyle name="20% - Accent6 13 4 2" xfId="20322" xr:uid="{855D67BF-02AD-4128-856C-062ECBDCA053}"/>
    <cellStyle name="20% - Accent6 13 5" xfId="7040" xr:uid="{8D172FDB-5062-41C3-BA2E-E08FC66635E0}"/>
    <cellStyle name="20% - Accent6 13 5 2" xfId="18328" xr:uid="{A6C2B374-B280-4085-B810-D36C7A703C32}"/>
    <cellStyle name="20% - Accent6 13 6" xfId="5046" xr:uid="{FF45230B-3329-4147-8777-83284F689596}"/>
    <cellStyle name="20% - Accent6 13 6 2" xfId="16334" xr:uid="{038A7F4F-8EB8-4465-B694-17AB04CA9DD3}"/>
    <cellStyle name="20% - Accent6 13 7" xfId="14340" xr:uid="{77D44A0E-8CA5-4998-9722-83CED8247D6D}"/>
    <cellStyle name="20% - Accent6 13 8" xfId="13026" xr:uid="{8ADDE4EE-95D7-4885-A4BD-6A6772F833E8}"/>
    <cellStyle name="20% - Accent6 14" xfId="1091" xr:uid="{7FF2D586-4DD0-4C9D-9F79-ACDCD3415E79}"/>
    <cellStyle name="20% - Accent6 14 2" xfId="4047" xr:uid="{8540F826-5A28-4587-A794-FA8A544B5FAE}"/>
    <cellStyle name="20% - Accent6 14 2 2" xfId="12026" xr:uid="{BB50D574-8C4B-4A6C-8477-071AF5AE09A6}"/>
    <cellStyle name="20% - Accent6 14 2 2 2" xfId="23314" xr:uid="{38568B91-C213-47BE-9D83-080729D54723}"/>
    <cellStyle name="20% - Accent6 14 2 3" xfId="10032" xr:uid="{B658F7A9-35F1-4758-8CF8-166E14DD2CD5}"/>
    <cellStyle name="20% - Accent6 14 2 3 2" xfId="21320" xr:uid="{BFDC4112-B32B-4C4B-AD92-B178E2B374F9}"/>
    <cellStyle name="20% - Accent6 14 2 4" xfId="8038" xr:uid="{4945F0C8-55CA-4FBF-A630-08B0825876CE}"/>
    <cellStyle name="20% - Accent6 14 2 4 2" xfId="19326" xr:uid="{824CF4E1-EFFC-413B-BCD6-688AAD4B08D8}"/>
    <cellStyle name="20% - Accent6 14 2 5" xfId="6044" xr:uid="{A75A24B7-BF01-4084-8C0A-CBEA82AF3BF1}"/>
    <cellStyle name="20% - Accent6 14 2 5 2" xfId="17332" xr:uid="{0DC30F6A-7423-404B-A2CC-8EBC9D3F91F3}"/>
    <cellStyle name="20% - Accent6 14 2 6" xfId="15338" xr:uid="{D0F98137-1202-4600-B659-2EBE5D4F6EB7}"/>
    <cellStyle name="20% - Accent6 14 3" xfId="11029" xr:uid="{BEAF090D-5175-407F-81CE-349EFBBD49FD}"/>
    <cellStyle name="20% - Accent6 14 3 2" xfId="22317" xr:uid="{0BAE821B-814B-4CFA-A8AF-F1313645DE54}"/>
    <cellStyle name="20% - Accent6 14 4" xfId="9035" xr:uid="{7ABD3DFF-1599-4881-8F94-06B0ED5DD4E7}"/>
    <cellStyle name="20% - Accent6 14 4 2" xfId="20323" xr:uid="{645571BD-0E66-4F02-853D-2362E98221A8}"/>
    <cellStyle name="20% - Accent6 14 5" xfId="7041" xr:uid="{1E7CB599-34E7-4362-A6F9-51FD77B5830D}"/>
    <cellStyle name="20% - Accent6 14 5 2" xfId="18329" xr:uid="{C9B5E269-C21C-49FA-9FC3-990514B9EA5A}"/>
    <cellStyle name="20% - Accent6 14 6" xfId="5047" xr:uid="{6137FB08-234B-4C3F-A43C-A0B0EE525655}"/>
    <cellStyle name="20% - Accent6 14 6 2" xfId="16335" xr:uid="{AB3AFD10-48DE-4872-97BE-C9BC432DB183}"/>
    <cellStyle name="20% - Accent6 14 7" xfId="14341" xr:uid="{07D0D808-B5C3-46CE-A8C5-336E0066BA82}"/>
    <cellStyle name="20% - Accent6 14 8" xfId="13027" xr:uid="{BD369D1B-7722-498E-89DF-F52643D6C1FF}"/>
    <cellStyle name="20% - Accent6 15" xfId="1092" xr:uid="{F648A72E-2105-4F3F-8D2C-6AC2D7A05D68}"/>
    <cellStyle name="20% - Accent6 15 2" xfId="4048" xr:uid="{9E99EF42-29F2-48C0-95AC-B086008282E3}"/>
    <cellStyle name="20% - Accent6 15 2 2" xfId="12027" xr:uid="{7B2E0D54-A350-443C-A024-3E7754F6B613}"/>
    <cellStyle name="20% - Accent6 15 2 2 2" xfId="23315" xr:uid="{C22F298E-0437-49A2-8137-565304D2462C}"/>
    <cellStyle name="20% - Accent6 15 2 3" xfId="10033" xr:uid="{6EA5D9F2-3681-4224-A361-97FBE90D7E44}"/>
    <cellStyle name="20% - Accent6 15 2 3 2" xfId="21321" xr:uid="{EED0B89E-9975-4309-AC53-C65205B11829}"/>
    <cellStyle name="20% - Accent6 15 2 4" xfId="8039" xr:uid="{4642229C-2A52-4019-9DB2-58EA2929D6EF}"/>
    <cellStyle name="20% - Accent6 15 2 4 2" xfId="19327" xr:uid="{B020403B-0434-4FD6-B1F8-17B5AE97BCBF}"/>
    <cellStyle name="20% - Accent6 15 2 5" xfId="6045" xr:uid="{C2751EC4-9423-40DD-B432-477A182B0D4A}"/>
    <cellStyle name="20% - Accent6 15 2 5 2" xfId="17333" xr:uid="{ABF8C928-D2D8-4969-9890-22DA2474963E}"/>
    <cellStyle name="20% - Accent6 15 2 6" xfId="15339" xr:uid="{10EFD5EF-3136-4880-A4CF-72CA50604519}"/>
    <cellStyle name="20% - Accent6 15 3" xfId="11030" xr:uid="{8E8E5522-7D42-4469-8A61-E32640236A57}"/>
    <cellStyle name="20% - Accent6 15 3 2" xfId="22318" xr:uid="{FDC91C2B-5127-4EA6-8328-420F3D364199}"/>
    <cellStyle name="20% - Accent6 15 4" xfId="9036" xr:uid="{2F127E2E-223C-4AFB-BDE1-A09D37C5778B}"/>
    <cellStyle name="20% - Accent6 15 4 2" xfId="20324" xr:uid="{C30F0ACC-0A7E-4E89-AA54-44097A4E0049}"/>
    <cellStyle name="20% - Accent6 15 5" xfId="7042" xr:uid="{C443F35D-6601-4903-A039-FED616764F77}"/>
    <cellStyle name="20% - Accent6 15 5 2" xfId="18330" xr:uid="{B373BC74-B4ED-476E-A83E-6DC8C8618BDD}"/>
    <cellStyle name="20% - Accent6 15 6" xfId="5048" xr:uid="{475DAAD5-0DEE-4236-AD1D-D071BE64C991}"/>
    <cellStyle name="20% - Accent6 15 6 2" xfId="16336" xr:uid="{FDB04C70-580A-4120-9EFA-048028B24060}"/>
    <cellStyle name="20% - Accent6 15 7" xfId="14342" xr:uid="{8B0CBC4C-41BA-4651-9B5E-0FBC118A1F76}"/>
    <cellStyle name="20% - Accent6 15 8" xfId="13028" xr:uid="{245881BA-AD7B-4B25-8D20-295B50AC5643}"/>
    <cellStyle name="20% - Accent6 16" xfId="1093" xr:uid="{6EC03289-BD70-4231-BE26-917E626D6C40}"/>
    <cellStyle name="20% - Accent6 16 2" xfId="4049" xr:uid="{EB98311C-9E41-4311-8E2C-96AA1F03EA3D}"/>
    <cellStyle name="20% - Accent6 16 2 2" xfId="12028" xr:uid="{B6251983-A529-428F-B593-24E15F99E74E}"/>
    <cellStyle name="20% - Accent6 16 2 2 2" xfId="23316" xr:uid="{15B30B17-DDEE-4089-8431-34CC616201CB}"/>
    <cellStyle name="20% - Accent6 16 2 3" xfId="10034" xr:uid="{97D2CAB1-C505-4886-95F1-B7D999AC912F}"/>
    <cellStyle name="20% - Accent6 16 2 3 2" xfId="21322" xr:uid="{A80C32E9-B779-4B07-A447-FC438AC9ABD1}"/>
    <cellStyle name="20% - Accent6 16 2 4" xfId="8040" xr:uid="{E6F05A35-A10A-4160-8341-B85C9021899B}"/>
    <cellStyle name="20% - Accent6 16 2 4 2" xfId="19328" xr:uid="{05ECE9A3-28B8-4471-A2C3-8607189F08EF}"/>
    <cellStyle name="20% - Accent6 16 2 5" xfId="6046" xr:uid="{9D5E59D7-F81F-4DEF-9CCE-49FEA8FDD116}"/>
    <cellStyle name="20% - Accent6 16 2 5 2" xfId="17334" xr:uid="{F1D53AE2-530B-400E-A5FF-14797112CD39}"/>
    <cellStyle name="20% - Accent6 16 2 6" xfId="15340" xr:uid="{C09B8B1B-33A0-4B3C-9850-6C8785DD320B}"/>
    <cellStyle name="20% - Accent6 16 3" xfId="11031" xr:uid="{E0E5876B-4D96-477F-B7DC-FEB43EDF990C}"/>
    <cellStyle name="20% - Accent6 16 3 2" xfId="22319" xr:uid="{050F3115-EB93-400E-8F75-AC5BF0BECE00}"/>
    <cellStyle name="20% - Accent6 16 4" xfId="9037" xr:uid="{E6FA0B08-9431-4C6A-B11B-DB763C69C8C3}"/>
    <cellStyle name="20% - Accent6 16 4 2" xfId="20325" xr:uid="{FA19EBB0-90E1-4151-A881-84AC79E2AB40}"/>
    <cellStyle name="20% - Accent6 16 5" xfId="7043" xr:uid="{A445F815-6FB1-465C-A022-8F15C1115328}"/>
    <cellStyle name="20% - Accent6 16 5 2" xfId="18331" xr:uid="{BE20497C-0631-4CE1-A772-43CCFEA1E59A}"/>
    <cellStyle name="20% - Accent6 16 6" xfId="5049" xr:uid="{37CEF17C-814E-4923-9991-F34D6402F914}"/>
    <cellStyle name="20% - Accent6 16 6 2" xfId="16337" xr:uid="{9872CFD2-7FDE-4FCD-8074-7FE8E24BC210}"/>
    <cellStyle name="20% - Accent6 16 7" xfId="14343" xr:uid="{E1BD50C8-87AB-4A34-8812-44CA9DEF81FD}"/>
    <cellStyle name="20% - Accent6 16 8" xfId="13029" xr:uid="{15833049-01FF-40CB-98FF-CFCFF4351E1A}"/>
    <cellStyle name="20% - Accent6 17" xfId="1094" xr:uid="{2B4388E3-4DAB-46C4-B951-4F06CB825096}"/>
    <cellStyle name="20% - Accent6 17 2" xfId="4050" xr:uid="{B1AE29CD-3532-40F4-937A-85DDE6CF37BB}"/>
    <cellStyle name="20% - Accent6 17 2 2" xfId="12029" xr:uid="{7F5342EB-6CA2-4AB6-B953-1E8C5CC8D064}"/>
    <cellStyle name="20% - Accent6 17 2 2 2" xfId="23317" xr:uid="{A867F0C4-CDD0-47E4-992C-20318A303366}"/>
    <cellStyle name="20% - Accent6 17 2 3" xfId="10035" xr:uid="{44543311-51A7-465D-A586-A3B55D9C8904}"/>
    <cellStyle name="20% - Accent6 17 2 3 2" xfId="21323" xr:uid="{A99ABEA5-D6F4-4F66-9952-8149249F4C5B}"/>
    <cellStyle name="20% - Accent6 17 2 4" xfId="8041" xr:uid="{BB4B7E3E-6417-4EFA-AA44-0A79DD074D8B}"/>
    <cellStyle name="20% - Accent6 17 2 4 2" xfId="19329" xr:uid="{10A49336-D388-4E42-BF43-193B4E245376}"/>
    <cellStyle name="20% - Accent6 17 2 5" xfId="6047" xr:uid="{7DFF073A-590B-41C2-BAEC-D79C3CF91C08}"/>
    <cellStyle name="20% - Accent6 17 2 5 2" xfId="17335" xr:uid="{E431FAD2-04B7-45D9-A9FC-83C9FD09C5CC}"/>
    <cellStyle name="20% - Accent6 17 2 6" xfId="15341" xr:uid="{3374D9E8-C218-4DE8-B0C4-E3357FEA5800}"/>
    <cellStyle name="20% - Accent6 17 3" xfId="11032" xr:uid="{92167340-656B-4607-B463-FA9037EF68AB}"/>
    <cellStyle name="20% - Accent6 17 3 2" xfId="22320" xr:uid="{007E50DA-9BCB-411D-8362-72BFE16A6B81}"/>
    <cellStyle name="20% - Accent6 17 4" xfId="9038" xr:uid="{42056B96-662C-449A-B9EB-D5310A22148E}"/>
    <cellStyle name="20% - Accent6 17 4 2" xfId="20326" xr:uid="{514AB7D5-7661-4073-9440-8BB853252687}"/>
    <cellStyle name="20% - Accent6 17 5" xfId="7044" xr:uid="{65B2269A-C2CB-4038-AA8A-44610AEB182E}"/>
    <cellStyle name="20% - Accent6 17 5 2" xfId="18332" xr:uid="{6397493D-ACAF-49B4-81F5-B5DD6917A5CF}"/>
    <cellStyle name="20% - Accent6 17 6" xfId="5050" xr:uid="{C17FD35F-BC39-454F-AEB1-EA1CAEDEEB80}"/>
    <cellStyle name="20% - Accent6 17 6 2" xfId="16338" xr:uid="{95DCB2EC-A7BC-4280-9871-C929A0862DB3}"/>
    <cellStyle name="20% - Accent6 17 7" xfId="14344" xr:uid="{B966F5E1-94A5-4E60-A2C9-B27E8C36600E}"/>
    <cellStyle name="20% - Accent6 17 8" xfId="13030" xr:uid="{0ACF648A-2A20-4DB5-9908-FE285ABAD50B}"/>
    <cellStyle name="20% - Accent6 18" xfId="1095" xr:uid="{E5B31440-D59A-43C6-A0F3-27CF98F71A82}"/>
    <cellStyle name="20% - Accent6 18 2" xfId="4051" xr:uid="{CC27FCFE-240E-4497-AA44-9C55D67EEA30}"/>
    <cellStyle name="20% - Accent6 18 2 2" xfId="12030" xr:uid="{31BAA32F-83B5-4296-BA41-8159555155D7}"/>
    <cellStyle name="20% - Accent6 18 2 2 2" xfId="23318" xr:uid="{90763448-44E7-4FCE-9988-D4806FCFF7AF}"/>
    <cellStyle name="20% - Accent6 18 2 3" xfId="10036" xr:uid="{632583CB-9CA4-4292-9EBE-90CC59C5115D}"/>
    <cellStyle name="20% - Accent6 18 2 3 2" xfId="21324" xr:uid="{728A6227-8AD7-4AE9-8429-B4AE706F5E5D}"/>
    <cellStyle name="20% - Accent6 18 2 4" xfId="8042" xr:uid="{309867CA-EB6C-43AE-8855-1D1A264D37C0}"/>
    <cellStyle name="20% - Accent6 18 2 4 2" xfId="19330" xr:uid="{E696C427-4230-4C0B-B1DA-239AB474CF8E}"/>
    <cellStyle name="20% - Accent6 18 2 5" xfId="6048" xr:uid="{C76D1AC2-507F-45EB-A696-153E03E12448}"/>
    <cellStyle name="20% - Accent6 18 2 5 2" xfId="17336" xr:uid="{DC935909-5D50-4309-98BC-8B9089AC47DE}"/>
    <cellStyle name="20% - Accent6 18 2 6" xfId="15342" xr:uid="{0A07708C-617F-4F18-97DF-03AA69822948}"/>
    <cellStyle name="20% - Accent6 18 3" xfId="11033" xr:uid="{F9EC55CC-BA56-42DD-8890-100D9262F65A}"/>
    <cellStyle name="20% - Accent6 18 3 2" xfId="22321" xr:uid="{5E90783C-89B2-4C0B-8E29-1752991DC175}"/>
    <cellStyle name="20% - Accent6 18 4" xfId="9039" xr:uid="{31CCD16D-59BB-474D-837A-C9A4161E941A}"/>
    <cellStyle name="20% - Accent6 18 4 2" xfId="20327" xr:uid="{A3D09D40-08E4-43FE-AA36-D06C9EEAE6F7}"/>
    <cellStyle name="20% - Accent6 18 5" xfId="7045" xr:uid="{5FADCC67-2F4C-42DD-A7E1-41ACCCB56DDE}"/>
    <cellStyle name="20% - Accent6 18 5 2" xfId="18333" xr:uid="{5BFF957E-7EE3-460D-9BCC-80295C004239}"/>
    <cellStyle name="20% - Accent6 18 6" xfId="5051" xr:uid="{48BB11BD-8E3D-4A1F-A7FE-C1C0F7C863E4}"/>
    <cellStyle name="20% - Accent6 18 6 2" xfId="16339" xr:uid="{9FF88946-392F-4CB4-92B5-C076F06462EF}"/>
    <cellStyle name="20% - Accent6 18 7" xfId="14345" xr:uid="{1EEDDE86-DB98-47DA-BAFC-D510A2EE7001}"/>
    <cellStyle name="20% - Accent6 18 8" xfId="13031" xr:uid="{5C8C3F87-3A0C-4018-9FFD-9698F6C95827}"/>
    <cellStyle name="20% - Accent6 19" xfId="1096" xr:uid="{2DF0DE49-7937-431F-B0E4-406CED75B793}"/>
    <cellStyle name="20% - Accent6 19 2" xfId="4052" xr:uid="{308D02A3-0838-4370-89F1-717F4BD4A1B6}"/>
    <cellStyle name="20% - Accent6 19 2 2" xfId="12031" xr:uid="{01276604-CB74-417C-B95B-94848679391B}"/>
    <cellStyle name="20% - Accent6 19 2 2 2" xfId="23319" xr:uid="{8DDE0EA6-D864-417B-BD8F-7E2F097017DF}"/>
    <cellStyle name="20% - Accent6 19 2 3" xfId="10037" xr:uid="{6F208DED-CDF6-4F3F-9CE4-59723094E364}"/>
    <cellStyle name="20% - Accent6 19 2 3 2" xfId="21325" xr:uid="{C98CF180-4C76-44B7-ABD7-AB092DCB3FFE}"/>
    <cellStyle name="20% - Accent6 19 2 4" xfId="8043" xr:uid="{21162A4C-AC65-4C2C-A6FA-3F2A93F56CAB}"/>
    <cellStyle name="20% - Accent6 19 2 4 2" xfId="19331" xr:uid="{6B661208-98B3-4A75-B2D1-DF20D62892EC}"/>
    <cellStyle name="20% - Accent6 19 2 5" xfId="6049" xr:uid="{04CDDE71-AE9C-4B7C-AB15-B19B55C21939}"/>
    <cellStyle name="20% - Accent6 19 2 5 2" xfId="17337" xr:uid="{11DC7CF5-1074-41EF-9F29-4AE3235B0D54}"/>
    <cellStyle name="20% - Accent6 19 2 6" xfId="15343" xr:uid="{D1462A12-7872-4E9C-9B4E-19C54F1AA49A}"/>
    <cellStyle name="20% - Accent6 19 3" xfId="11034" xr:uid="{D51B88EA-AF99-4860-A522-7E24618EE4EB}"/>
    <cellStyle name="20% - Accent6 19 3 2" xfId="22322" xr:uid="{95519DB9-4DDB-4B7F-A1F5-0FF4E3219F73}"/>
    <cellStyle name="20% - Accent6 19 4" xfId="9040" xr:uid="{293EB0E2-8D87-4AE0-A5DC-249D6624D4EE}"/>
    <cellStyle name="20% - Accent6 19 4 2" xfId="20328" xr:uid="{965122DB-DFE8-43A2-8C2A-0C66FA1E4835}"/>
    <cellStyle name="20% - Accent6 19 5" xfId="7046" xr:uid="{5A212832-0B96-4EE3-BAE3-CC2F809DC6B5}"/>
    <cellStyle name="20% - Accent6 19 5 2" xfId="18334" xr:uid="{688A87ED-CCB6-4D9B-BA06-5B1CE1B87793}"/>
    <cellStyle name="20% - Accent6 19 6" xfId="5052" xr:uid="{67A31B98-0A6B-4881-938E-CBB19A9E40A1}"/>
    <cellStyle name="20% - Accent6 19 6 2" xfId="16340" xr:uid="{13782018-1C90-4055-B18F-FC7DF2450F59}"/>
    <cellStyle name="20% - Accent6 19 7" xfId="14346" xr:uid="{50EE2303-BBCE-4011-93C4-23E787E06FDA}"/>
    <cellStyle name="20% - Accent6 19 8" xfId="13032" xr:uid="{FBA0273F-93B5-420E-AA48-C75196210426}"/>
    <cellStyle name="20% - Accent6 2" xfId="1097" xr:uid="{DEF034F1-0121-4587-9E6E-A09FB564B204}"/>
    <cellStyle name="20% - Accent6 2 10" xfId="24655" xr:uid="{1755DE18-8892-46C4-B51F-0F7F66097A24}"/>
    <cellStyle name="20% - Accent6 2 11" xfId="25044" xr:uid="{F37EF07C-ABB7-477C-A590-68A11CC48D15}"/>
    <cellStyle name="20% - Accent6 2 2" xfId="4053" xr:uid="{1D65B070-D5D7-47B5-82F8-92104CD0A8CA}"/>
    <cellStyle name="20% - Accent6 2 2 2" xfId="12032" xr:uid="{3FDA8CED-2657-474A-A0A1-842BFD17131D}"/>
    <cellStyle name="20% - Accent6 2 2 2 2" xfId="23320" xr:uid="{DC0824CE-8555-4CA8-A8D4-8017FF11029A}"/>
    <cellStyle name="20% - Accent6 2 2 3" xfId="10038" xr:uid="{7FED2B90-0619-4C08-802E-3364C3325EEC}"/>
    <cellStyle name="20% - Accent6 2 2 3 2" xfId="21326" xr:uid="{DF6FBA09-37C4-4419-B95D-3AAD64491AD5}"/>
    <cellStyle name="20% - Accent6 2 2 4" xfId="8044" xr:uid="{49DFE0DC-8341-4402-B3F0-B8B306E48410}"/>
    <cellStyle name="20% - Accent6 2 2 4 2" xfId="19332" xr:uid="{6B455E74-C627-4E39-AC2E-6D5FB78C2913}"/>
    <cellStyle name="20% - Accent6 2 2 5" xfId="6050" xr:uid="{B322D5C3-8EBF-4427-97A3-2960940C6BEC}"/>
    <cellStyle name="20% - Accent6 2 2 5 2" xfId="17338" xr:uid="{16994ACE-B87E-465D-A84E-C91E695C027E}"/>
    <cellStyle name="20% - Accent6 2 2 6" xfId="15344" xr:uid="{CC148600-1F8D-4981-BB72-23240E8FF824}"/>
    <cellStyle name="20% - Accent6 2 2 7" xfId="24416" xr:uid="{8E1AB03C-0984-42A9-85D5-7D81389E8A25}"/>
    <cellStyle name="20% - Accent6 2 2 8" xfId="24879" xr:uid="{238C6214-3012-49BF-8DED-6A6244E883F8}"/>
    <cellStyle name="20% - Accent6 2 2 9" xfId="25246" xr:uid="{5AFC3C62-6C76-4B9F-8E4F-EEC6018CB43C}"/>
    <cellStyle name="20% - Accent6 2 3" xfId="11035" xr:uid="{29BCE351-DEA0-42B2-AE40-26F858A3DB69}"/>
    <cellStyle name="20% - Accent6 2 3 2" xfId="22323" xr:uid="{8B068456-63E2-4847-B1A9-8057DDB51938}"/>
    <cellStyle name="20% - Accent6 2 4" xfId="9041" xr:uid="{9CB9CC18-8D2E-4864-85A7-28CC58C402E1}"/>
    <cellStyle name="20% - Accent6 2 4 2" xfId="20329" xr:uid="{B6CC11B5-1389-49B4-A654-1913F6F903BB}"/>
    <cellStyle name="20% - Accent6 2 5" xfId="7047" xr:uid="{1B255392-7DAF-4F8D-9294-C4190D8FD486}"/>
    <cellStyle name="20% - Accent6 2 5 2" xfId="18335" xr:uid="{326BDEC4-7254-43A3-BE8D-78FD44126420}"/>
    <cellStyle name="20% - Accent6 2 6" xfId="5053" xr:uid="{30DF2276-FCF4-4334-8C00-FC3959206203}"/>
    <cellStyle name="20% - Accent6 2 6 2" xfId="16341" xr:uid="{98954DDA-246B-4FD0-9DFE-54D41861CDB4}"/>
    <cellStyle name="20% - Accent6 2 7" xfId="14347" xr:uid="{DFB736E3-9AF1-45E4-94F4-8CDA2B4EC033}"/>
    <cellStyle name="20% - Accent6 2 8" xfId="13033" xr:uid="{87CB7B06-2931-4A09-B415-48C9CF8E343B}"/>
    <cellStyle name="20% - Accent6 2 9" xfId="24028" xr:uid="{CB5969A5-77AA-4EC2-A9C0-E5C1120A3F69}"/>
    <cellStyle name="20% - Accent6 20" xfId="1098" xr:uid="{9BBCDFEB-F26C-4CBE-8186-808F360741D1}"/>
    <cellStyle name="20% - Accent6 20 2" xfId="4054" xr:uid="{996A5981-8298-489D-A9F9-33BD98A93FEE}"/>
    <cellStyle name="20% - Accent6 20 2 2" xfId="12033" xr:uid="{42836E90-D483-48BF-A218-9FAA4BE4E57A}"/>
    <cellStyle name="20% - Accent6 20 2 2 2" xfId="23321" xr:uid="{68E1CB76-7DEE-4C01-8A89-168EF9F105F7}"/>
    <cellStyle name="20% - Accent6 20 2 3" xfId="10039" xr:uid="{C0791ECF-56E1-4A9E-BA02-07233BCAA715}"/>
    <cellStyle name="20% - Accent6 20 2 3 2" xfId="21327" xr:uid="{34DE4715-A8E6-4D87-B342-25271A390CF2}"/>
    <cellStyle name="20% - Accent6 20 2 4" xfId="8045" xr:uid="{411BE730-AB9E-47C3-8665-E8BDFB236448}"/>
    <cellStyle name="20% - Accent6 20 2 4 2" xfId="19333" xr:uid="{94CDFEDD-152E-464E-A7FA-22756A1ED545}"/>
    <cellStyle name="20% - Accent6 20 2 5" xfId="6051" xr:uid="{E584402C-2477-48F0-91F8-F237D482D171}"/>
    <cellStyle name="20% - Accent6 20 2 5 2" xfId="17339" xr:uid="{C9510482-B400-4B7C-BC55-9E0B815A8C4D}"/>
    <cellStyle name="20% - Accent6 20 2 6" xfId="15345" xr:uid="{05E45455-1FE0-4E78-A64F-96422BDFA86A}"/>
    <cellStyle name="20% - Accent6 20 3" xfId="11036" xr:uid="{B466A506-2B85-4999-A680-CCA1E5CDEE24}"/>
    <cellStyle name="20% - Accent6 20 3 2" xfId="22324" xr:uid="{21479C35-E2BF-456B-9E61-0055BBCBC1A2}"/>
    <cellStyle name="20% - Accent6 20 4" xfId="9042" xr:uid="{C8373A4B-EC5C-4FF0-940F-90A8C1F5F8F8}"/>
    <cellStyle name="20% - Accent6 20 4 2" xfId="20330" xr:uid="{7B4C90B4-1B74-4941-ACAC-B189D8AAFE0B}"/>
    <cellStyle name="20% - Accent6 20 5" xfId="7048" xr:uid="{B3C4F58F-5BFA-4593-8833-1595B6056DC6}"/>
    <cellStyle name="20% - Accent6 20 5 2" xfId="18336" xr:uid="{BB37A966-634E-48B9-A781-2159CBF92970}"/>
    <cellStyle name="20% - Accent6 20 6" xfId="5054" xr:uid="{92256FF8-1267-438D-BC6C-D868F06CDE47}"/>
    <cellStyle name="20% - Accent6 20 6 2" xfId="16342" xr:uid="{9333337C-AF0E-4629-A618-6CAEF670A065}"/>
    <cellStyle name="20% - Accent6 20 7" xfId="14348" xr:uid="{DFBC528C-18F0-4B28-AD44-43389EF148EF}"/>
    <cellStyle name="20% - Accent6 20 8" xfId="13034" xr:uid="{E38F2693-6E73-4349-810C-D35FF9A1F2CE}"/>
    <cellStyle name="20% - Accent6 21" xfId="1099" xr:uid="{57F246EF-E1B0-4C7B-A40F-EF8469799083}"/>
    <cellStyle name="20% - Accent6 21 2" xfId="4055" xr:uid="{B912A697-797B-47A9-A827-E8378CDEDA50}"/>
    <cellStyle name="20% - Accent6 21 2 2" xfId="12034" xr:uid="{D90107B9-F1BD-49B5-8DEF-21BB484469B1}"/>
    <cellStyle name="20% - Accent6 21 2 2 2" xfId="23322" xr:uid="{48E05B31-779B-43D5-A215-3A796330E322}"/>
    <cellStyle name="20% - Accent6 21 2 3" xfId="10040" xr:uid="{428353A4-03DA-4277-ABA4-13B5E099A050}"/>
    <cellStyle name="20% - Accent6 21 2 3 2" xfId="21328" xr:uid="{715A4886-AE37-4F1C-8986-3293A25F5C32}"/>
    <cellStyle name="20% - Accent6 21 2 4" xfId="8046" xr:uid="{186B3484-B8B3-4D5A-AD1D-CA5995CECF73}"/>
    <cellStyle name="20% - Accent6 21 2 4 2" xfId="19334" xr:uid="{2617A59C-001D-4B07-82E7-80E8A90D6188}"/>
    <cellStyle name="20% - Accent6 21 2 5" xfId="6052" xr:uid="{9D608768-7B4E-441B-AB29-12F5304AE6CF}"/>
    <cellStyle name="20% - Accent6 21 2 5 2" xfId="17340" xr:uid="{C29FBAAA-C364-4D4C-A4AA-B1D7D42A5E29}"/>
    <cellStyle name="20% - Accent6 21 2 6" xfId="15346" xr:uid="{826FE078-08D8-400D-91D0-DFC533AC44F8}"/>
    <cellStyle name="20% - Accent6 21 3" xfId="11037" xr:uid="{D722EA3E-2708-4D69-B0C3-D22BF328F77E}"/>
    <cellStyle name="20% - Accent6 21 3 2" xfId="22325" xr:uid="{001EEBE8-8C6A-4DCF-8237-5A71E62F5D94}"/>
    <cellStyle name="20% - Accent6 21 4" xfId="9043" xr:uid="{3984DEC9-02D9-4092-8599-44F6CE5C59F8}"/>
    <cellStyle name="20% - Accent6 21 4 2" xfId="20331" xr:uid="{47C696EF-19E4-4E29-8AE3-8370B9F3C4A0}"/>
    <cellStyle name="20% - Accent6 21 5" xfId="7049" xr:uid="{03296CD5-F8DD-41A4-8626-A9F1B441CB81}"/>
    <cellStyle name="20% - Accent6 21 5 2" xfId="18337" xr:uid="{74FA13A4-E583-448F-B3D9-726EBDBB183A}"/>
    <cellStyle name="20% - Accent6 21 6" xfId="5055" xr:uid="{3545E8FC-2DD7-4915-9F82-DE6A549392EF}"/>
    <cellStyle name="20% - Accent6 21 6 2" xfId="16343" xr:uid="{38BAB6A1-447D-42EE-9757-4EB08693076E}"/>
    <cellStyle name="20% - Accent6 21 7" xfId="14349" xr:uid="{3F21CA5D-C970-46BA-B703-42AD766CB702}"/>
    <cellStyle name="20% - Accent6 21 8" xfId="13035" xr:uid="{5FA030E7-8FE4-49B1-8065-0C2C245B312D}"/>
    <cellStyle name="20% - Accent6 22" xfId="1100" xr:uid="{0D40179F-B27E-4DEE-BD71-6227AE5B0875}"/>
    <cellStyle name="20% - Accent6 22 2" xfId="4056" xr:uid="{980B0285-FDC0-4F27-AC54-23BEA30795C1}"/>
    <cellStyle name="20% - Accent6 22 2 2" xfId="12035" xr:uid="{7F4A5A6B-CF17-4024-9322-5A26D2384FA7}"/>
    <cellStyle name="20% - Accent6 22 2 2 2" xfId="23323" xr:uid="{CE4F352C-8496-4D74-B495-29192FD393DE}"/>
    <cellStyle name="20% - Accent6 22 2 3" xfId="10041" xr:uid="{89E07A28-D1C1-437E-8964-7B3E5805932A}"/>
    <cellStyle name="20% - Accent6 22 2 3 2" xfId="21329" xr:uid="{2DF0F44E-3F16-4F3A-AEA8-22FB277895C0}"/>
    <cellStyle name="20% - Accent6 22 2 4" xfId="8047" xr:uid="{FABC0900-6EB0-4757-8CA3-44FF25E05B44}"/>
    <cellStyle name="20% - Accent6 22 2 4 2" xfId="19335" xr:uid="{9226E49D-5B23-4FEE-8A87-1EE03998426C}"/>
    <cellStyle name="20% - Accent6 22 2 5" xfId="6053" xr:uid="{A1904726-6F32-44B2-AF78-FE1206F8AA55}"/>
    <cellStyle name="20% - Accent6 22 2 5 2" xfId="17341" xr:uid="{1081DF58-2105-4C44-974D-3BEF18DE3DAD}"/>
    <cellStyle name="20% - Accent6 22 2 6" xfId="15347" xr:uid="{4D9EA19F-F275-48A5-AE8D-CCBAB139607B}"/>
    <cellStyle name="20% - Accent6 22 3" xfId="11038" xr:uid="{EEAD0839-B610-4853-BA4B-695BA5803A23}"/>
    <cellStyle name="20% - Accent6 22 3 2" xfId="22326" xr:uid="{DC8AF58A-FFA4-45E5-9A1B-0E10DC602E0E}"/>
    <cellStyle name="20% - Accent6 22 4" xfId="9044" xr:uid="{82355FC5-2E67-43B8-AE4F-619D5A60D78E}"/>
    <cellStyle name="20% - Accent6 22 4 2" xfId="20332" xr:uid="{9504A622-FAEF-4AE4-8EEF-F37C508A7C0B}"/>
    <cellStyle name="20% - Accent6 22 5" xfId="7050" xr:uid="{9109EE0F-7BB6-4924-BDEE-1D954F27A93F}"/>
    <cellStyle name="20% - Accent6 22 5 2" xfId="18338" xr:uid="{7CEB6B77-D4BE-4703-BC7E-F07E43B089DF}"/>
    <cellStyle name="20% - Accent6 22 6" xfId="5056" xr:uid="{8772ED02-F986-4ED6-9C57-462E66C3A04E}"/>
    <cellStyle name="20% - Accent6 22 6 2" xfId="16344" xr:uid="{3C9EEF25-F53A-433A-A445-8759FD9945A5}"/>
    <cellStyle name="20% - Accent6 22 7" xfId="14350" xr:uid="{974DB811-FFA4-42D7-A557-6902480C9921}"/>
    <cellStyle name="20% - Accent6 22 8" xfId="13036" xr:uid="{07C44793-E2B5-4F4B-87C9-71F1E736DC62}"/>
    <cellStyle name="20% - Accent6 23" xfId="1101" xr:uid="{A0895B35-2C35-437B-AF5B-11AAE8375C89}"/>
    <cellStyle name="20% - Accent6 23 2" xfId="4057" xr:uid="{02529E75-B073-4496-B074-4D2DFF56AB17}"/>
    <cellStyle name="20% - Accent6 23 2 2" xfId="12036" xr:uid="{BBE465BF-C07C-4483-8B5B-D12CF2DA7DC1}"/>
    <cellStyle name="20% - Accent6 23 2 2 2" xfId="23324" xr:uid="{C856EA42-2F86-417D-8C64-DCBB247EDB2A}"/>
    <cellStyle name="20% - Accent6 23 2 3" xfId="10042" xr:uid="{2FE4EF9A-2CF0-4BC6-83B3-716022DD61BA}"/>
    <cellStyle name="20% - Accent6 23 2 3 2" xfId="21330" xr:uid="{BFFF15D5-EF19-4E91-AEF9-7705664E563D}"/>
    <cellStyle name="20% - Accent6 23 2 4" xfId="8048" xr:uid="{106DEDAB-13CB-480F-B7A2-2114B4039A83}"/>
    <cellStyle name="20% - Accent6 23 2 4 2" xfId="19336" xr:uid="{238383AC-2076-4638-8770-E53DD33336C1}"/>
    <cellStyle name="20% - Accent6 23 2 5" xfId="6054" xr:uid="{BD46CFCF-1398-47F0-89AF-32ECBB9400B8}"/>
    <cellStyle name="20% - Accent6 23 2 5 2" xfId="17342" xr:uid="{DF8170DF-2E22-47D7-8687-98D177CA0B5E}"/>
    <cellStyle name="20% - Accent6 23 2 6" xfId="15348" xr:uid="{4D1A622C-9BA0-4E86-8419-2AD2AE477B26}"/>
    <cellStyle name="20% - Accent6 23 3" xfId="11039" xr:uid="{4CEE20D2-0AE1-4655-A7E8-99E379EE822B}"/>
    <cellStyle name="20% - Accent6 23 3 2" xfId="22327" xr:uid="{CEC981CE-5A33-4E3F-A60E-0E908CCD1115}"/>
    <cellStyle name="20% - Accent6 23 4" xfId="9045" xr:uid="{7470CA4E-0DDD-43FD-945D-171543F54BCE}"/>
    <cellStyle name="20% - Accent6 23 4 2" xfId="20333" xr:uid="{8370A905-AB1F-40E5-BFD4-A076AD3D58F3}"/>
    <cellStyle name="20% - Accent6 23 5" xfId="7051" xr:uid="{9F05F286-F9FB-48F4-9EAA-447749F4053C}"/>
    <cellStyle name="20% - Accent6 23 5 2" xfId="18339" xr:uid="{2768382F-AFCC-4676-A514-7E57C8C75803}"/>
    <cellStyle name="20% - Accent6 23 6" xfId="5057" xr:uid="{EBCD78D5-34C1-48CC-8D43-580F2B132C7C}"/>
    <cellStyle name="20% - Accent6 23 6 2" xfId="16345" xr:uid="{DA10AF5F-9D71-4B30-A3DD-3FF2CABEA499}"/>
    <cellStyle name="20% - Accent6 23 7" xfId="14351" xr:uid="{AD2024B0-1B1B-4E30-A418-43EF993AD04C}"/>
    <cellStyle name="20% - Accent6 23 8" xfId="13037" xr:uid="{E06A66C7-87FA-49D4-B3A3-6C8D7476DCFE}"/>
    <cellStyle name="20% - Accent6 24" xfId="1102" xr:uid="{4D443B0E-7019-4876-B3F7-29827F142BF8}"/>
    <cellStyle name="20% - Accent6 24 2" xfId="4058" xr:uid="{1A377AA1-04CF-40A6-8712-EAEA53296B42}"/>
    <cellStyle name="20% - Accent6 24 2 2" xfId="12037" xr:uid="{AA5F71E3-066B-4983-B110-D2E51CDEE318}"/>
    <cellStyle name="20% - Accent6 24 2 2 2" xfId="23325" xr:uid="{DE9A3570-5878-4B66-9EE7-7A3143D345D9}"/>
    <cellStyle name="20% - Accent6 24 2 3" xfId="10043" xr:uid="{B3C7321F-17EA-4681-9180-072BE4440E81}"/>
    <cellStyle name="20% - Accent6 24 2 3 2" xfId="21331" xr:uid="{AF3A003E-F0DD-422A-AC71-C9FCE580420B}"/>
    <cellStyle name="20% - Accent6 24 2 4" xfId="8049" xr:uid="{C87C6D39-DA2E-4F76-AF92-36366F0BF049}"/>
    <cellStyle name="20% - Accent6 24 2 4 2" xfId="19337" xr:uid="{276B0C06-5555-4707-873D-B64CD7D0EEC1}"/>
    <cellStyle name="20% - Accent6 24 2 5" xfId="6055" xr:uid="{6EF8160C-B31E-467A-BC40-C93FCFBFC810}"/>
    <cellStyle name="20% - Accent6 24 2 5 2" xfId="17343" xr:uid="{B266D97B-F62F-4CAC-8BE5-F7D055B51B58}"/>
    <cellStyle name="20% - Accent6 24 2 6" xfId="15349" xr:uid="{BFBDBE29-301F-45E2-9500-D848C4A01DCC}"/>
    <cellStyle name="20% - Accent6 24 3" xfId="11040" xr:uid="{D13CAF58-351F-4C9B-8F86-48E40250EF30}"/>
    <cellStyle name="20% - Accent6 24 3 2" xfId="22328" xr:uid="{A8BF7BC3-3501-4575-898A-F09AA5E084AE}"/>
    <cellStyle name="20% - Accent6 24 4" xfId="9046" xr:uid="{1D66C2A4-BC51-4088-AD43-93E14F6B2121}"/>
    <cellStyle name="20% - Accent6 24 4 2" xfId="20334" xr:uid="{80537986-1679-4C3A-BEE2-889BD7D5E024}"/>
    <cellStyle name="20% - Accent6 24 5" xfId="7052" xr:uid="{33097757-9F45-4938-BCFF-E7ECA9D38F2F}"/>
    <cellStyle name="20% - Accent6 24 5 2" xfId="18340" xr:uid="{7820311F-8C45-4C35-8279-F7A31FCD50FF}"/>
    <cellStyle name="20% - Accent6 24 6" xfId="5058" xr:uid="{8902719F-7AE2-40A6-87D8-2B3CB06ED06B}"/>
    <cellStyle name="20% - Accent6 24 6 2" xfId="16346" xr:uid="{46E5C490-CAB6-4D4A-B7FA-08AD9F92DBF3}"/>
    <cellStyle name="20% - Accent6 24 7" xfId="14352" xr:uid="{5B5959B3-8F13-49F8-9EAD-3974C12D857D}"/>
    <cellStyle name="20% - Accent6 24 8" xfId="13038" xr:uid="{B07FF6CC-2BA9-4F86-A8F5-F155964C08CC}"/>
    <cellStyle name="20% - Accent6 25" xfId="1103" xr:uid="{06907A6D-5CAE-450A-B3F9-FACA2F105F27}"/>
    <cellStyle name="20% - Accent6 25 2" xfId="4059" xr:uid="{1E35A2A8-84FF-436F-920F-CFBB753BA9AC}"/>
    <cellStyle name="20% - Accent6 25 2 2" xfId="12038" xr:uid="{2367A6C9-A26F-4DC8-8728-C7D4355D568E}"/>
    <cellStyle name="20% - Accent6 25 2 2 2" xfId="23326" xr:uid="{3E0FF456-69CF-4FC5-B9C8-1A9B0AF9202B}"/>
    <cellStyle name="20% - Accent6 25 2 3" xfId="10044" xr:uid="{FEE2485A-7154-43FC-96AE-40C737E3C6DD}"/>
    <cellStyle name="20% - Accent6 25 2 3 2" xfId="21332" xr:uid="{15F066BB-9550-4A6A-95C9-175EC8B3A266}"/>
    <cellStyle name="20% - Accent6 25 2 4" xfId="8050" xr:uid="{F18D1968-8E6D-4D59-BFF3-B1310F0DD6AC}"/>
    <cellStyle name="20% - Accent6 25 2 4 2" xfId="19338" xr:uid="{53CC4493-8979-4067-B5CE-5656561C488B}"/>
    <cellStyle name="20% - Accent6 25 2 5" xfId="6056" xr:uid="{04524989-A92B-4977-9F84-7E238E547CFD}"/>
    <cellStyle name="20% - Accent6 25 2 5 2" xfId="17344" xr:uid="{46330906-4653-4CAC-A202-353517D9A12F}"/>
    <cellStyle name="20% - Accent6 25 2 6" xfId="15350" xr:uid="{BAF81776-057A-4542-BFD2-8171A29C44AA}"/>
    <cellStyle name="20% - Accent6 25 3" xfId="11041" xr:uid="{CA64CBEF-45C3-44D5-B678-42A815CE5835}"/>
    <cellStyle name="20% - Accent6 25 3 2" xfId="22329" xr:uid="{E13830A3-A37F-4947-903F-BD88E951E0DC}"/>
    <cellStyle name="20% - Accent6 25 4" xfId="9047" xr:uid="{B38111A8-322E-4ADE-AA5D-911D64BF39E8}"/>
    <cellStyle name="20% - Accent6 25 4 2" xfId="20335" xr:uid="{3EF0C055-325A-40CB-BEF7-04C8370705C8}"/>
    <cellStyle name="20% - Accent6 25 5" xfId="7053" xr:uid="{19C8987E-A979-4135-95B3-EB4B8FE4DA4E}"/>
    <cellStyle name="20% - Accent6 25 5 2" xfId="18341" xr:uid="{B1B86563-93D4-4501-96F2-0138E312437C}"/>
    <cellStyle name="20% - Accent6 25 6" xfId="5059" xr:uid="{1969F8F9-A2F3-45BA-9FBC-DD84EB45D8C9}"/>
    <cellStyle name="20% - Accent6 25 6 2" xfId="16347" xr:uid="{B2642CF0-EFD3-44BC-9D9F-A35928C59BC8}"/>
    <cellStyle name="20% - Accent6 25 7" xfId="14353" xr:uid="{B6ADD2E1-6F71-4125-B4C6-E334B9B973CA}"/>
    <cellStyle name="20% - Accent6 25 8" xfId="13039" xr:uid="{E09C55B0-1734-4323-8C76-FAAC6B3CB6FE}"/>
    <cellStyle name="20% - Accent6 26" xfId="1104" xr:uid="{C750B709-6E3B-495E-960D-B3F04F9613C3}"/>
    <cellStyle name="20% - Accent6 26 2" xfId="4060" xr:uid="{C68050A8-19F3-4EB8-9830-EC63B1F9D9C1}"/>
    <cellStyle name="20% - Accent6 26 2 2" xfId="12039" xr:uid="{E358AC91-54D1-4927-B131-BF3336E752BB}"/>
    <cellStyle name="20% - Accent6 26 2 2 2" xfId="23327" xr:uid="{C50FAE43-0933-4967-97E9-A4E33C5A3AAF}"/>
    <cellStyle name="20% - Accent6 26 2 3" xfId="10045" xr:uid="{7A3C616A-A094-441B-9A8F-697AA5526094}"/>
    <cellStyle name="20% - Accent6 26 2 3 2" xfId="21333" xr:uid="{56B6A227-03DB-405F-8AA1-E1CEC1124C32}"/>
    <cellStyle name="20% - Accent6 26 2 4" xfId="8051" xr:uid="{1972CB93-5747-4FAC-AC67-68F072FD8927}"/>
    <cellStyle name="20% - Accent6 26 2 4 2" xfId="19339" xr:uid="{E8B8F437-8AFC-41EC-B3D6-A6201DB3EF95}"/>
    <cellStyle name="20% - Accent6 26 2 5" xfId="6057" xr:uid="{6AA1B87E-3992-4699-B3BE-E005CD07A1FA}"/>
    <cellStyle name="20% - Accent6 26 2 5 2" xfId="17345" xr:uid="{E29A5349-8A02-4B31-BE1F-5D43763A9056}"/>
    <cellStyle name="20% - Accent6 26 2 6" xfId="15351" xr:uid="{73C845FD-14F0-4B90-91E9-2492C6A7CCBE}"/>
    <cellStyle name="20% - Accent6 26 3" xfId="11042" xr:uid="{5F5C7CAE-C556-4317-8F67-E787EB12D95C}"/>
    <cellStyle name="20% - Accent6 26 3 2" xfId="22330" xr:uid="{23C816D5-9E50-407A-8057-F54828CBF2DA}"/>
    <cellStyle name="20% - Accent6 26 4" xfId="9048" xr:uid="{0BA1D062-3FDC-4389-9673-02B150453B96}"/>
    <cellStyle name="20% - Accent6 26 4 2" xfId="20336" xr:uid="{CCE35856-E6F0-42E5-ACE2-F4F69FD07C0B}"/>
    <cellStyle name="20% - Accent6 26 5" xfId="7054" xr:uid="{A83BD8BF-3F26-416B-ACE2-8D98F96C2835}"/>
    <cellStyle name="20% - Accent6 26 5 2" xfId="18342" xr:uid="{DD9C514B-34C0-410A-8617-AF64B2C45700}"/>
    <cellStyle name="20% - Accent6 26 6" xfId="5060" xr:uid="{9EE0990F-BE03-4A26-896B-B12980BE1257}"/>
    <cellStyle name="20% - Accent6 26 6 2" xfId="16348" xr:uid="{0EA615EE-5C23-4CAF-8430-D0AA0282E975}"/>
    <cellStyle name="20% - Accent6 26 7" xfId="14354" xr:uid="{5B0B01BD-58E2-47DE-978C-1961280E4E77}"/>
    <cellStyle name="20% - Accent6 26 8" xfId="13040" xr:uid="{F98362CF-2D15-496A-AABC-C24D24630D52}"/>
    <cellStyle name="20% - Accent6 27" xfId="1105" xr:uid="{E2557DC0-8A22-457E-BABE-3259C2182666}"/>
    <cellStyle name="20% - Accent6 27 2" xfId="4061" xr:uid="{07BF023B-5343-4500-A544-66299EB2E12D}"/>
    <cellStyle name="20% - Accent6 27 2 2" xfId="12040" xr:uid="{2F49D220-3EE2-400D-B679-3C8596D9765F}"/>
    <cellStyle name="20% - Accent6 27 2 2 2" xfId="23328" xr:uid="{BF659FCC-90BE-4AB0-916C-950505FBD50C}"/>
    <cellStyle name="20% - Accent6 27 2 3" xfId="10046" xr:uid="{4A7DF55D-6DE5-48CC-B21B-CAA5237C0429}"/>
    <cellStyle name="20% - Accent6 27 2 3 2" xfId="21334" xr:uid="{BE7A6019-4BEE-4D2A-99F8-7B5309F02507}"/>
    <cellStyle name="20% - Accent6 27 2 4" xfId="8052" xr:uid="{26693E3A-A466-4A76-B6A6-E7B0E30BA996}"/>
    <cellStyle name="20% - Accent6 27 2 4 2" xfId="19340" xr:uid="{D17E7D3E-2D39-497E-B5B6-B35B3CA8FD87}"/>
    <cellStyle name="20% - Accent6 27 2 5" xfId="6058" xr:uid="{A8B117B2-6BB1-45F3-A693-7B87579C66FA}"/>
    <cellStyle name="20% - Accent6 27 2 5 2" xfId="17346" xr:uid="{5927DFA2-EA87-4B56-812A-964FEF80CF06}"/>
    <cellStyle name="20% - Accent6 27 2 6" xfId="15352" xr:uid="{0D70B92A-1A57-4741-A393-6155D5E1C64F}"/>
    <cellStyle name="20% - Accent6 27 3" xfId="11043" xr:uid="{94AAC8C8-623B-4BC3-B339-7EFD71BC930E}"/>
    <cellStyle name="20% - Accent6 27 3 2" xfId="22331" xr:uid="{7155E487-6F44-400E-9628-6CEFAC5248A5}"/>
    <cellStyle name="20% - Accent6 27 4" xfId="9049" xr:uid="{0775BCAA-91A5-4A73-842C-C9E6896471D3}"/>
    <cellStyle name="20% - Accent6 27 4 2" xfId="20337" xr:uid="{03CC7524-32D6-4AC5-8C73-87834FFEFB1F}"/>
    <cellStyle name="20% - Accent6 27 5" xfId="7055" xr:uid="{153C4F86-4007-41D7-9E2C-D0D565A85FEF}"/>
    <cellStyle name="20% - Accent6 27 5 2" xfId="18343" xr:uid="{19426256-9061-41F7-868D-AC573F057620}"/>
    <cellStyle name="20% - Accent6 27 6" xfId="5061" xr:uid="{8FE22226-B983-49D3-9EED-A9E2A12E7DE8}"/>
    <cellStyle name="20% - Accent6 27 6 2" xfId="16349" xr:uid="{B5E8BAD0-CD47-42C7-8A0F-A8187708F17F}"/>
    <cellStyle name="20% - Accent6 27 7" xfId="14355" xr:uid="{88C4C2B1-87E9-46C9-BA02-0DE45A558003}"/>
    <cellStyle name="20% - Accent6 27 8" xfId="13041" xr:uid="{F69CDD1A-BD5B-4A4F-8A8D-296E6F0A2B31}"/>
    <cellStyle name="20% - Accent6 28" xfId="1106" xr:uid="{F5D14BA4-EB10-45B5-AE56-EBD6E8190515}"/>
    <cellStyle name="20% - Accent6 28 2" xfId="4062" xr:uid="{A67FE934-2A98-4CFF-A4E9-C633033090A6}"/>
    <cellStyle name="20% - Accent6 28 2 2" xfId="12041" xr:uid="{122A5CA3-F8F5-4B5B-8B7D-92787274723B}"/>
    <cellStyle name="20% - Accent6 28 2 2 2" xfId="23329" xr:uid="{FCC72313-2571-4FDC-B667-2A1ED9A97C98}"/>
    <cellStyle name="20% - Accent6 28 2 3" xfId="10047" xr:uid="{46D9E749-C09C-4F02-ABC9-7EF3A161AE52}"/>
    <cellStyle name="20% - Accent6 28 2 3 2" xfId="21335" xr:uid="{AA6724B8-B8C8-4697-BC4F-416F2B628FCB}"/>
    <cellStyle name="20% - Accent6 28 2 4" xfId="8053" xr:uid="{AD587E46-1855-483D-A718-E7608F116970}"/>
    <cellStyle name="20% - Accent6 28 2 4 2" xfId="19341" xr:uid="{BEF9C561-3A75-4998-B70F-8E0A99E3A1A0}"/>
    <cellStyle name="20% - Accent6 28 2 5" xfId="6059" xr:uid="{FE1057B6-212D-4088-863E-B6E29F7093EC}"/>
    <cellStyle name="20% - Accent6 28 2 5 2" xfId="17347" xr:uid="{2E476DE0-FDA7-445E-8A62-9805F67B013B}"/>
    <cellStyle name="20% - Accent6 28 2 6" xfId="15353" xr:uid="{5AF5529A-9BB2-46B6-BCA4-1D4D14C3BD07}"/>
    <cellStyle name="20% - Accent6 28 3" xfId="11044" xr:uid="{4D432B60-E337-407B-90B6-D66444138952}"/>
    <cellStyle name="20% - Accent6 28 3 2" xfId="22332" xr:uid="{3923630B-7A44-4508-A507-7603AC11466A}"/>
    <cellStyle name="20% - Accent6 28 4" xfId="9050" xr:uid="{71044940-58FD-4B7D-B4F1-C8CEF2BDF99B}"/>
    <cellStyle name="20% - Accent6 28 4 2" xfId="20338" xr:uid="{7BE53397-BE6A-46BE-A872-7B2640DC85C8}"/>
    <cellStyle name="20% - Accent6 28 5" xfId="7056" xr:uid="{6CB8DF3D-0E12-4800-8B56-208F9E6F7CE5}"/>
    <cellStyle name="20% - Accent6 28 5 2" xfId="18344" xr:uid="{050B9368-8ABD-412A-A504-CE1962B63E90}"/>
    <cellStyle name="20% - Accent6 28 6" xfId="5062" xr:uid="{347163E4-9E83-4BA9-A8F6-B005C9A76C18}"/>
    <cellStyle name="20% - Accent6 28 6 2" xfId="16350" xr:uid="{AE186E08-29DF-4774-A803-47561A1292AB}"/>
    <cellStyle name="20% - Accent6 28 7" xfId="14356" xr:uid="{9636CE96-5BB7-47CB-9B98-E0A1C7AF099D}"/>
    <cellStyle name="20% - Accent6 28 8" xfId="13042" xr:uid="{61942181-08EC-4996-8F2A-B3FD34C62940}"/>
    <cellStyle name="20% - Accent6 29" xfId="1107" xr:uid="{4B6EF736-2914-429B-A303-471DD7066EF7}"/>
    <cellStyle name="20% - Accent6 29 2" xfId="4063" xr:uid="{2B78C226-B97E-4772-B097-B5FB9CFBE365}"/>
    <cellStyle name="20% - Accent6 29 2 2" xfId="12042" xr:uid="{B9439F7A-A6F3-4E7B-8E8A-CA1B22EA6721}"/>
    <cellStyle name="20% - Accent6 29 2 2 2" xfId="23330" xr:uid="{2B699878-B23D-4A26-98AF-B6ED66282865}"/>
    <cellStyle name="20% - Accent6 29 2 3" xfId="10048" xr:uid="{48FBE23E-F6D8-46E4-9EDA-021F88193D69}"/>
    <cellStyle name="20% - Accent6 29 2 3 2" xfId="21336" xr:uid="{91B1843E-2B17-4FD8-AF73-68448D6A415D}"/>
    <cellStyle name="20% - Accent6 29 2 4" xfId="8054" xr:uid="{B8B9EEB9-EECD-4AD9-8F8D-B99279F2363A}"/>
    <cellStyle name="20% - Accent6 29 2 4 2" xfId="19342" xr:uid="{0B21D952-921F-4716-A0E0-6AF5E3F53EC7}"/>
    <cellStyle name="20% - Accent6 29 2 5" xfId="6060" xr:uid="{9A4BC501-8AF5-4AD2-A292-14DC83459C91}"/>
    <cellStyle name="20% - Accent6 29 2 5 2" xfId="17348" xr:uid="{CB9804CC-AE5D-4E8C-BDF1-7D9139417709}"/>
    <cellStyle name="20% - Accent6 29 2 6" xfId="15354" xr:uid="{6398B6BE-6E70-468A-BDBC-CF8D3D5B7B2F}"/>
    <cellStyle name="20% - Accent6 29 3" xfId="11045" xr:uid="{03E680B9-D27B-432D-8E70-CBBBF3140775}"/>
    <cellStyle name="20% - Accent6 29 3 2" xfId="22333" xr:uid="{F588F660-728D-4ABF-BF25-52D7E373FDC1}"/>
    <cellStyle name="20% - Accent6 29 4" xfId="9051" xr:uid="{94C3C97E-49EF-490E-BC89-ED6DBF5D96DA}"/>
    <cellStyle name="20% - Accent6 29 4 2" xfId="20339" xr:uid="{9B54418C-06AC-435B-8870-C1680875F191}"/>
    <cellStyle name="20% - Accent6 29 5" xfId="7057" xr:uid="{EBDF35EE-8EEF-416A-BD9A-BE4F5603ED34}"/>
    <cellStyle name="20% - Accent6 29 5 2" xfId="18345" xr:uid="{4AA974E3-8E59-48F2-BB8D-96491B52E8F1}"/>
    <cellStyle name="20% - Accent6 29 6" xfId="5063" xr:uid="{DE0A35DB-DC43-4D43-BAF6-09EB49C59F9E}"/>
    <cellStyle name="20% - Accent6 29 6 2" xfId="16351" xr:uid="{6290BB16-3714-4B19-A917-0FF980F4188F}"/>
    <cellStyle name="20% - Accent6 29 7" xfId="14357" xr:uid="{052D3358-2824-402E-8A76-775D4D6A3614}"/>
    <cellStyle name="20% - Accent6 29 8" xfId="13043" xr:uid="{9B9486DA-1B16-4C2A-A491-751DE112D1A3}"/>
    <cellStyle name="20% - Accent6 3" xfId="1108" xr:uid="{E488EABC-F6A9-414D-B19B-89D5C58ACFA1}"/>
    <cellStyle name="20% - Accent6 3 10" xfId="24656" xr:uid="{454A8C78-7ACD-46D6-86E2-832D713363FA}"/>
    <cellStyle name="20% - Accent6 3 11" xfId="25045" xr:uid="{3B18F3F1-3220-455D-B6E0-53A69A045C30}"/>
    <cellStyle name="20% - Accent6 3 2" xfId="4064" xr:uid="{26E9701D-15E5-4430-9985-C4B2CAEC5DB0}"/>
    <cellStyle name="20% - Accent6 3 2 2" xfId="12043" xr:uid="{34C2F05A-78DC-4004-ABB2-976F4104387C}"/>
    <cellStyle name="20% - Accent6 3 2 2 2" xfId="23331" xr:uid="{55E50FBE-A556-4221-9FEA-9EB322A0B5D0}"/>
    <cellStyle name="20% - Accent6 3 2 3" xfId="10049" xr:uid="{30A0991F-57FE-4127-A007-23E7074D0129}"/>
    <cellStyle name="20% - Accent6 3 2 3 2" xfId="21337" xr:uid="{D3CE1459-8020-4362-80B6-C2C22CB4C86D}"/>
    <cellStyle name="20% - Accent6 3 2 4" xfId="8055" xr:uid="{4F28C695-9547-463C-BDE5-F89C454B5BE2}"/>
    <cellStyle name="20% - Accent6 3 2 4 2" xfId="19343" xr:uid="{E9FADBA5-7A61-4131-A787-E182AE59A541}"/>
    <cellStyle name="20% - Accent6 3 2 5" xfId="6061" xr:uid="{73E7E232-9427-46CC-B247-F7283AE187C4}"/>
    <cellStyle name="20% - Accent6 3 2 5 2" xfId="17349" xr:uid="{A1F069E8-B841-495F-B841-4665EA482619}"/>
    <cellStyle name="20% - Accent6 3 2 6" xfId="15355" xr:uid="{1386764C-4224-4C31-A661-B1647AD38FFE}"/>
    <cellStyle name="20% - Accent6 3 2 7" xfId="24417" xr:uid="{9D517919-39B8-4B3B-A224-B0C18445289C}"/>
    <cellStyle name="20% - Accent6 3 2 8" xfId="24880" xr:uid="{1C5226CE-901E-4A77-95D0-83FBD2938002}"/>
    <cellStyle name="20% - Accent6 3 2 9" xfId="25247" xr:uid="{420AE592-C341-4C23-B08C-8E5E59175B59}"/>
    <cellStyle name="20% - Accent6 3 3" xfId="11046" xr:uid="{06677820-A157-4FB2-A74F-A40927566049}"/>
    <cellStyle name="20% - Accent6 3 3 2" xfId="22334" xr:uid="{05DF85E7-5EA1-40D1-93A0-1F30C327AE4A}"/>
    <cellStyle name="20% - Accent6 3 4" xfId="9052" xr:uid="{0C355785-D09D-4095-9B5C-18E609F1C95C}"/>
    <cellStyle name="20% - Accent6 3 4 2" xfId="20340" xr:uid="{2C7D8921-839B-41EA-BA6D-FC5A0D79CA14}"/>
    <cellStyle name="20% - Accent6 3 5" xfId="7058" xr:uid="{7BCAC1A5-D633-4CA7-BA49-66B90BA433C4}"/>
    <cellStyle name="20% - Accent6 3 5 2" xfId="18346" xr:uid="{3252B6F4-545B-4741-B21A-7276BF2A8D0C}"/>
    <cellStyle name="20% - Accent6 3 6" xfId="5064" xr:uid="{DC7AACBD-4741-436A-B1C8-D6D66B6B86C0}"/>
    <cellStyle name="20% - Accent6 3 6 2" xfId="16352" xr:uid="{C6F629FE-0AE3-43E7-B526-BDB7AEDB37F2}"/>
    <cellStyle name="20% - Accent6 3 7" xfId="14358" xr:uid="{CC38425E-B775-4BF4-BDBB-10CD73A8D844}"/>
    <cellStyle name="20% - Accent6 3 8" xfId="13044" xr:uid="{E92304B3-373F-48E5-A545-1F39031286B0}"/>
    <cellStyle name="20% - Accent6 3 9" xfId="24029" xr:uid="{B7B91D9B-B394-4FA0-80CD-12FB16EDC4E5}"/>
    <cellStyle name="20% - Accent6 30" xfId="1109" xr:uid="{FDD13547-BDCA-431C-81A3-3A43D5860B1E}"/>
    <cellStyle name="20% - Accent6 30 2" xfId="4065" xr:uid="{5A9FCBB8-6591-4D70-88E9-5E3EA7F097E7}"/>
    <cellStyle name="20% - Accent6 30 2 2" xfId="12044" xr:uid="{1A695EBB-AD3E-4212-A9A5-8CD86CFAE245}"/>
    <cellStyle name="20% - Accent6 30 2 2 2" xfId="23332" xr:uid="{1CAB1E1E-06B0-4BEE-94C4-521BD5D269DC}"/>
    <cellStyle name="20% - Accent6 30 2 3" xfId="10050" xr:uid="{644F5B07-E51E-4DAE-B200-88BAAB5BC043}"/>
    <cellStyle name="20% - Accent6 30 2 3 2" xfId="21338" xr:uid="{FCB878FD-AD77-4A84-918C-3143DF275C3E}"/>
    <cellStyle name="20% - Accent6 30 2 4" xfId="8056" xr:uid="{FFD513E4-1BC7-4C67-A68F-8A21CC00AC60}"/>
    <cellStyle name="20% - Accent6 30 2 4 2" xfId="19344" xr:uid="{63598D17-5152-4BA9-9442-EF0F3DFB9AE9}"/>
    <cellStyle name="20% - Accent6 30 2 5" xfId="6062" xr:uid="{6FD7704B-CF61-4881-B2F7-810CEFDB9969}"/>
    <cellStyle name="20% - Accent6 30 2 5 2" xfId="17350" xr:uid="{3CA9B285-9789-45A3-9FFA-2518B2B9D6D1}"/>
    <cellStyle name="20% - Accent6 30 2 6" xfId="15356" xr:uid="{68586106-8DDA-4320-9D11-5C537E19E5F9}"/>
    <cellStyle name="20% - Accent6 30 3" xfId="11047" xr:uid="{69CEAB8D-F323-4706-974F-A5F6017534C8}"/>
    <cellStyle name="20% - Accent6 30 3 2" xfId="22335" xr:uid="{6D2439E9-96F6-4F5B-B5E3-BFF7D9353434}"/>
    <cellStyle name="20% - Accent6 30 4" xfId="9053" xr:uid="{E3C5A16F-464A-4739-9851-D9C5628EAD58}"/>
    <cellStyle name="20% - Accent6 30 4 2" xfId="20341" xr:uid="{2DA4A999-852F-4CE2-8346-B7B55A557A0E}"/>
    <cellStyle name="20% - Accent6 30 5" xfId="7059" xr:uid="{EC7C3862-D952-4361-B579-112BB8FE1E8D}"/>
    <cellStyle name="20% - Accent6 30 5 2" xfId="18347" xr:uid="{2F46822E-5001-42B5-B3B3-505344549B2B}"/>
    <cellStyle name="20% - Accent6 30 6" xfId="5065" xr:uid="{C5D7090E-E5A1-4E8A-B9EA-D5593BB5387B}"/>
    <cellStyle name="20% - Accent6 30 6 2" xfId="16353" xr:uid="{F0539973-FD88-487E-84D5-614BDCE06920}"/>
    <cellStyle name="20% - Accent6 30 7" xfId="14359" xr:uid="{CB606C91-7921-4357-917D-70EC3F7704BD}"/>
    <cellStyle name="20% - Accent6 30 8" xfId="13045" xr:uid="{D4A8E250-4B33-4FBF-AEE1-BA52A74B979F}"/>
    <cellStyle name="20% - Accent6 31" xfId="1110" xr:uid="{CBD24D2F-D459-4C47-8FD9-0B85FA7F1B35}"/>
    <cellStyle name="20% - Accent6 31 2" xfId="4066" xr:uid="{5B43B6D3-7359-4EB1-8CD6-5BE24F5D8688}"/>
    <cellStyle name="20% - Accent6 31 2 2" xfId="12045" xr:uid="{93F0A5E5-5367-4B27-8CCD-2A6DE22EAA7C}"/>
    <cellStyle name="20% - Accent6 31 2 2 2" xfId="23333" xr:uid="{96E968D9-022E-4E29-BDEB-090239E9E736}"/>
    <cellStyle name="20% - Accent6 31 2 3" xfId="10051" xr:uid="{E76BC492-67B6-4480-9905-20B3D7D0D292}"/>
    <cellStyle name="20% - Accent6 31 2 3 2" xfId="21339" xr:uid="{F8767C94-E284-493B-9CD2-38A6C00D630A}"/>
    <cellStyle name="20% - Accent6 31 2 4" xfId="8057" xr:uid="{224C576E-85FC-4F87-94CA-09D6E0FD5BD3}"/>
    <cellStyle name="20% - Accent6 31 2 4 2" xfId="19345" xr:uid="{DD592847-1B10-425C-A7FF-FDA2A81ACA2A}"/>
    <cellStyle name="20% - Accent6 31 2 5" xfId="6063" xr:uid="{4C127D7C-1907-4C0F-94D1-AD384C4A03B7}"/>
    <cellStyle name="20% - Accent6 31 2 5 2" xfId="17351" xr:uid="{4220C461-A78E-45A8-87DB-087654258B8F}"/>
    <cellStyle name="20% - Accent6 31 2 6" xfId="15357" xr:uid="{39F5080C-8EB8-4970-8251-F99149A48536}"/>
    <cellStyle name="20% - Accent6 31 3" xfId="11048" xr:uid="{08FC1E44-90D3-40F4-9320-2EF0FD45FC38}"/>
    <cellStyle name="20% - Accent6 31 3 2" xfId="22336" xr:uid="{C7398771-5F59-49CE-8D53-5EF19CCCF32C}"/>
    <cellStyle name="20% - Accent6 31 4" xfId="9054" xr:uid="{3B774CE3-8F3A-4B72-926E-A8612C069307}"/>
    <cellStyle name="20% - Accent6 31 4 2" xfId="20342" xr:uid="{88E3A619-369E-424C-86BE-539CAE9566E6}"/>
    <cellStyle name="20% - Accent6 31 5" xfId="7060" xr:uid="{859B6A90-2B5C-4748-B166-0F02087E0DA5}"/>
    <cellStyle name="20% - Accent6 31 5 2" xfId="18348" xr:uid="{D1B27824-0780-4D6E-B187-4D881936F5B8}"/>
    <cellStyle name="20% - Accent6 31 6" xfId="5066" xr:uid="{9FB4DDB2-E3BD-4C12-ADCD-21F3C3FC527F}"/>
    <cellStyle name="20% - Accent6 31 6 2" xfId="16354" xr:uid="{210314C4-0731-443B-BA54-A5A4A3B64A37}"/>
    <cellStyle name="20% - Accent6 31 7" xfId="14360" xr:uid="{9D23EE9B-EC93-473D-8CE4-C63B8DE2D995}"/>
    <cellStyle name="20% - Accent6 31 8" xfId="13046" xr:uid="{076AACF2-D9C9-4BBA-B630-0179D6915946}"/>
    <cellStyle name="20% - Accent6 32" xfId="1111" xr:uid="{A1460308-7233-4C36-94AB-77F8CA8711DB}"/>
    <cellStyle name="20% - Accent6 32 2" xfId="4067" xr:uid="{F281E901-B765-47EC-8A1D-5B0BE555748A}"/>
    <cellStyle name="20% - Accent6 32 2 2" xfId="12046" xr:uid="{52B678C5-AD76-42C8-AB58-3B744C8A7309}"/>
    <cellStyle name="20% - Accent6 32 2 2 2" xfId="23334" xr:uid="{5E9E5ABE-4FDD-4F7A-9A1B-78874B431844}"/>
    <cellStyle name="20% - Accent6 32 2 3" xfId="10052" xr:uid="{FCC746E0-0D17-4D29-BBEC-39F82066FD1E}"/>
    <cellStyle name="20% - Accent6 32 2 3 2" xfId="21340" xr:uid="{689C32CE-CAAB-4B29-BFE7-068EF95A7E23}"/>
    <cellStyle name="20% - Accent6 32 2 4" xfId="8058" xr:uid="{652BC195-CFD5-4794-943F-745C9D4E9509}"/>
    <cellStyle name="20% - Accent6 32 2 4 2" xfId="19346" xr:uid="{2BA590B5-94FC-4D27-9919-2A0A338C070E}"/>
    <cellStyle name="20% - Accent6 32 2 5" xfId="6064" xr:uid="{49812B00-992A-4326-9354-EC0BFB526631}"/>
    <cellStyle name="20% - Accent6 32 2 5 2" xfId="17352" xr:uid="{F5CEDA42-515E-4B8E-A753-AA9B17D30D95}"/>
    <cellStyle name="20% - Accent6 32 2 6" xfId="15358" xr:uid="{FCE8E887-7066-4408-B05E-56CA644AA449}"/>
    <cellStyle name="20% - Accent6 32 3" xfId="11049" xr:uid="{7882BF2F-EF04-45C7-ACCD-FCD6860E02EF}"/>
    <cellStyle name="20% - Accent6 32 3 2" xfId="22337" xr:uid="{FE9F5A60-6BBD-4C5C-AACB-A87CACCA3CCE}"/>
    <cellStyle name="20% - Accent6 32 4" xfId="9055" xr:uid="{12ACAACC-8D37-4C9E-9050-FB9BB71C26D5}"/>
    <cellStyle name="20% - Accent6 32 4 2" xfId="20343" xr:uid="{0E02669F-5E08-4296-9EB0-07618291AC07}"/>
    <cellStyle name="20% - Accent6 32 5" xfId="7061" xr:uid="{A51F565A-327B-448A-B7F9-903F6C173BF7}"/>
    <cellStyle name="20% - Accent6 32 5 2" xfId="18349" xr:uid="{24E178D0-2A0C-43D9-99A8-406EA806349B}"/>
    <cellStyle name="20% - Accent6 32 6" xfId="5067" xr:uid="{7D2B77A9-67FC-413F-A694-7E1FEC5DA92B}"/>
    <cellStyle name="20% - Accent6 32 6 2" xfId="16355" xr:uid="{50CA809E-1D4E-4258-85BF-7071567FF6EA}"/>
    <cellStyle name="20% - Accent6 32 7" xfId="14361" xr:uid="{38BA3DCC-010B-4904-91AC-09D706884C39}"/>
    <cellStyle name="20% - Accent6 32 8" xfId="13047" xr:uid="{AD3CA776-A05A-43B7-92DF-842A86B788CD}"/>
    <cellStyle name="20% - Accent6 33" xfId="1112" xr:uid="{A70641AB-6AB6-4F11-A7BD-164AF1BA44D3}"/>
    <cellStyle name="20% - Accent6 33 2" xfId="4068" xr:uid="{A8319E5B-C9F3-4A5A-AD49-2C5A68D619B2}"/>
    <cellStyle name="20% - Accent6 33 2 2" xfId="12047" xr:uid="{50E2A50E-E04C-4632-9F3E-35EBBABACCD2}"/>
    <cellStyle name="20% - Accent6 33 2 2 2" xfId="23335" xr:uid="{477C2526-2EC2-4CF7-BCF9-97B2F8DF8C34}"/>
    <cellStyle name="20% - Accent6 33 2 3" xfId="10053" xr:uid="{9BE82A03-9CC0-4E0D-BBDD-E330065A6408}"/>
    <cellStyle name="20% - Accent6 33 2 3 2" xfId="21341" xr:uid="{8D2BB8DC-33D1-4FBF-9C62-E616C690B7F7}"/>
    <cellStyle name="20% - Accent6 33 2 4" xfId="8059" xr:uid="{F07AB233-6336-4EC2-92DD-E4BA16AC62F6}"/>
    <cellStyle name="20% - Accent6 33 2 4 2" xfId="19347" xr:uid="{45DD3CA5-779C-4F81-B587-D42EA54E9532}"/>
    <cellStyle name="20% - Accent6 33 2 5" xfId="6065" xr:uid="{D1E32A1D-7EA9-4AEF-BB2B-56AD03B40EF1}"/>
    <cellStyle name="20% - Accent6 33 2 5 2" xfId="17353" xr:uid="{43E4F7A0-F3BF-41A1-B5FA-A71BBCB14B7C}"/>
    <cellStyle name="20% - Accent6 33 2 6" xfId="15359" xr:uid="{E91ED9CC-258A-44CB-9F9E-864F4F1AC348}"/>
    <cellStyle name="20% - Accent6 33 3" xfId="11050" xr:uid="{4D64E3DD-B79D-48AC-A02D-B35703A37183}"/>
    <cellStyle name="20% - Accent6 33 3 2" xfId="22338" xr:uid="{41F8E940-1565-4C76-AE28-34A6327142EE}"/>
    <cellStyle name="20% - Accent6 33 4" xfId="9056" xr:uid="{843BAA18-C0F2-46F8-87DC-4F55CCDF935D}"/>
    <cellStyle name="20% - Accent6 33 4 2" xfId="20344" xr:uid="{CAD8BEF9-6944-4A31-B87A-A4D7AAA67949}"/>
    <cellStyle name="20% - Accent6 33 5" xfId="7062" xr:uid="{38944FF9-7C56-45B1-8EEA-6C638B9FEAE6}"/>
    <cellStyle name="20% - Accent6 33 5 2" xfId="18350" xr:uid="{7A510E84-C9D2-453D-B29F-1488C3C8571F}"/>
    <cellStyle name="20% - Accent6 33 6" xfId="5068" xr:uid="{76AC058B-B9E4-4DC3-B76B-10A2DA82602E}"/>
    <cellStyle name="20% - Accent6 33 6 2" xfId="16356" xr:uid="{AD786DC2-82A3-4D84-8151-BCA7A7DC5B26}"/>
    <cellStyle name="20% - Accent6 33 7" xfId="14362" xr:uid="{E05C539C-8224-4D58-9790-2AD13DBEF312}"/>
    <cellStyle name="20% - Accent6 33 8" xfId="13048" xr:uid="{36F31654-00A2-4012-82F5-EF087D48CA5A}"/>
    <cellStyle name="20% - Accent6 34" xfId="1113" xr:uid="{2214B036-73AD-4920-A7AF-13F9C6C420A2}"/>
    <cellStyle name="20% - Accent6 34 2" xfId="4069" xr:uid="{47BD8FD0-AFC5-4B06-9CC7-DE96ABFC2DB6}"/>
    <cellStyle name="20% - Accent6 34 2 2" xfId="12048" xr:uid="{ED35A740-E0CD-4E99-9BFF-6135FB1A6FE0}"/>
    <cellStyle name="20% - Accent6 34 2 2 2" xfId="23336" xr:uid="{1B0E4308-92D0-43D7-8F0B-33BFDFBAE58A}"/>
    <cellStyle name="20% - Accent6 34 2 3" xfId="10054" xr:uid="{50B5B16F-ACB3-4C4C-B249-CF5388412427}"/>
    <cellStyle name="20% - Accent6 34 2 3 2" xfId="21342" xr:uid="{39FE61C8-5CBC-4466-B71A-ADD081919DE7}"/>
    <cellStyle name="20% - Accent6 34 2 4" xfId="8060" xr:uid="{DD8741DD-FDF4-437D-B2A3-D7616B32DF87}"/>
    <cellStyle name="20% - Accent6 34 2 4 2" xfId="19348" xr:uid="{FAC1FFF7-F753-404F-A2AA-B9E104B75A1B}"/>
    <cellStyle name="20% - Accent6 34 2 5" xfId="6066" xr:uid="{2CFC01AC-9225-49D3-9206-C6734D6BB964}"/>
    <cellStyle name="20% - Accent6 34 2 5 2" xfId="17354" xr:uid="{120D4D1F-36B8-417B-8A9F-9DFA8C217F1B}"/>
    <cellStyle name="20% - Accent6 34 2 6" xfId="15360" xr:uid="{21B1BED4-1D03-402B-ABE8-CD6ECF0E39B6}"/>
    <cellStyle name="20% - Accent6 34 3" xfId="11051" xr:uid="{AF3360D2-E177-46B8-9594-D44B3B163E44}"/>
    <cellStyle name="20% - Accent6 34 3 2" xfId="22339" xr:uid="{3DF1C1E7-E03E-474B-AC56-E0BB844DCE8D}"/>
    <cellStyle name="20% - Accent6 34 4" xfId="9057" xr:uid="{D71FE5F1-FE00-4A1C-8DE7-E17958EABD66}"/>
    <cellStyle name="20% - Accent6 34 4 2" xfId="20345" xr:uid="{AF0268AE-D5B9-4D0B-A04D-23ACDA4404D3}"/>
    <cellStyle name="20% - Accent6 34 5" xfId="7063" xr:uid="{96BC54ED-5778-4C5D-8513-156B6CAAF4DC}"/>
    <cellStyle name="20% - Accent6 34 5 2" xfId="18351" xr:uid="{E09C1194-8F7A-4AA8-B915-CA50E54E84A1}"/>
    <cellStyle name="20% - Accent6 34 6" xfId="5069" xr:uid="{29B5AFCC-40CE-430D-B415-384E3C4F396A}"/>
    <cellStyle name="20% - Accent6 34 6 2" xfId="16357" xr:uid="{B4091F26-886C-4E9C-8FF0-ACCDCC8C4C3A}"/>
    <cellStyle name="20% - Accent6 34 7" xfId="14363" xr:uid="{367114FA-762D-4213-A25B-5063D8B129D2}"/>
    <cellStyle name="20% - Accent6 34 8" xfId="13049" xr:uid="{2A87633C-5C27-49BF-9AAD-42F94017F734}"/>
    <cellStyle name="20% - Accent6 35" xfId="1114" xr:uid="{523F0AFB-8E14-4DEE-9742-1BD87DAF36BC}"/>
    <cellStyle name="20% - Accent6 35 2" xfId="4070" xr:uid="{5BF506BB-05BD-45D5-93E1-BA88FA84C2E7}"/>
    <cellStyle name="20% - Accent6 35 2 2" xfId="12049" xr:uid="{698E70EF-87F1-4C62-A273-DDEFD7B132BF}"/>
    <cellStyle name="20% - Accent6 35 2 2 2" xfId="23337" xr:uid="{F5F31FF9-99E4-4947-B954-8D428692CAAB}"/>
    <cellStyle name="20% - Accent6 35 2 3" xfId="10055" xr:uid="{C7503D4D-B9CB-408C-8351-AF010B1B4384}"/>
    <cellStyle name="20% - Accent6 35 2 3 2" xfId="21343" xr:uid="{6C6597E2-EEE3-48EE-B3B9-FB14505F0F31}"/>
    <cellStyle name="20% - Accent6 35 2 4" xfId="8061" xr:uid="{03DA565B-32CD-4319-9DC4-A54E5CB1D1E7}"/>
    <cellStyle name="20% - Accent6 35 2 4 2" xfId="19349" xr:uid="{2E9911B3-44BF-435E-959A-A16A0B2BF27B}"/>
    <cellStyle name="20% - Accent6 35 2 5" xfId="6067" xr:uid="{05672A3E-838A-4DB9-BA1F-BBF67F636782}"/>
    <cellStyle name="20% - Accent6 35 2 5 2" xfId="17355" xr:uid="{CD9E4794-59C7-4F47-ABE3-4C986D988DF8}"/>
    <cellStyle name="20% - Accent6 35 2 6" xfId="15361" xr:uid="{3F810ECC-DF04-4F57-8E16-B01DB68D1CFA}"/>
    <cellStyle name="20% - Accent6 35 3" xfId="11052" xr:uid="{0AAE7C14-8075-49C5-ACC6-617382BFACC0}"/>
    <cellStyle name="20% - Accent6 35 3 2" xfId="22340" xr:uid="{EE23B763-DFD0-4EB7-BB94-ED92D2A99D9C}"/>
    <cellStyle name="20% - Accent6 35 4" xfId="9058" xr:uid="{6C6DDFF9-3B82-4FB5-9795-FCC6CFB6D565}"/>
    <cellStyle name="20% - Accent6 35 4 2" xfId="20346" xr:uid="{1C57B223-9E9D-4C25-8D88-64A046672546}"/>
    <cellStyle name="20% - Accent6 35 5" xfId="7064" xr:uid="{31FA857D-F7A7-4E3A-B119-5F7A258D5F26}"/>
    <cellStyle name="20% - Accent6 35 5 2" xfId="18352" xr:uid="{D00F7E25-6D68-47C3-A11B-C64CFF0B31AC}"/>
    <cellStyle name="20% - Accent6 35 6" xfId="5070" xr:uid="{9533A155-8002-4DD3-8607-1E117E316DB2}"/>
    <cellStyle name="20% - Accent6 35 6 2" xfId="16358" xr:uid="{C5A09765-D05D-4C99-A1CF-F780667AF97A}"/>
    <cellStyle name="20% - Accent6 35 7" xfId="14364" xr:uid="{FA54ABB1-6A9A-4F2B-A0FF-B81F61F875A1}"/>
    <cellStyle name="20% - Accent6 35 8" xfId="13050" xr:uid="{9A255BE3-950D-4F66-82DB-F6B8B9B845DD}"/>
    <cellStyle name="20% - Accent6 36" xfId="1115" xr:uid="{5C6F0213-2360-42E1-8361-FD3ED5B0EB15}"/>
    <cellStyle name="20% - Accent6 36 2" xfId="4071" xr:uid="{10E73FF9-F512-4464-A229-F6DF68ED3ABD}"/>
    <cellStyle name="20% - Accent6 36 2 2" xfId="12050" xr:uid="{0C93A4FB-3B4B-4655-9E8C-089CB11AAA3B}"/>
    <cellStyle name="20% - Accent6 36 2 2 2" xfId="23338" xr:uid="{84E3AEF5-9A83-49EC-A034-4B3FD92DA7D7}"/>
    <cellStyle name="20% - Accent6 36 2 3" xfId="10056" xr:uid="{AACE7247-7034-422E-883D-9E6184E336B7}"/>
    <cellStyle name="20% - Accent6 36 2 3 2" xfId="21344" xr:uid="{FE6AFFCA-FA04-4862-B23B-C028FD2254F9}"/>
    <cellStyle name="20% - Accent6 36 2 4" xfId="8062" xr:uid="{2FE7582E-2B70-4B68-A190-8BF81E25F929}"/>
    <cellStyle name="20% - Accent6 36 2 4 2" xfId="19350" xr:uid="{779329B5-C485-4425-B6CC-04AADBD231E7}"/>
    <cellStyle name="20% - Accent6 36 2 5" xfId="6068" xr:uid="{39BA3304-9662-42CE-B31E-159B1E142F6F}"/>
    <cellStyle name="20% - Accent6 36 2 5 2" xfId="17356" xr:uid="{6150B8D6-54C5-457C-AEC3-4A706C6A3E0E}"/>
    <cellStyle name="20% - Accent6 36 2 6" xfId="15362" xr:uid="{6E40FF2A-98DD-4C1F-95E6-262860763C25}"/>
    <cellStyle name="20% - Accent6 36 3" xfId="11053" xr:uid="{E69BDA92-C6B3-4E3D-9DEC-98BC013C29A4}"/>
    <cellStyle name="20% - Accent6 36 3 2" xfId="22341" xr:uid="{30785C6C-5BB9-4F29-AF0F-D1A1A14A43E2}"/>
    <cellStyle name="20% - Accent6 36 4" xfId="9059" xr:uid="{DC32EEB6-A3DF-432E-B718-3CAF1590875E}"/>
    <cellStyle name="20% - Accent6 36 4 2" xfId="20347" xr:uid="{BEF14EE3-8141-4C33-A838-50E3DF37F959}"/>
    <cellStyle name="20% - Accent6 36 5" xfId="7065" xr:uid="{56F7CDF6-733D-42E3-AF26-E9043E9E4031}"/>
    <cellStyle name="20% - Accent6 36 5 2" xfId="18353" xr:uid="{A25FBB4D-F5AB-452D-9DA4-8781FAA246FF}"/>
    <cellStyle name="20% - Accent6 36 6" xfId="5071" xr:uid="{A41E4A01-DB11-4298-85C0-F9C3D294D751}"/>
    <cellStyle name="20% - Accent6 36 6 2" xfId="16359" xr:uid="{80CBDF20-66D1-4237-B5B9-104B066A80A5}"/>
    <cellStyle name="20% - Accent6 36 7" xfId="14365" xr:uid="{A8FF9E52-491C-4578-83DC-4911B48D4C94}"/>
    <cellStyle name="20% - Accent6 36 8" xfId="13051" xr:uid="{BE82ECED-D4BD-410C-983A-C986C2CD2C8A}"/>
    <cellStyle name="20% - Accent6 37" xfId="1116" xr:uid="{71BDAB34-3C9E-4CB1-B8CB-42DB3998DEE1}"/>
    <cellStyle name="20% - Accent6 37 2" xfId="4072" xr:uid="{1F6DDEDB-9C33-4A70-9AC3-6AA5FD880A4A}"/>
    <cellStyle name="20% - Accent6 37 2 2" xfId="12051" xr:uid="{A1391FC7-9A08-4A86-BEDD-724BE3729643}"/>
    <cellStyle name="20% - Accent6 37 2 2 2" xfId="23339" xr:uid="{B177874A-FA3C-4275-B682-EDDC0D16CE2D}"/>
    <cellStyle name="20% - Accent6 37 2 3" xfId="10057" xr:uid="{77719738-01C7-40F2-BED5-473D2EB0F76D}"/>
    <cellStyle name="20% - Accent6 37 2 3 2" xfId="21345" xr:uid="{74B63ECA-42E7-4766-956F-9CA330A32DC6}"/>
    <cellStyle name="20% - Accent6 37 2 4" xfId="8063" xr:uid="{40009753-2EC1-40A0-B2D9-6D8C5F90F6A2}"/>
    <cellStyle name="20% - Accent6 37 2 4 2" xfId="19351" xr:uid="{582D701B-D82F-433A-B06D-AE83EB71D859}"/>
    <cellStyle name="20% - Accent6 37 2 5" xfId="6069" xr:uid="{71765939-69B2-4864-B830-BAB59ED6BFA8}"/>
    <cellStyle name="20% - Accent6 37 2 5 2" xfId="17357" xr:uid="{8C6836AA-D679-4CB8-A5B2-4D79DC2E1FE9}"/>
    <cellStyle name="20% - Accent6 37 2 6" xfId="15363" xr:uid="{3F42172B-7C52-4D19-B95D-19DB10C8AC07}"/>
    <cellStyle name="20% - Accent6 37 3" xfId="11054" xr:uid="{89150891-7A29-4E2E-9D11-0757B7488CAB}"/>
    <cellStyle name="20% - Accent6 37 3 2" xfId="22342" xr:uid="{F0ACD80A-D364-4D57-B13B-DFF73415EFCD}"/>
    <cellStyle name="20% - Accent6 37 4" xfId="9060" xr:uid="{B49E312A-7AE1-4530-98DF-6398FD00C6B9}"/>
    <cellStyle name="20% - Accent6 37 4 2" xfId="20348" xr:uid="{A753CC98-7F2A-48C5-9823-4E74BDEF1B42}"/>
    <cellStyle name="20% - Accent6 37 5" xfId="7066" xr:uid="{87AAE4D6-2C45-4445-83E3-786BCA538E52}"/>
    <cellStyle name="20% - Accent6 37 5 2" xfId="18354" xr:uid="{787D5F90-11AC-465D-A9B1-C6B0B9CB51AD}"/>
    <cellStyle name="20% - Accent6 37 6" xfId="5072" xr:uid="{50E0ED40-CBB5-4CE2-A429-E005533F2A18}"/>
    <cellStyle name="20% - Accent6 37 6 2" xfId="16360" xr:uid="{A3F38AF6-6972-4FB9-8210-8B1699377165}"/>
    <cellStyle name="20% - Accent6 37 7" xfId="14366" xr:uid="{501C721D-8C93-4B9D-BC7A-79AF7E641176}"/>
    <cellStyle name="20% - Accent6 37 8" xfId="13052" xr:uid="{534B2A87-9BC6-432E-AC7F-B280D74271AF}"/>
    <cellStyle name="20% - Accent6 38" xfId="1117" xr:uid="{AF6ECAB5-8F03-4367-85A4-7FE9A274DB47}"/>
    <cellStyle name="20% - Accent6 38 2" xfId="4073" xr:uid="{7651CFB1-69EF-4628-8BF1-408949F3CCF1}"/>
    <cellStyle name="20% - Accent6 38 2 2" xfId="12052" xr:uid="{F0DCD2E1-0237-4256-8A91-AB404921C7F9}"/>
    <cellStyle name="20% - Accent6 38 2 2 2" xfId="23340" xr:uid="{CFC7E7D6-5605-4015-A69A-61C1CB36D9BA}"/>
    <cellStyle name="20% - Accent6 38 2 3" xfId="10058" xr:uid="{D4837738-7A93-463A-9750-A55A90203CB3}"/>
    <cellStyle name="20% - Accent6 38 2 3 2" xfId="21346" xr:uid="{13ED1EFE-7CB9-4201-AA48-D3C351DA78DD}"/>
    <cellStyle name="20% - Accent6 38 2 4" xfId="8064" xr:uid="{BC8989E1-4AF9-4D22-9EDA-5D06346B599A}"/>
    <cellStyle name="20% - Accent6 38 2 4 2" xfId="19352" xr:uid="{880F1CEA-4657-4B46-A3AB-A4B86E501827}"/>
    <cellStyle name="20% - Accent6 38 2 5" xfId="6070" xr:uid="{69AB1CBB-9C20-4526-BE91-7D360FF2EE8A}"/>
    <cellStyle name="20% - Accent6 38 2 5 2" xfId="17358" xr:uid="{7DCDFB6B-70A9-4B0F-B27C-C448DFC818F3}"/>
    <cellStyle name="20% - Accent6 38 2 6" xfId="15364" xr:uid="{43483625-3064-4901-A51F-580EFBB8B860}"/>
    <cellStyle name="20% - Accent6 38 3" xfId="11055" xr:uid="{75DAECD7-6BEE-40FD-8201-4C303DBD1682}"/>
    <cellStyle name="20% - Accent6 38 3 2" xfId="22343" xr:uid="{916F6248-D74A-436B-BC8E-C15DDE5301FB}"/>
    <cellStyle name="20% - Accent6 38 4" xfId="9061" xr:uid="{C2814282-03DC-454B-8EFF-BE91A997215F}"/>
    <cellStyle name="20% - Accent6 38 4 2" xfId="20349" xr:uid="{0D0F1CEC-2E20-4DC8-B706-53B0728CA9B7}"/>
    <cellStyle name="20% - Accent6 38 5" xfId="7067" xr:uid="{27AE4305-3817-4932-90CA-9BC1CC8F483A}"/>
    <cellStyle name="20% - Accent6 38 5 2" xfId="18355" xr:uid="{89660499-1809-4DF5-8382-774900F10EBE}"/>
    <cellStyle name="20% - Accent6 38 6" xfId="5073" xr:uid="{B68FD06A-F9AF-4F37-B555-D66D7942030C}"/>
    <cellStyle name="20% - Accent6 38 6 2" xfId="16361" xr:uid="{29634F47-CD58-4E84-A4B7-8A783F1D70CE}"/>
    <cellStyle name="20% - Accent6 38 7" xfId="14367" xr:uid="{12AD74C9-5372-4FD4-91E7-A9EBD7AD4EA6}"/>
    <cellStyle name="20% - Accent6 38 8" xfId="13053" xr:uid="{AD7628B3-FCF8-43CC-AFB1-FD1151420A6A}"/>
    <cellStyle name="20% - Accent6 39" xfId="1118" xr:uid="{D5A80C29-D056-4738-903E-E7AC9DAA5941}"/>
    <cellStyle name="20% - Accent6 39 2" xfId="4074" xr:uid="{7AEBE509-34B1-4B47-8722-2F248E904867}"/>
    <cellStyle name="20% - Accent6 39 2 2" xfId="12053" xr:uid="{E6CBBD36-CB90-4E44-8062-27763C1F17BE}"/>
    <cellStyle name="20% - Accent6 39 2 2 2" xfId="23341" xr:uid="{3525C8EB-15A4-4B9C-ACC0-713BE5E77F19}"/>
    <cellStyle name="20% - Accent6 39 2 3" xfId="10059" xr:uid="{5B38F1A6-0FA5-4A8D-8138-2F1580861A25}"/>
    <cellStyle name="20% - Accent6 39 2 3 2" xfId="21347" xr:uid="{7D4BA1C3-FDA1-46C5-A042-AF9047C6CD80}"/>
    <cellStyle name="20% - Accent6 39 2 4" xfId="8065" xr:uid="{73C39F2C-E8E5-4676-A4BB-7A3E1888FD7E}"/>
    <cellStyle name="20% - Accent6 39 2 4 2" xfId="19353" xr:uid="{28C63ED2-7699-483C-9709-895B34E772F0}"/>
    <cellStyle name="20% - Accent6 39 2 5" xfId="6071" xr:uid="{65E8E59F-9EB6-4A98-B2CC-48FF939CFAA5}"/>
    <cellStyle name="20% - Accent6 39 2 5 2" xfId="17359" xr:uid="{3EB58568-528B-4279-86B5-BDEEA3B2D5EE}"/>
    <cellStyle name="20% - Accent6 39 2 6" xfId="15365" xr:uid="{3F92E2D9-823E-499E-89C3-B0A308BD7488}"/>
    <cellStyle name="20% - Accent6 39 3" xfId="11056" xr:uid="{B9F1EA9C-4912-457C-AD15-EB740026CA00}"/>
    <cellStyle name="20% - Accent6 39 3 2" xfId="22344" xr:uid="{CCE0BEFD-6822-419C-B3D6-FF2CB25D1436}"/>
    <cellStyle name="20% - Accent6 39 4" xfId="9062" xr:uid="{8156BD1F-5A39-4C0C-9BEA-8A9719D9C366}"/>
    <cellStyle name="20% - Accent6 39 4 2" xfId="20350" xr:uid="{44BD30F8-1E82-4A43-AE28-0798280AE5CF}"/>
    <cellStyle name="20% - Accent6 39 5" xfId="7068" xr:uid="{84443DCC-F180-46A7-AEE2-444719C3FCCD}"/>
    <cellStyle name="20% - Accent6 39 5 2" xfId="18356" xr:uid="{5F48240E-B631-427C-81AD-3C187F6079FE}"/>
    <cellStyle name="20% - Accent6 39 6" xfId="5074" xr:uid="{455C376E-DC5E-41A4-87B4-F57F7C50CBBC}"/>
    <cellStyle name="20% - Accent6 39 6 2" xfId="16362" xr:uid="{BB1A7819-0934-4D30-B14B-46DC6249F007}"/>
    <cellStyle name="20% - Accent6 39 7" xfId="14368" xr:uid="{ED7881C4-D8C7-44FA-8DAF-C47D9C3EED22}"/>
    <cellStyle name="20% - Accent6 39 8" xfId="13054" xr:uid="{3F08ED81-F1B7-4FD6-8C33-601278896ACA}"/>
    <cellStyle name="20% - Accent6 4" xfId="1119" xr:uid="{27078482-9EF1-4CEF-BCF3-0F638A015386}"/>
    <cellStyle name="20% - Accent6 4 10" xfId="24657" xr:uid="{5B3AC55A-55D1-4840-A642-66CB26D8E966}"/>
    <cellStyle name="20% - Accent6 4 11" xfId="25046" xr:uid="{D83D633D-0E7C-41B7-AC77-4502F2536012}"/>
    <cellStyle name="20% - Accent6 4 2" xfId="4075" xr:uid="{0D2D7981-EDBA-4278-9932-BA0D2B074483}"/>
    <cellStyle name="20% - Accent6 4 2 2" xfId="12054" xr:uid="{5E7D9914-CD7B-4AFE-AAD0-A47DB2CC5FEF}"/>
    <cellStyle name="20% - Accent6 4 2 2 2" xfId="23342" xr:uid="{5B1FDA56-241A-48D1-AA76-0D9877734DDA}"/>
    <cellStyle name="20% - Accent6 4 2 3" xfId="10060" xr:uid="{A438EA6B-78D9-4035-8564-5F38843B3DEF}"/>
    <cellStyle name="20% - Accent6 4 2 3 2" xfId="21348" xr:uid="{F474038D-DEB5-4595-A675-14610658FE84}"/>
    <cellStyle name="20% - Accent6 4 2 4" xfId="8066" xr:uid="{102E9424-784E-4CBF-BC1C-432982F642A9}"/>
    <cellStyle name="20% - Accent6 4 2 4 2" xfId="19354" xr:uid="{B6909401-E89A-4687-9797-BA1D240955BE}"/>
    <cellStyle name="20% - Accent6 4 2 5" xfId="6072" xr:uid="{6C316931-A66D-4E8E-B139-E1CB6FD17F4D}"/>
    <cellStyle name="20% - Accent6 4 2 5 2" xfId="17360" xr:uid="{6CF31F07-4C5A-425F-85EC-B1EF15DD7390}"/>
    <cellStyle name="20% - Accent6 4 2 6" xfId="15366" xr:uid="{992CC7D1-802D-4A13-A652-3201F5BECACE}"/>
    <cellStyle name="20% - Accent6 4 2 7" xfId="24418" xr:uid="{77EE2725-1D2F-4D06-B6B1-F03600BFFE8A}"/>
    <cellStyle name="20% - Accent6 4 2 8" xfId="24881" xr:uid="{F27C529A-5AA9-4858-A946-645F27E456A2}"/>
    <cellStyle name="20% - Accent6 4 2 9" xfId="25248" xr:uid="{436782D5-4785-4B16-AB57-4461C8C6A192}"/>
    <cellStyle name="20% - Accent6 4 3" xfId="11057" xr:uid="{CB30C186-32ED-4745-8D16-BA8AC9B97B4B}"/>
    <cellStyle name="20% - Accent6 4 3 2" xfId="22345" xr:uid="{BF2BC7A2-B5DF-45EB-96E6-516F190C6E2D}"/>
    <cellStyle name="20% - Accent6 4 4" xfId="9063" xr:uid="{63D49278-E19F-4A19-A62B-59BAD77EC7F0}"/>
    <cellStyle name="20% - Accent6 4 4 2" xfId="20351" xr:uid="{8828DC8C-A889-45F2-8830-AE4C139BD922}"/>
    <cellStyle name="20% - Accent6 4 5" xfId="7069" xr:uid="{B88A4D19-0A6D-4CF8-A7A2-C98B734D658A}"/>
    <cellStyle name="20% - Accent6 4 5 2" xfId="18357" xr:uid="{50D92DB1-0BEB-4A8D-9411-3077A51EED8E}"/>
    <cellStyle name="20% - Accent6 4 6" xfId="5075" xr:uid="{7833F495-AD15-4B99-A269-029A925713DD}"/>
    <cellStyle name="20% - Accent6 4 6 2" xfId="16363" xr:uid="{39DD291F-DD6E-4D35-9DF7-6D116C84CFA4}"/>
    <cellStyle name="20% - Accent6 4 7" xfId="14369" xr:uid="{96B5909C-E2DA-473E-90BB-5D45836116BB}"/>
    <cellStyle name="20% - Accent6 4 8" xfId="13055" xr:uid="{48C9E167-B5FF-4E79-9D37-972A7D322F81}"/>
    <cellStyle name="20% - Accent6 4 9" xfId="24030" xr:uid="{3409EF1E-7F31-4BB7-9CE9-2A68B7DC1FA5}"/>
    <cellStyle name="20% - Accent6 40" xfId="1120" xr:uid="{C9D53373-BFE8-4855-8991-79D98734E509}"/>
    <cellStyle name="20% - Accent6 40 2" xfId="4076" xr:uid="{48CF49AA-6CD0-4E44-863C-125B211CBCE5}"/>
    <cellStyle name="20% - Accent6 40 2 2" xfId="12055" xr:uid="{B7C4C3B3-9C78-4AD9-9475-2C494FCDDA16}"/>
    <cellStyle name="20% - Accent6 40 2 2 2" xfId="23343" xr:uid="{7A4CB557-AD23-4F7B-BA4D-84B234538259}"/>
    <cellStyle name="20% - Accent6 40 2 3" xfId="10061" xr:uid="{C0D0A51E-6CB9-4D8A-9D48-46F3DA6AC84D}"/>
    <cellStyle name="20% - Accent6 40 2 3 2" xfId="21349" xr:uid="{042A9342-E976-4FD1-93F4-0A3E42E7E795}"/>
    <cellStyle name="20% - Accent6 40 2 4" xfId="8067" xr:uid="{EBE74FE4-3806-4504-A364-86ED739FF026}"/>
    <cellStyle name="20% - Accent6 40 2 4 2" xfId="19355" xr:uid="{E66B874B-72E4-4E0B-89E7-D5C194CFDA0E}"/>
    <cellStyle name="20% - Accent6 40 2 5" xfId="6073" xr:uid="{5F073CD8-BDDF-49A8-90BD-76557F4BBBF8}"/>
    <cellStyle name="20% - Accent6 40 2 5 2" xfId="17361" xr:uid="{D26C1AE8-28B6-4E96-A1F8-FA392BD48331}"/>
    <cellStyle name="20% - Accent6 40 2 6" xfId="15367" xr:uid="{0314D639-41DD-4C5B-A03B-30EDD32DD378}"/>
    <cellStyle name="20% - Accent6 40 3" xfId="11058" xr:uid="{11079A76-1194-4D15-BD71-3A02BAACC4F7}"/>
    <cellStyle name="20% - Accent6 40 3 2" xfId="22346" xr:uid="{4138320B-1C5B-4FDA-9D46-0D556B3FEC2A}"/>
    <cellStyle name="20% - Accent6 40 4" xfId="9064" xr:uid="{40AD0C1B-B81D-4AD6-9BA9-83659B428287}"/>
    <cellStyle name="20% - Accent6 40 4 2" xfId="20352" xr:uid="{BE93D435-9BC9-4331-ADD8-4241C4DEA1C1}"/>
    <cellStyle name="20% - Accent6 40 5" xfId="7070" xr:uid="{142D6BD7-45AC-4FE4-8AB7-6E61F9623859}"/>
    <cellStyle name="20% - Accent6 40 5 2" xfId="18358" xr:uid="{383D0F58-99AB-482F-8191-D93D708E3986}"/>
    <cellStyle name="20% - Accent6 40 6" xfId="5076" xr:uid="{6976B14E-D7FE-46FD-A034-74CBFA3A261D}"/>
    <cellStyle name="20% - Accent6 40 6 2" xfId="16364" xr:uid="{F804DBA0-9794-47EA-ABD7-BD860122A532}"/>
    <cellStyle name="20% - Accent6 40 7" xfId="14370" xr:uid="{9C42EB0D-AF38-479A-91A5-AD5C2B45B85C}"/>
    <cellStyle name="20% - Accent6 40 8" xfId="13056" xr:uid="{C6A6592B-8E1D-43EC-8EBA-272470C1A7AB}"/>
    <cellStyle name="20% - Accent6 41" xfId="1121" xr:uid="{38BAD3C6-191B-48E3-9213-656001D442A2}"/>
    <cellStyle name="20% - Accent6 41 2" xfId="4077" xr:uid="{AAAE9846-9FBD-4AE8-BC02-11514860E8F0}"/>
    <cellStyle name="20% - Accent6 41 2 2" xfId="12056" xr:uid="{9818970A-4AE8-47BB-8868-56022A1AC2E6}"/>
    <cellStyle name="20% - Accent6 41 2 2 2" xfId="23344" xr:uid="{0B9A81BF-9A76-4978-955A-28DC89C6CD4E}"/>
    <cellStyle name="20% - Accent6 41 2 3" xfId="10062" xr:uid="{94C6F7B5-AE72-419F-8454-6F0CFA21D056}"/>
    <cellStyle name="20% - Accent6 41 2 3 2" xfId="21350" xr:uid="{E1D383CD-535C-45BC-8EA7-289B1442C1AA}"/>
    <cellStyle name="20% - Accent6 41 2 4" xfId="8068" xr:uid="{86FD2EFC-9B2C-4F81-B24A-1BBC84013CDE}"/>
    <cellStyle name="20% - Accent6 41 2 4 2" xfId="19356" xr:uid="{8989148B-8C1C-49B8-A923-5AE362144DAA}"/>
    <cellStyle name="20% - Accent6 41 2 5" xfId="6074" xr:uid="{88C7CF33-A773-4235-AEB7-A3CFB67F0BA7}"/>
    <cellStyle name="20% - Accent6 41 2 5 2" xfId="17362" xr:uid="{A73E25D7-6944-4D28-9871-AA654C7EE48D}"/>
    <cellStyle name="20% - Accent6 41 2 6" xfId="15368" xr:uid="{77F2F35E-5964-4150-8ACD-3AE70BA4AB39}"/>
    <cellStyle name="20% - Accent6 41 3" xfId="11059" xr:uid="{E9567686-DA2D-454F-8A68-1D54361A53AF}"/>
    <cellStyle name="20% - Accent6 41 3 2" xfId="22347" xr:uid="{1DD0958C-8F61-4C71-BBE9-90F8BB4861AF}"/>
    <cellStyle name="20% - Accent6 41 4" xfId="9065" xr:uid="{FDAEFB39-BAF9-493A-BC71-D88157E308F6}"/>
    <cellStyle name="20% - Accent6 41 4 2" xfId="20353" xr:uid="{C9640F13-79B0-4A38-9351-A1DE8CB2A19E}"/>
    <cellStyle name="20% - Accent6 41 5" xfId="7071" xr:uid="{0FFB4FAF-380C-4D7A-938E-0BFF49C6BC86}"/>
    <cellStyle name="20% - Accent6 41 5 2" xfId="18359" xr:uid="{1F00A248-67A7-4456-9133-7F22FE9044F0}"/>
    <cellStyle name="20% - Accent6 41 6" xfId="5077" xr:uid="{ED5EC0F9-B916-4A04-8150-5AC61E035C06}"/>
    <cellStyle name="20% - Accent6 41 6 2" xfId="16365" xr:uid="{0CB0AE37-C903-4871-A20A-7D80CFD6B504}"/>
    <cellStyle name="20% - Accent6 41 7" xfId="14371" xr:uid="{EE93F471-D6C3-4B04-9227-FD8088F7E899}"/>
    <cellStyle name="20% - Accent6 41 8" xfId="13057" xr:uid="{DA81CE57-9B31-4B49-A97A-0B5C3344B440}"/>
    <cellStyle name="20% - Accent6 42" xfId="1122" xr:uid="{E7270592-E52B-4DBB-9B9B-B57F28F048D4}"/>
    <cellStyle name="20% - Accent6 42 2" xfId="4078" xr:uid="{B342EBD5-2CC3-4B0D-9FCD-CEE36689C072}"/>
    <cellStyle name="20% - Accent6 42 2 2" xfId="12057" xr:uid="{B447418D-B311-4AC1-8102-AD9AD486B4FC}"/>
    <cellStyle name="20% - Accent6 42 2 2 2" xfId="23345" xr:uid="{EC5FEEAF-6215-45A9-902A-275E8DEB0B5B}"/>
    <cellStyle name="20% - Accent6 42 2 3" xfId="10063" xr:uid="{1F43C191-D520-4E71-8EF5-91EFCD282D50}"/>
    <cellStyle name="20% - Accent6 42 2 3 2" xfId="21351" xr:uid="{29A3FCF0-655D-4477-A369-00A13309A87A}"/>
    <cellStyle name="20% - Accent6 42 2 4" xfId="8069" xr:uid="{DFCA5F26-7A0B-4384-8058-B758DEC4788E}"/>
    <cellStyle name="20% - Accent6 42 2 4 2" xfId="19357" xr:uid="{684EC899-A3EC-4CF7-8D23-6F4F8A97DAEA}"/>
    <cellStyle name="20% - Accent6 42 2 5" xfId="6075" xr:uid="{5EE3ED04-73C4-4BB3-89A6-16CDD3DB2EC8}"/>
    <cellStyle name="20% - Accent6 42 2 5 2" xfId="17363" xr:uid="{B065108C-96AC-48A5-AC34-9BA0F417FA49}"/>
    <cellStyle name="20% - Accent6 42 2 6" xfId="15369" xr:uid="{C6CDB76B-4AF3-4D36-AECF-0E6E7DA10429}"/>
    <cellStyle name="20% - Accent6 42 3" xfId="11060" xr:uid="{AC5AB4E6-B722-44EC-9166-E2F8F4FA8FBD}"/>
    <cellStyle name="20% - Accent6 42 3 2" xfId="22348" xr:uid="{BC1DA49A-1AEB-45ED-B830-57176FFCD641}"/>
    <cellStyle name="20% - Accent6 42 4" xfId="9066" xr:uid="{3E185737-F142-4179-BDE7-D8AA9B807A11}"/>
    <cellStyle name="20% - Accent6 42 4 2" xfId="20354" xr:uid="{50FC3EBE-BCB7-4FE3-8B03-57D0CC80FE4C}"/>
    <cellStyle name="20% - Accent6 42 5" xfId="7072" xr:uid="{06DC172A-BAEB-4670-A6E5-3C60DCAAB1B2}"/>
    <cellStyle name="20% - Accent6 42 5 2" xfId="18360" xr:uid="{7E2B9F54-2D40-4A48-9E20-4AD9F17B67B6}"/>
    <cellStyle name="20% - Accent6 42 6" xfId="5078" xr:uid="{2F79FE3D-A9CC-4DBD-A082-67DB08A19AF4}"/>
    <cellStyle name="20% - Accent6 42 6 2" xfId="16366" xr:uid="{01D96755-36F7-48E5-A71F-BF56A16DE3BA}"/>
    <cellStyle name="20% - Accent6 42 7" xfId="14372" xr:uid="{C021015D-8278-403E-909C-0DFB11F021CB}"/>
    <cellStyle name="20% - Accent6 42 8" xfId="13058" xr:uid="{DFCA9DCB-0F30-430A-9B4D-73745ADCC1A9}"/>
    <cellStyle name="20% - Accent6 43" xfId="1123" xr:uid="{17586251-7FAF-4DAF-AF9C-F134A22D2775}"/>
    <cellStyle name="20% - Accent6 43 2" xfId="4079" xr:uid="{D7973CB9-35EC-4D06-A9F4-E42864CAC77A}"/>
    <cellStyle name="20% - Accent6 43 2 2" xfId="12058" xr:uid="{D07963BC-1D83-46C4-BA6A-A718CB730673}"/>
    <cellStyle name="20% - Accent6 43 2 2 2" xfId="23346" xr:uid="{D4DDECAF-C562-4687-A809-7C3A98BADE13}"/>
    <cellStyle name="20% - Accent6 43 2 3" xfId="10064" xr:uid="{E9D2DE25-8F50-4036-9D69-EBA4DEF471C6}"/>
    <cellStyle name="20% - Accent6 43 2 3 2" xfId="21352" xr:uid="{042D74EB-8EC3-4350-AE17-00BA97779C65}"/>
    <cellStyle name="20% - Accent6 43 2 4" xfId="8070" xr:uid="{0B29D7CA-64BD-4D3D-B15A-5EEFBCB7C853}"/>
    <cellStyle name="20% - Accent6 43 2 4 2" xfId="19358" xr:uid="{2242E61A-03E2-4E89-BD1D-F83E487AAD62}"/>
    <cellStyle name="20% - Accent6 43 2 5" xfId="6076" xr:uid="{DDAF00DA-F9E5-4987-9789-7FE515257114}"/>
    <cellStyle name="20% - Accent6 43 2 5 2" xfId="17364" xr:uid="{36BD8725-874A-4938-828B-B56CC026FFE6}"/>
    <cellStyle name="20% - Accent6 43 2 6" xfId="15370" xr:uid="{30F3075D-3566-4BF9-B6F7-BA6AAD69540E}"/>
    <cellStyle name="20% - Accent6 43 3" xfId="11061" xr:uid="{61FF2173-55CA-431D-9C32-2718425A452B}"/>
    <cellStyle name="20% - Accent6 43 3 2" xfId="22349" xr:uid="{9B609C88-EB6C-4540-A903-EB58FA3B17A9}"/>
    <cellStyle name="20% - Accent6 43 4" xfId="9067" xr:uid="{205B773F-7A51-4233-87A8-9C2CA4228F6F}"/>
    <cellStyle name="20% - Accent6 43 4 2" xfId="20355" xr:uid="{B4EBE83A-C9B6-4E74-86FD-6E1C1F63F3F1}"/>
    <cellStyle name="20% - Accent6 43 5" xfId="7073" xr:uid="{9D691C0A-CB60-4DE6-9EFA-5A8C4A478602}"/>
    <cellStyle name="20% - Accent6 43 5 2" xfId="18361" xr:uid="{8AD06930-9A4C-4923-804F-771651435B39}"/>
    <cellStyle name="20% - Accent6 43 6" xfId="5079" xr:uid="{B13D16DC-7151-4762-B927-9AC352C87C21}"/>
    <cellStyle name="20% - Accent6 43 6 2" xfId="16367" xr:uid="{74E19300-1D59-451B-B551-6F9AC1268F15}"/>
    <cellStyle name="20% - Accent6 43 7" xfId="14373" xr:uid="{D0E80E9E-13D8-4B73-AB6C-211E9D28CFF8}"/>
    <cellStyle name="20% - Accent6 43 8" xfId="13059" xr:uid="{CD331671-1688-4836-85FD-E0AABCE9447C}"/>
    <cellStyle name="20% - Accent6 44" xfId="1124" xr:uid="{D7CB8839-2930-4B38-AA1D-DD512053C1E3}"/>
    <cellStyle name="20% - Accent6 44 2" xfId="4080" xr:uid="{B451CD86-11C3-4FFA-966A-56EA47429ECE}"/>
    <cellStyle name="20% - Accent6 44 2 2" xfId="12059" xr:uid="{1F9C5B46-929C-4980-88BB-C2CC30620460}"/>
    <cellStyle name="20% - Accent6 44 2 2 2" xfId="23347" xr:uid="{3C508027-8758-4BE9-B8C5-C05C8512EB51}"/>
    <cellStyle name="20% - Accent6 44 2 3" xfId="10065" xr:uid="{B9D5D2FB-C73C-46D9-A9B6-B124179C9F8C}"/>
    <cellStyle name="20% - Accent6 44 2 3 2" xfId="21353" xr:uid="{C2DD6FE4-7A41-407C-9427-480F869FC842}"/>
    <cellStyle name="20% - Accent6 44 2 4" xfId="8071" xr:uid="{744F9BE4-9BF1-43F0-AD82-30E4A3D8E5F1}"/>
    <cellStyle name="20% - Accent6 44 2 4 2" xfId="19359" xr:uid="{2631B0B4-92C3-429B-8763-54541B59CD89}"/>
    <cellStyle name="20% - Accent6 44 2 5" xfId="6077" xr:uid="{5372306D-F56B-41CB-9E1F-FCE1EB91098F}"/>
    <cellStyle name="20% - Accent6 44 2 5 2" xfId="17365" xr:uid="{6953F7A4-2F97-41C1-8658-873AB94DECFA}"/>
    <cellStyle name="20% - Accent6 44 2 6" xfId="15371" xr:uid="{89AA4B4D-5639-49D0-9FCF-8F9AB2671DCF}"/>
    <cellStyle name="20% - Accent6 44 3" xfId="11062" xr:uid="{5FAAE96B-8C60-40E0-8F88-88A88684FEC1}"/>
    <cellStyle name="20% - Accent6 44 3 2" xfId="22350" xr:uid="{C97C1022-0663-4463-A114-FBB5A1E95986}"/>
    <cellStyle name="20% - Accent6 44 4" xfId="9068" xr:uid="{D372731D-BF74-4550-B9F0-93BB51E984C1}"/>
    <cellStyle name="20% - Accent6 44 4 2" xfId="20356" xr:uid="{DA3CFAE2-4F6E-452F-969F-D7441776A78F}"/>
    <cellStyle name="20% - Accent6 44 5" xfId="7074" xr:uid="{D25FFEF9-8C10-48D6-8501-8B07F5F906DA}"/>
    <cellStyle name="20% - Accent6 44 5 2" xfId="18362" xr:uid="{17CA8876-B068-42EF-9F68-A02287A6B40B}"/>
    <cellStyle name="20% - Accent6 44 6" xfId="5080" xr:uid="{0E162A09-C360-40A9-BAE5-A105146ED359}"/>
    <cellStyle name="20% - Accent6 44 6 2" xfId="16368" xr:uid="{4A1893DA-1FFD-48C4-8A70-1C91E9FBAF7D}"/>
    <cellStyle name="20% - Accent6 44 7" xfId="14374" xr:uid="{281E0DE8-86E8-4301-95AC-034216143F68}"/>
    <cellStyle name="20% - Accent6 44 8" xfId="13060" xr:uid="{8B99A4F3-E5BE-413D-AA72-682BFE0205EA}"/>
    <cellStyle name="20% - Accent6 45" xfId="1125" xr:uid="{90609FB4-419B-4DF6-9F75-2DF86280F357}"/>
    <cellStyle name="20% - Accent6 45 2" xfId="4081" xr:uid="{430DC8F8-F330-467C-89A1-B7BFBC07C5A0}"/>
    <cellStyle name="20% - Accent6 45 2 2" xfId="12060" xr:uid="{FB2821AB-5F1A-4D80-A799-4ADF32B69171}"/>
    <cellStyle name="20% - Accent6 45 2 2 2" xfId="23348" xr:uid="{7375F0DD-7F4E-47EC-AB46-EFC474386925}"/>
    <cellStyle name="20% - Accent6 45 2 3" xfId="10066" xr:uid="{39DF85C8-444F-425F-B48D-6A82851D5973}"/>
    <cellStyle name="20% - Accent6 45 2 3 2" xfId="21354" xr:uid="{BEF46624-46E6-40BC-A60F-FACD050C7455}"/>
    <cellStyle name="20% - Accent6 45 2 4" xfId="8072" xr:uid="{255DAA0A-7348-42F0-9534-28567B18AE7D}"/>
    <cellStyle name="20% - Accent6 45 2 4 2" xfId="19360" xr:uid="{B4C3D7DF-57E5-474C-B913-C37D388CD45C}"/>
    <cellStyle name="20% - Accent6 45 2 5" xfId="6078" xr:uid="{4CC54FB6-8F9F-4593-815D-03CE7B97D1B6}"/>
    <cellStyle name="20% - Accent6 45 2 5 2" xfId="17366" xr:uid="{AFF071D4-0D27-44F7-A0D6-A96357D302FB}"/>
    <cellStyle name="20% - Accent6 45 2 6" xfId="15372" xr:uid="{C8C5A41D-CA2E-4FF6-8F5C-FE2DCBA4C1E9}"/>
    <cellStyle name="20% - Accent6 45 3" xfId="11063" xr:uid="{6A48A735-D09C-4C5D-B65E-DD9B01177D40}"/>
    <cellStyle name="20% - Accent6 45 3 2" xfId="22351" xr:uid="{58A3181E-A3A9-417D-BAC0-6EE3DB6E2362}"/>
    <cellStyle name="20% - Accent6 45 4" xfId="9069" xr:uid="{3C885FB8-6151-4008-B630-F28E9B6ACDA4}"/>
    <cellStyle name="20% - Accent6 45 4 2" xfId="20357" xr:uid="{F763E72A-E605-4E7D-A572-C4F46581FE7F}"/>
    <cellStyle name="20% - Accent6 45 5" xfId="7075" xr:uid="{40151D38-B0F8-42B8-BB3F-A6FA6C0A7AB1}"/>
    <cellStyle name="20% - Accent6 45 5 2" xfId="18363" xr:uid="{23EF6802-6677-4DAE-90AE-15F792FF5209}"/>
    <cellStyle name="20% - Accent6 45 6" xfId="5081" xr:uid="{CA9CD045-724E-4079-BA67-8B4B22D05F36}"/>
    <cellStyle name="20% - Accent6 45 6 2" xfId="16369" xr:uid="{EBD7AB91-90C7-4333-880A-51CC5F9F9926}"/>
    <cellStyle name="20% - Accent6 45 7" xfId="14375" xr:uid="{C8F4ABEA-2ED1-4795-9C2B-559BC401DF76}"/>
    <cellStyle name="20% - Accent6 45 8" xfId="13061" xr:uid="{ED130285-A354-458F-BDDE-CC8865111C71}"/>
    <cellStyle name="20% - Accent6 46" xfId="1126" xr:uid="{C4079160-ECFA-49CF-9544-A4BD9F74B907}"/>
    <cellStyle name="20% - Accent6 46 2" xfId="4082" xr:uid="{2EE2DA32-FE39-45BF-9663-7D59E881C677}"/>
    <cellStyle name="20% - Accent6 46 2 2" xfId="12061" xr:uid="{CDEDC4D7-0914-42C6-B16B-EEA1467707B9}"/>
    <cellStyle name="20% - Accent6 46 2 2 2" xfId="23349" xr:uid="{EF68D049-ECD5-496F-BF8B-D5D2AA10A447}"/>
    <cellStyle name="20% - Accent6 46 2 3" xfId="10067" xr:uid="{E493324A-723E-4779-B393-3DCE8F930E67}"/>
    <cellStyle name="20% - Accent6 46 2 3 2" xfId="21355" xr:uid="{4518D8EF-1FBB-4066-B4D1-569D4D2739D7}"/>
    <cellStyle name="20% - Accent6 46 2 4" xfId="8073" xr:uid="{6CCFBE16-4060-4CC4-984E-F9CF7481B1BD}"/>
    <cellStyle name="20% - Accent6 46 2 4 2" xfId="19361" xr:uid="{A72297D8-7D0A-46EC-9568-2B752082F5AA}"/>
    <cellStyle name="20% - Accent6 46 2 5" xfId="6079" xr:uid="{27FAAE64-8135-4732-BAEB-429B0FC20BF7}"/>
    <cellStyle name="20% - Accent6 46 2 5 2" xfId="17367" xr:uid="{12BBDDE9-70F0-4BBE-ABC4-2971341CF0E6}"/>
    <cellStyle name="20% - Accent6 46 2 6" xfId="15373" xr:uid="{0718EF87-6476-4764-9A28-212714F3C0BE}"/>
    <cellStyle name="20% - Accent6 46 3" xfId="11064" xr:uid="{C2AE8FE8-F29F-4A66-9972-0F4EBC92DDF5}"/>
    <cellStyle name="20% - Accent6 46 3 2" xfId="22352" xr:uid="{5B8DEEEC-EF44-4ED3-9AB7-8095F3108469}"/>
    <cellStyle name="20% - Accent6 46 4" xfId="9070" xr:uid="{14C188A2-9F40-4D08-AC42-46FE4D3E55B4}"/>
    <cellStyle name="20% - Accent6 46 4 2" xfId="20358" xr:uid="{594909EA-02A2-452A-B377-7F05DE46C25A}"/>
    <cellStyle name="20% - Accent6 46 5" xfId="7076" xr:uid="{9AD91333-5C13-41B4-A888-3E3186714915}"/>
    <cellStyle name="20% - Accent6 46 5 2" xfId="18364" xr:uid="{6C228DDA-9665-486D-A0C5-4A53D7EFEE01}"/>
    <cellStyle name="20% - Accent6 46 6" xfId="5082" xr:uid="{21E363AC-165F-4288-B5D7-6EC6E3ED255F}"/>
    <cellStyle name="20% - Accent6 46 6 2" xfId="16370" xr:uid="{0234AE07-4F29-4033-A31B-5180AE6FB264}"/>
    <cellStyle name="20% - Accent6 46 7" xfId="14376" xr:uid="{768EAF25-9B25-47A9-8D12-37665BA3995D}"/>
    <cellStyle name="20% - Accent6 46 8" xfId="13062" xr:uid="{47C2007F-ED85-4D4A-B793-14C6806FDEC1}"/>
    <cellStyle name="20% - Accent6 47" xfId="1127" xr:uid="{59FD407D-B69F-4617-8B35-8D9298F89025}"/>
    <cellStyle name="20% - Accent6 47 2" xfId="4083" xr:uid="{E91DBF1C-1C95-472C-BAFF-95909A6FB675}"/>
    <cellStyle name="20% - Accent6 47 2 2" xfId="12062" xr:uid="{E6C766D3-57E9-40BA-988A-20514402F81C}"/>
    <cellStyle name="20% - Accent6 47 2 2 2" xfId="23350" xr:uid="{24298EBA-F8AF-4707-A5A7-185836259B31}"/>
    <cellStyle name="20% - Accent6 47 2 3" xfId="10068" xr:uid="{25360B8C-D8FD-41B0-BE14-DAD174AF221B}"/>
    <cellStyle name="20% - Accent6 47 2 3 2" xfId="21356" xr:uid="{F8BD0E81-CB13-4E87-B813-8EB071BD3580}"/>
    <cellStyle name="20% - Accent6 47 2 4" xfId="8074" xr:uid="{78A58ED1-323B-4992-932E-BB0EB9ED0DAE}"/>
    <cellStyle name="20% - Accent6 47 2 4 2" xfId="19362" xr:uid="{877F8B46-3245-48A4-B59F-FE47CCC54051}"/>
    <cellStyle name="20% - Accent6 47 2 5" xfId="6080" xr:uid="{8236EE6A-46FE-4CC2-ADD9-CAEF954CFAB6}"/>
    <cellStyle name="20% - Accent6 47 2 5 2" xfId="17368" xr:uid="{7F0AB882-6748-40B0-A2CC-1504ECD210C5}"/>
    <cellStyle name="20% - Accent6 47 2 6" xfId="15374" xr:uid="{20A7BBCF-DA4F-447F-B797-343B73226BEB}"/>
    <cellStyle name="20% - Accent6 47 3" xfId="11065" xr:uid="{2C21C340-F0FB-4DDA-AA29-206E250C5F0E}"/>
    <cellStyle name="20% - Accent6 47 3 2" xfId="22353" xr:uid="{7CF4B9BB-B235-4D64-9A15-F9758F4B645F}"/>
    <cellStyle name="20% - Accent6 47 4" xfId="9071" xr:uid="{062198A4-89DA-4630-B5C7-D74B0BB5FF4A}"/>
    <cellStyle name="20% - Accent6 47 4 2" xfId="20359" xr:uid="{623FCA49-8DEC-4E1E-9066-DFDDD1FBB97E}"/>
    <cellStyle name="20% - Accent6 47 5" xfId="7077" xr:uid="{2421DC80-83F8-4D70-A69E-5ACB91B43368}"/>
    <cellStyle name="20% - Accent6 47 5 2" xfId="18365" xr:uid="{76F1C178-545F-41B2-A537-94835BFF08E9}"/>
    <cellStyle name="20% - Accent6 47 6" xfId="5083" xr:uid="{02F3DFB6-E6D1-4D23-8741-AA1267FD756A}"/>
    <cellStyle name="20% - Accent6 47 6 2" xfId="16371" xr:uid="{B9508579-F637-4675-8856-74BA71C14748}"/>
    <cellStyle name="20% - Accent6 47 7" xfId="14377" xr:uid="{607C2FEC-F8B6-42EF-99F5-BCE71115988B}"/>
    <cellStyle name="20% - Accent6 47 8" xfId="13063" xr:uid="{39E72FF4-DC59-4EC9-86B2-F49B564DDC9F}"/>
    <cellStyle name="20% - Accent6 48" xfId="1128" xr:uid="{E7F9694A-0FD6-406A-BF28-F2BDE71F20DA}"/>
    <cellStyle name="20% - Accent6 48 2" xfId="4084" xr:uid="{0CBBE079-D08C-4359-816F-EB1967C74A7C}"/>
    <cellStyle name="20% - Accent6 48 2 2" xfId="12063" xr:uid="{5A560A55-7213-4554-AA28-E01C45987705}"/>
    <cellStyle name="20% - Accent6 48 2 2 2" xfId="23351" xr:uid="{0097FD6F-33FF-48E8-9A24-D7DB316B2DB4}"/>
    <cellStyle name="20% - Accent6 48 2 3" xfId="10069" xr:uid="{CEA0DD4A-A82B-4515-8EC7-39E909B49990}"/>
    <cellStyle name="20% - Accent6 48 2 3 2" xfId="21357" xr:uid="{F3394EED-5E4A-44AB-A0B5-1000C19AEA07}"/>
    <cellStyle name="20% - Accent6 48 2 4" xfId="8075" xr:uid="{6111BE2C-4F83-4C58-A68F-2A67F85B57D1}"/>
    <cellStyle name="20% - Accent6 48 2 4 2" xfId="19363" xr:uid="{517B3ABA-13A0-4251-BEA7-45C3C3F4B768}"/>
    <cellStyle name="20% - Accent6 48 2 5" xfId="6081" xr:uid="{87F907A5-ACC2-44F5-BE63-575B37BCF0D6}"/>
    <cellStyle name="20% - Accent6 48 2 5 2" xfId="17369" xr:uid="{E07E43A7-FD80-4B24-B320-7BC51ECFD97F}"/>
    <cellStyle name="20% - Accent6 48 2 6" xfId="15375" xr:uid="{16E453C9-B960-4DDE-974F-790D3F3A7DDD}"/>
    <cellStyle name="20% - Accent6 48 3" xfId="11066" xr:uid="{66DB0A4F-6F34-4B8D-A32D-AB085338E0A6}"/>
    <cellStyle name="20% - Accent6 48 3 2" xfId="22354" xr:uid="{FE580A6E-FB7C-4DF0-A23A-C564AEF262DF}"/>
    <cellStyle name="20% - Accent6 48 4" xfId="9072" xr:uid="{B8E76E44-4C72-4500-A360-BD5911FC589D}"/>
    <cellStyle name="20% - Accent6 48 4 2" xfId="20360" xr:uid="{D36ECCA6-6737-4C99-A5D4-268AA4869007}"/>
    <cellStyle name="20% - Accent6 48 5" xfId="7078" xr:uid="{7559A179-C6C9-4CB2-80EA-22B845419767}"/>
    <cellStyle name="20% - Accent6 48 5 2" xfId="18366" xr:uid="{1E8E4CA2-77D1-4109-BC45-65EF9EDA4A78}"/>
    <cellStyle name="20% - Accent6 48 6" xfId="5084" xr:uid="{D085B31E-2508-4AFE-BF61-E9E00A838ADE}"/>
    <cellStyle name="20% - Accent6 48 6 2" xfId="16372" xr:uid="{635C12EC-F186-4652-BBF2-51AC3DB179AF}"/>
    <cellStyle name="20% - Accent6 48 7" xfId="14378" xr:uid="{B6B3935E-B39A-4783-A1A6-B1C82C6DC454}"/>
    <cellStyle name="20% - Accent6 48 8" xfId="13064" xr:uid="{F714C1D5-7551-489E-8847-6808B37903B4}"/>
    <cellStyle name="20% - Accent6 49" xfId="1129" xr:uid="{26C2E890-FC48-4781-B82C-1E4DE4EE52B7}"/>
    <cellStyle name="20% - Accent6 49 2" xfId="4085" xr:uid="{F2021F0D-DE79-4B18-B606-33F9CB879E02}"/>
    <cellStyle name="20% - Accent6 49 2 2" xfId="12064" xr:uid="{5D0331FA-3333-4222-8CAA-B15C96AC925C}"/>
    <cellStyle name="20% - Accent6 49 2 2 2" xfId="23352" xr:uid="{9B6F550A-4473-4830-8072-E4EF3B2D230F}"/>
    <cellStyle name="20% - Accent6 49 2 3" xfId="10070" xr:uid="{3536CFCF-E3AA-48CF-8EC3-8F6B8A0391BC}"/>
    <cellStyle name="20% - Accent6 49 2 3 2" xfId="21358" xr:uid="{E4606C47-EF93-44E2-8D8C-E07CADECF5BE}"/>
    <cellStyle name="20% - Accent6 49 2 4" xfId="8076" xr:uid="{73187CDB-29C6-4CED-A893-38637C498B47}"/>
    <cellStyle name="20% - Accent6 49 2 4 2" xfId="19364" xr:uid="{38FB3642-781C-43EC-B731-E6A868F07F83}"/>
    <cellStyle name="20% - Accent6 49 2 5" xfId="6082" xr:uid="{52E72C9D-A135-467C-B123-264FE9AC4E64}"/>
    <cellStyle name="20% - Accent6 49 2 5 2" xfId="17370" xr:uid="{695542DE-2969-461C-BC05-3EAA412EB0B3}"/>
    <cellStyle name="20% - Accent6 49 2 6" xfId="15376" xr:uid="{50BC1200-0D0C-4A90-97D5-CDBDE75E7E37}"/>
    <cellStyle name="20% - Accent6 49 3" xfId="11067" xr:uid="{B805D2B1-3D6A-47F5-8785-C0E7189FD2CF}"/>
    <cellStyle name="20% - Accent6 49 3 2" xfId="22355" xr:uid="{2F683C84-6E63-4EC6-80A9-C637FA530B99}"/>
    <cellStyle name="20% - Accent6 49 4" xfId="9073" xr:uid="{5114974C-80CB-4A65-A9D9-3A477A7161FF}"/>
    <cellStyle name="20% - Accent6 49 4 2" xfId="20361" xr:uid="{16157C64-FE90-46DD-9BB1-38838BC024B3}"/>
    <cellStyle name="20% - Accent6 49 5" xfId="7079" xr:uid="{5D038914-6BF4-4948-B74B-6ECD09F23C31}"/>
    <cellStyle name="20% - Accent6 49 5 2" xfId="18367" xr:uid="{C2B034C9-86A8-41C4-8484-B4995B4DD8CA}"/>
    <cellStyle name="20% - Accent6 49 6" xfId="5085" xr:uid="{1098D1CE-4D03-4332-89CD-36034EE04635}"/>
    <cellStyle name="20% - Accent6 49 6 2" xfId="16373" xr:uid="{328115F4-F6C4-408A-88FC-A2C9B591E1F2}"/>
    <cellStyle name="20% - Accent6 49 7" xfId="14379" xr:uid="{13636904-B871-4470-BCBE-DB876E9FBC52}"/>
    <cellStyle name="20% - Accent6 49 8" xfId="13065" xr:uid="{3B796B21-523E-498A-85F2-BC527F46E11B}"/>
    <cellStyle name="20% - Accent6 5" xfId="1130" xr:uid="{9F79697B-BA98-485B-B364-259A16C5E3CF}"/>
    <cellStyle name="20% - Accent6 5 10" xfId="24658" xr:uid="{6E5EFEB5-BEE2-417A-9A20-19E6BFE5EDA8}"/>
    <cellStyle name="20% - Accent6 5 11" xfId="25047" xr:uid="{96DF0CFF-DF54-4ABB-A52B-9C5ECA632320}"/>
    <cellStyle name="20% - Accent6 5 2" xfId="4086" xr:uid="{1F0D3921-FB07-4730-89B2-6512450D4870}"/>
    <cellStyle name="20% - Accent6 5 2 2" xfId="12065" xr:uid="{C8AE0B6E-5EF3-44CC-875E-11A53BCDBE84}"/>
    <cellStyle name="20% - Accent6 5 2 2 2" xfId="23353" xr:uid="{8916ED87-956F-4FC2-9B77-AE2EDAB6E552}"/>
    <cellStyle name="20% - Accent6 5 2 3" xfId="10071" xr:uid="{069B7A1F-96DA-47BE-86A2-F1FB441F54C2}"/>
    <cellStyle name="20% - Accent6 5 2 3 2" xfId="21359" xr:uid="{E368A738-EFE4-499A-96B3-4AE843632084}"/>
    <cellStyle name="20% - Accent6 5 2 4" xfId="8077" xr:uid="{4FAC3CBC-F641-4A32-BD55-0769C9A171AC}"/>
    <cellStyle name="20% - Accent6 5 2 4 2" xfId="19365" xr:uid="{F61CC54B-9977-47F5-AB60-9D607AB2F85B}"/>
    <cellStyle name="20% - Accent6 5 2 5" xfId="6083" xr:uid="{46829021-ED53-4D4F-9BCA-96F75A5C06AF}"/>
    <cellStyle name="20% - Accent6 5 2 5 2" xfId="17371" xr:uid="{58B0ED2B-E256-4F27-91F1-945F5812256F}"/>
    <cellStyle name="20% - Accent6 5 2 6" xfId="15377" xr:uid="{13C413CD-757F-4304-9030-75610D276AAE}"/>
    <cellStyle name="20% - Accent6 5 2 7" xfId="24419" xr:uid="{32FB7DF2-93CB-4800-813C-D15BCB1B678C}"/>
    <cellStyle name="20% - Accent6 5 2 8" xfId="24882" xr:uid="{000F6A80-98FD-47A6-9D97-0733AAFA1A18}"/>
    <cellStyle name="20% - Accent6 5 2 9" xfId="25249" xr:uid="{51CC0292-C961-486F-952F-515450292397}"/>
    <cellStyle name="20% - Accent6 5 3" xfId="11068" xr:uid="{B042332A-F436-460C-818C-CE39ABE82F71}"/>
    <cellStyle name="20% - Accent6 5 3 2" xfId="22356" xr:uid="{CE6C5AF2-E30E-449D-BC22-6BAF151954EB}"/>
    <cellStyle name="20% - Accent6 5 4" xfId="9074" xr:uid="{5C131D23-E22A-4153-82CE-688E8FAC63A4}"/>
    <cellStyle name="20% - Accent6 5 4 2" xfId="20362" xr:uid="{6EBA1577-D520-4B31-8291-38835FC42795}"/>
    <cellStyle name="20% - Accent6 5 5" xfId="7080" xr:uid="{23C8BEF9-A5BE-4A87-BA9E-72A6EE2B7DAB}"/>
    <cellStyle name="20% - Accent6 5 5 2" xfId="18368" xr:uid="{4F9166E1-FAFB-466E-8DD3-660B94C5E96D}"/>
    <cellStyle name="20% - Accent6 5 6" xfId="5086" xr:uid="{A7F25C61-7488-4729-8492-FB14E58275EE}"/>
    <cellStyle name="20% - Accent6 5 6 2" xfId="16374" xr:uid="{F549B0E8-8D89-43B8-B21F-6451E26634A4}"/>
    <cellStyle name="20% - Accent6 5 7" xfId="14380" xr:uid="{0E3F54A2-8A11-4229-ACB9-6F432DB77EA0}"/>
    <cellStyle name="20% - Accent6 5 8" xfId="13066" xr:uid="{A414071F-A879-45D8-ABBC-B5E0FEA812D6}"/>
    <cellStyle name="20% - Accent6 5 9" xfId="24031" xr:uid="{CF333A43-0F49-4BC3-B3E7-66D233BEEF03}"/>
    <cellStyle name="20% - Accent6 50" xfId="1131" xr:uid="{68CB87E8-0A49-4AD5-9485-A8E50F8FE1C3}"/>
    <cellStyle name="20% - Accent6 50 2" xfId="4087" xr:uid="{FC4AAE82-8D2E-4273-965D-FF8B16F9E87C}"/>
    <cellStyle name="20% - Accent6 50 2 2" xfId="12066" xr:uid="{7F6CDF6F-BD80-442D-9762-7E823AFAFCD3}"/>
    <cellStyle name="20% - Accent6 50 2 2 2" xfId="23354" xr:uid="{995D5C0B-35BF-4A5A-9534-D6E0AE6EE769}"/>
    <cellStyle name="20% - Accent6 50 2 3" xfId="10072" xr:uid="{4A27AB5F-C737-4917-8042-9971C49483EA}"/>
    <cellStyle name="20% - Accent6 50 2 3 2" xfId="21360" xr:uid="{A2DE0A15-0A4A-4198-A385-6290D7163ADE}"/>
    <cellStyle name="20% - Accent6 50 2 4" xfId="8078" xr:uid="{6F52DEFE-CB9C-4C73-B2E3-E71731A44F2F}"/>
    <cellStyle name="20% - Accent6 50 2 4 2" xfId="19366" xr:uid="{3AF0BD34-160F-43A7-A15B-47374BCE9833}"/>
    <cellStyle name="20% - Accent6 50 2 5" xfId="6084" xr:uid="{4AF70D46-A598-4A41-868F-DB10100EEC56}"/>
    <cellStyle name="20% - Accent6 50 2 5 2" xfId="17372" xr:uid="{B142BF01-7FBD-4E09-A0A6-3DDB793AB52E}"/>
    <cellStyle name="20% - Accent6 50 2 6" xfId="15378" xr:uid="{F9A02502-17F9-4491-828F-95E46C117145}"/>
    <cellStyle name="20% - Accent6 50 3" xfId="11069" xr:uid="{3B1F3FBA-8E25-4B98-AAB9-541FED787DA3}"/>
    <cellStyle name="20% - Accent6 50 3 2" xfId="22357" xr:uid="{BCEF2C35-57C2-4C70-BCD7-E29086493464}"/>
    <cellStyle name="20% - Accent6 50 4" xfId="9075" xr:uid="{98AC0ABE-C93F-48DE-84B9-F2D5C000DF00}"/>
    <cellStyle name="20% - Accent6 50 4 2" xfId="20363" xr:uid="{2A04405E-8C47-4C7B-A86A-A2ECDB6077FF}"/>
    <cellStyle name="20% - Accent6 50 5" xfId="7081" xr:uid="{34F23903-3DB8-4DFE-80FC-7429B0E9B890}"/>
    <cellStyle name="20% - Accent6 50 5 2" xfId="18369" xr:uid="{B1B1513E-88DF-4F27-A0A9-F71CB5B45F4B}"/>
    <cellStyle name="20% - Accent6 50 6" xfId="5087" xr:uid="{4C27D361-486B-4AC0-8B55-0B0D1D0A8570}"/>
    <cellStyle name="20% - Accent6 50 6 2" xfId="16375" xr:uid="{5419D04A-8638-4CBD-996C-DBEBE206CF9C}"/>
    <cellStyle name="20% - Accent6 50 7" xfId="14381" xr:uid="{5A02BEAF-756D-4BC9-B1A6-8EC678FDE916}"/>
    <cellStyle name="20% - Accent6 50 8" xfId="13067" xr:uid="{C8300B19-BEBE-4560-A4B3-678766AEE715}"/>
    <cellStyle name="20% - Accent6 51" xfId="1132" xr:uid="{C65FC8B8-6302-47A1-A23E-257CC2047EFC}"/>
    <cellStyle name="20% - Accent6 51 2" xfId="4088" xr:uid="{D2F999FF-7129-4BED-93E0-903DE2839A27}"/>
    <cellStyle name="20% - Accent6 51 2 2" xfId="12067" xr:uid="{096D4EA1-1C75-4B96-AD0E-5E1ACF6239F5}"/>
    <cellStyle name="20% - Accent6 51 2 2 2" xfId="23355" xr:uid="{16A79678-5590-486F-874C-356B26346813}"/>
    <cellStyle name="20% - Accent6 51 2 3" xfId="10073" xr:uid="{631AE32C-5D07-4493-B664-C879781ADCDA}"/>
    <cellStyle name="20% - Accent6 51 2 3 2" xfId="21361" xr:uid="{B08CED46-1EBF-46AB-B55F-D608CF795727}"/>
    <cellStyle name="20% - Accent6 51 2 4" xfId="8079" xr:uid="{A052AD73-05A6-4D31-B39D-F8645B0B8D52}"/>
    <cellStyle name="20% - Accent6 51 2 4 2" xfId="19367" xr:uid="{61E6912F-25B7-458A-8672-0C975B228369}"/>
    <cellStyle name="20% - Accent6 51 2 5" xfId="6085" xr:uid="{7C3D510C-B71E-4CD8-B3F1-1EA5EC2E809C}"/>
    <cellStyle name="20% - Accent6 51 2 5 2" xfId="17373" xr:uid="{6869122F-9CA0-4B22-BFB1-3092A9811074}"/>
    <cellStyle name="20% - Accent6 51 2 6" xfId="15379" xr:uid="{5CA0648D-854A-4084-BD4E-3AE5A7662BC2}"/>
    <cellStyle name="20% - Accent6 51 3" xfId="11070" xr:uid="{3DBBA67E-6165-4625-BA7B-0FE59533D360}"/>
    <cellStyle name="20% - Accent6 51 3 2" xfId="22358" xr:uid="{5AF71660-0EF8-4F2C-A942-517FC0B13BAC}"/>
    <cellStyle name="20% - Accent6 51 4" xfId="9076" xr:uid="{6AB1B5AF-2692-45F9-AC5A-BBAB04200F57}"/>
    <cellStyle name="20% - Accent6 51 4 2" xfId="20364" xr:uid="{A940ED0D-4939-44E1-B3CB-D7B4E9F10662}"/>
    <cellStyle name="20% - Accent6 51 5" xfId="7082" xr:uid="{CB3B92DE-CC37-4288-9D9D-ADCB40C0BEFF}"/>
    <cellStyle name="20% - Accent6 51 5 2" xfId="18370" xr:uid="{4EF51803-6E3B-4536-ADD5-F56B87F6A292}"/>
    <cellStyle name="20% - Accent6 51 6" xfId="5088" xr:uid="{C0687C06-841D-444E-AC23-FDA471FF9077}"/>
    <cellStyle name="20% - Accent6 51 6 2" xfId="16376" xr:uid="{81CBF36D-B020-4C1C-B071-0C9745FDB2FE}"/>
    <cellStyle name="20% - Accent6 51 7" xfId="14382" xr:uid="{9B2735FC-24FD-41A7-8F6D-067194518709}"/>
    <cellStyle name="20% - Accent6 51 8" xfId="13068" xr:uid="{4D667141-345F-4E84-9A69-D59E1EF70F5F}"/>
    <cellStyle name="20% - Accent6 52" xfId="1133" xr:uid="{648C42B4-06A9-4D3B-9A8B-E89542E34B77}"/>
    <cellStyle name="20% - Accent6 52 2" xfId="4089" xr:uid="{50320B30-E47E-4D9B-B98D-9860C038B879}"/>
    <cellStyle name="20% - Accent6 52 2 2" xfId="12068" xr:uid="{D703A606-9670-47B6-8C03-B6CA96893EE2}"/>
    <cellStyle name="20% - Accent6 52 2 2 2" xfId="23356" xr:uid="{F9275F5E-EA06-4C12-8BD1-96B1C5BA8121}"/>
    <cellStyle name="20% - Accent6 52 2 3" xfId="10074" xr:uid="{76A6F19B-FB8C-4E31-A75F-31826C5717C0}"/>
    <cellStyle name="20% - Accent6 52 2 3 2" xfId="21362" xr:uid="{FC44B64D-F8A5-41AE-B469-BB56F537C7D6}"/>
    <cellStyle name="20% - Accent6 52 2 4" xfId="8080" xr:uid="{3067FCE8-DD24-490C-AD63-66D76BCB6EFE}"/>
    <cellStyle name="20% - Accent6 52 2 4 2" xfId="19368" xr:uid="{3CDBC43F-6BEF-44CD-BA2B-9324CC88FD4B}"/>
    <cellStyle name="20% - Accent6 52 2 5" xfId="6086" xr:uid="{A620C4C5-062F-4B8A-BE7A-9AA644B61444}"/>
    <cellStyle name="20% - Accent6 52 2 5 2" xfId="17374" xr:uid="{0F1BE9C8-229B-4577-9606-DC8A2046DBF5}"/>
    <cellStyle name="20% - Accent6 52 2 6" xfId="15380" xr:uid="{D9A2287E-C56D-43D3-BC14-57B77F19EEEC}"/>
    <cellStyle name="20% - Accent6 52 3" xfId="11071" xr:uid="{203C5D7D-6C71-481E-8E5D-0EF946AA7A1B}"/>
    <cellStyle name="20% - Accent6 52 3 2" xfId="22359" xr:uid="{454800B4-A855-4F20-A7B7-36BEC36D0F2F}"/>
    <cellStyle name="20% - Accent6 52 4" xfId="9077" xr:uid="{29FE1B61-B62E-40CB-AD0D-BCE524EE6BD6}"/>
    <cellStyle name="20% - Accent6 52 4 2" xfId="20365" xr:uid="{CF256B39-248E-4E1B-8910-D8C40AB2D268}"/>
    <cellStyle name="20% - Accent6 52 5" xfId="7083" xr:uid="{930880AD-1DEE-4F75-A8C1-BD7D24E268C3}"/>
    <cellStyle name="20% - Accent6 52 5 2" xfId="18371" xr:uid="{586B8EDA-FD49-47E4-8162-8A74877FB7A8}"/>
    <cellStyle name="20% - Accent6 52 6" xfId="5089" xr:uid="{010F4967-C61E-4858-B73C-0B8891648A87}"/>
    <cellStyle name="20% - Accent6 52 6 2" xfId="16377" xr:uid="{ABF50830-591D-411A-A110-202F83B8EB28}"/>
    <cellStyle name="20% - Accent6 52 7" xfId="14383" xr:uid="{9A596344-A7D0-4BB5-A62C-3DDD508B9954}"/>
    <cellStyle name="20% - Accent6 52 8" xfId="13069" xr:uid="{D918CFF6-E26C-40DA-9B0B-0085652AB0CB}"/>
    <cellStyle name="20% - Accent6 53" xfId="1134" xr:uid="{908E8478-60B8-4D3D-AB14-0BC4D2D4AFD3}"/>
    <cellStyle name="20% - Accent6 53 2" xfId="4090" xr:uid="{E677266F-9FC3-4543-B8CB-08019D562DD0}"/>
    <cellStyle name="20% - Accent6 53 2 2" xfId="12069" xr:uid="{C5AE81E2-F899-443F-B150-6FBDF07A9D50}"/>
    <cellStyle name="20% - Accent6 53 2 2 2" xfId="23357" xr:uid="{9CFA834D-5404-4AFF-8EC8-DCE237B9CD6C}"/>
    <cellStyle name="20% - Accent6 53 2 3" xfId="10075" xr:uid="{3B76856C-5B00-4D5A-831B-A24FC6AB7F8E}"/>
    <cellStyle name="20% - Accent6 53 2 3 2" xfId="21363" xr:uid="{11381BA6-C71B-42E0-8710-70D631F98316}"/>
    <cellStyle name="20% - Accent6 53 2 4" xfId="8081" xr:uid="{8ECA6B6F-4785-4593-BC7C-EF26851EE647}"/>
    <cellStyle name="20% - Accent6 53 2 4 2" xfId="19369" xr:uid="{241FBF91-01E2-4EC9-B6AC-7A18FA925DCB}"/>
    <cellStyle name="20% - Accent6 53 2 5" xfId="6087" xr:uid="{06AFBEB7-342F-411A-BF75-948DC3C50BAE}"/>
    <cellStyle name="20% - Accent6 53 2 5 2" xfId="17375" xr:uid="{1491D25C-A720-4A55-97D1-D03F512A578F}"/>
    <cellStyle name="20% - Accent6 53 2 6" xfId="15381" xr:uid="{3D3D0C90-7835-45A8-90AB-7CA77EFFD1C4}"/>
    <cellStyle name="20% - Accent6 53 3" xfId="11072" xr:uid="{19ADA42A-D2E5-4E7A-AE49-B7084A10192F}"/>
    <cellStyle name="20% - Accent6 53 3 2" xfId="22360" xr:uid="{C76CB747-1EE5-49EA-BE6A-FE993EF56D93}"/>
    <cellStyle name="20% - Accent6 53 4" xfId="9078" xr:uid="{F94B6346-C823-4FFD-90A4-D0187383EEE9}"/>
    <cellStyle name="20% - Accent6 53 4 2" xfId="20366" xr:uid="{7C38994A-1938-449F-9F85-D400BD9A3B86}"/>
    <cellStyle name="20% - Accent6 53 5" xfId="7084" xr:uid="{D85117FB-342B-4C12-945D-591DEBDD643D}"/>
    <cellStyle name="20% - Accent6 53 5 2" xfId="18372" xr:uid="{E255077F-B8A6-414E-AFF4-4DD9D02DE61D}"/>
    <cellStyle name="20% - Accent6 53 6" xfId="5090" xr:uid="{81C02616-3D27-4380-A9A3-7357307ABBBA}"/>
    <cellStyle name="20% - Accent6 53 6 2" xfId="16378" xr:uid="{074D2893-1AC6-41B2-B5EF-C6BC6F6AA62B}"/>
    <cellStyle name="20% - Accent6 53 7" xfId="14384" xr:uid="{D3F9BF30-D6C5-4557-A703-1694A52C8CE4}"/>
    <cellStyle name="20% - Accent6 53 8" xfId="13070" xr:uid="{187AF2D4-F09D-4147-8F7F-6B2E55D577A4}"/>
    <cellStyle name="20% - Accent6 54" xfId="1135" xr:uid="{4375A9DC-7556-4A50-846D-A1CC24E14A6F}"/>
    <cellStyle name="20% - Accent6 54 2" xfId="4091" xr:uid="{A2B649CB-3382-4A2A-8EF8-D70DCCCC4D8C}"/>
    <cellStyle name="20% - Accent6 54 2 2" xfId="12070" xr:uid="{895BDD84-498E-4DC6-871B-CCAA0C7D62F2}"/>
    <cellStyle name="20% - Accent6 54 2 2 2" xfId="23358" xr:uid="{6E57993B-38B5-47FB-BBB1-A9E79BA1B716}"/>
    <cellStyle name="20% - Accent6 54 2 3" xfId="10076" xr:uid="{B8B950F5-7098-4110-BDE1-A1820A95850E}"/>
    <cellStyle name="20% - Accent6 54 2 3 2" xfId="21364" xr:uid="{AEE3C138-FA0D-4358-B485-B75C42B450DD}"/>
    <cellStyle name="20% - Accent6 54 2 4" xfId="8082" xr:uid="{FF828637-499C-4DDD-9812-EDB8280C02AF}"/>
    <cellStyle name="20% - Accent6 54 2 4 2" xfId="19370" xr:uid="{A3C4DCC7-349E-4D11-8BF0-277948991FB1}"/>
    <cellStyle name="20% - Accent6 54 2 5" xfId="6088" xr:uid="{F9E3E994-5A22-405E-8D94-2EBFA1DF25F4}"/>
    <cellStyle name="20% - Accent6 54 2 5 2" xfId="17376" xr:uid="{69F2324B-690E-425A-A036-24579EBCC214}"/>
    <cellStyle name="20% - Accent6 54 2 6" xfId="15382" xr:uid="{8A72ADC6-A1B2-4A34-8111-F6E3DEAF799E}"/>
    <cellStyle name="20% - Accent6 54 3" xfId="11073" xr:uid="{DB7F2C35-3F6C-4AFA-8D46-F30C3B372C89}"/>
    <cellStyle name="20% - Accent6 54 3 2" xfId="22361" xr:uid="{A6314B5E-23BB-444A-9631-072A873AE73A}"/>
    <cellStyle name="20% - Accent6 54 4" xfId="9079" xr:uid="{FECF752A-A04A-4DF0-BD26-0708AE6798BF}"/>
    <cellStyle name="20% - Accent6 54 4 2" xfId="20367" xr:uid="{60A46B7B-0C45-4BCA-A3AA-48ABA64CD4AD}"/>
    <cellStyle name="20% - Accent6 54 5" xfId="7085" xr:uid="{31BB3802-D823-4242-A69D-E238032C105F}"/>
    <cellStyle name="20% - Accent6 54 5 2" xfId="18373" xr:uid="{5D91195E-7C28-4832-9BA7-7E3BDCAD7BF7}"/>
    <cellStyle name="20% - Accent6 54 6" xfId="5091" xr:uid="{918C600A-32D8-47AB-BD42-12F3B7397471}"/>
    <cellStyle name="20% - Accent6 54 6 2" xfId="16379" xr:uid="{1EFDE43E-C812-4CDB-AF81-5F7F7C36910E}"/>
    <cellStyle name="20% - Accent6 54 7" xfId="14385" xr:uid="{690A58C9-B5E1-4885-8482-473C9C2C063D}"/>
    <cellStyle name="20% - Accent6 54 8" xfId="13071" xr:uid="{34B44ED4-FB82-46AB-804B-B6D70B283E46}"/>
    <cellStyle name="20% - Accent6 55" xfId="1136" xr:uid="{78DA81FA-F152-4E96-A150-48E752A94E2B}"/>
    <cellStyle name="20% - Accent6 55 2" xfId="4092" xr:uid="{722917EF-0BC1-427C-9451-A75156A1687F}"/>
    <cellStyle name="20% - Accent6 55 2 2" xfId="12071" xr:uid="{C937F885-D8A4-4651-A6AE-A9FB534771D0}"/>
    <cellStyle name="20% - Accent6 55 2 2 2" xfId="23359" xr:uid="{2897F418-CE5F-423B-97A9-B9132730817C}"/>
    <cellStyle name="20% - Accent6 55 2 3" xfId="10077" xr:uid="{0FBF0A77-5992-4468-BB70-485C61EA6EA9}"/>
    <cellStyle name="20% - Accent6 55 2 3 2" xfId="21365" xr:uid="{709A8F04-85B7-484B-8941-6C11B7B489EA}"/>
    <cellStyle name="20% - Accent6 55 2 4" xfId="8083" xr:uid="{082F90FD-F210-459F-B917-9199903BD136}"/>
    <cellStyle name="20% - Accent6 55 2 4 2" xfId="19371" xr:uid="{307519F7-E1E7-49BE-B553-5D7FE268E9CA}"/>
    <cellStyle name="20% - Accent6 55 2 5" xfId="6089" xr:uid="{F7710F56-145D-45CF-80A1-D005F51E0DE8}"/>
    <cellStyle name="20% - Accent6 55 2 5 2" xfId="17377" xr:uid="{DF1CEFB2-CC39-44BF-9C33-A9D26E9C7211}"/>
    <cellStyle name="20% - Accent6 55 2 6" xfId="15383" xr:uid="{47781A92-5558-452B-937A-70A2751E1757}"/>
    <cellStyle name="20% - Accent6 55 3" xfId="11074" xr:uid="{D2911D48-592B-4877-8E15-E20DDDDEA531}"/>
    <cellStyle name="20% - Accent6 55 3 2" xfId="22362" xr:uid="{6E7F157D-53C4-483C-9D27-0716EBECFBC3}"/>
    <cellStyle name="20% - Accent6 55 4" xfId="9080" xr:uid="{DEAA6212-19FD-4D8C-AFEC-D57CBB3A5466}"/>
    <cellStyle name="20% - Accent6 55 4 2" xfId="20368" xr:uid="{F9CE6972-6E4A-48EA-A057-F55227EDDED4}"/>
    <cellStyle name="20% - Accent6 55 5" xfId="7086" xr:uid="{DE359354-12F4-4806-826D-093BA9F17C58}"/>
    <cellStyle name="20% - Accent6 55 5 2" xfId="18374" xr:uid="{318703AF-1A61-46B4-A4F8-3D1AFAFBF9F3}"/>
    <cellStyle name="20% - Accent6 55 6" xfId="5092" xr:uid="{52232B94-4AF9-49D1-A8F2-5EB5DEB45A07}"/>
    <cellStyle name="20% - Accent6 55 6 2" xfId="16380" xr:uid="{1A5A057D-4A92-4A83-9377-38F225D83BC6}"/>
    <cellStyle name="20% - Accent6 55 7" xfId="14386" xr:uid="{AA065BE6-00AD-43E7-A3B6-ED9B94F926D4}"/>
    <cellStyle name="20% - Accent6 55 8" xfId="13072" xr:uid="{4644C14E-3A77-4E90-9EB4-2F502DB12845}"/>
    <cellStyle name="20% - Accent6 56" xfId="1137" xr:uid="{AB697D2B-08C7-436A-81EC-48341B0034FF}"/>
    <cellStyle name="20% - Accent6 56 2" xfId="4093" xr:uid="{7C7F09D5-4D15-4889-9788-05A31BCA953E}"/>
    <cellStyle name="20% - Accent6 56 2 2" xfId="12072" xr:uid="{45B634AB-9236-4B31-89AA-981567F30953}"/>
    <cellStyle name="20% - Accent6 56 2 2 2" xfId="23360" xr:uid="{D5E88831-BBBA-4179-B5DC-5122F670575F}"/>
    <cellStyle name="20% - Accent6 56 2 3" xfId="10078" xr:uid="{E7F1100C-638E-42EA-81DA-5C11C0A59111}"/>
    <cellStyle name="20% - Accent6 56 2 3 2" xfId="21366" xr:uid="{1F2312A5-C4BA-4D8F-87F1-1B533E54D48C}"/>
    <cellStyle name="20% - Accent6 56 2 4" xfId="8084" xr:uid="{7CF8B195-D8C1-4AF4-AB1E-97B214CCD4BD}"/>
    <cellStyle name="20% - Accent6 56 2 4 2" xfId="19372" xr:uid="{A5717ED5-444C-43C8-A2DA-48B9D2314BB3}"/>
    <cellStyle name="20% - Accent6 56 2 5" xfId="6090" xr:uid="{41132C35-C5CB-4C0F-8700-57113F722BA8}"/>
    <cellStyle name="20% - Accent6 56 2 5 2" xfId="17378" xr:uid="{39D17319-3A31-4B5E-A01A-8B817C81C487}"/>
    <cellStyle name="20% - Accent6 56 2 6" xfId="15384" xr:uid="{05007F5D-968A-4D14-A5B3-4E22B2296194}"/>
    <cellStyle name="20% - Accent6 56 3" xfId="11075" xr:uid="{549EBB0D-0A42-4FCE-BBFA-FF178637B810}"/>
    <cellStyle name="20% - Accent6 56 3 2" xfId="22363" xr:uid="{DEAFC0E3-B8FD-45E6-A611-64AEBB75B198}"/>
    <cellStyle name="20% - Accent6 56 4" xfId="9081" xr:uid="{6405916C-C05F-4866-97F0-BDF653B61697}"/>
    <cellStyle name="20% - Accent6 56 4 2" xfId="20369" xr:uid="{2F83CB48-7A90-4A44-A19A-863FC9266670}"/>
    <cellStyle name="20% - Accent6 56 5" xfId="7087" xr:uid="{165DCB5B-9FC6-46C4-AA16-3308D4AF68A2}"/>
    <cellStyle name="20% - Accent6 56 5 2" xfId="18375" xr:uid="{64183BC2-847D-4A27-A5C8-7C976D2C4FF1}"/>
    <cellStyle name="20% - Accent6 56 6" xfId="5093" xr:uid="{02441D47-782C-497E-B824-EFE02247095E}"/>
    <cellStyle name="20% - Accent6 56 6 2" xfId="16381" xr:uid="{1B213D78-3BE4-47E1-820F-430B33E7A0D7}"/>
    <cellStyle name="20% - Accent6 56 7" xfId="14387" xr:uid="{F180BED8-9A1B-48D6-8DBC-59E728BDFF1E}"/>
    <cellStyle name="20% - Accent6 56 8" xfId="13073" xr:uid="{86495A0F-E881-4422-AACC-6B997EC9370F}"/>
    <cellStyle name="20% - Accent6 57" xfId="1138" xr:uid="{5AE3F0A4-ABF4-4056-B159-CE1915793BAE}"/>
    <cellStyle name="20% - Accent6 57 2" xfId="4094" xr:uid="{BF7D2CE9-C890-44AA-B6CB-9F9BD11CAF79}"/>
    <cellStyle name="20% - Accent6 57 2 2" xfId="12073" xr:uid="{CE5BC743-696D-4B3E-A5C9-2A969FDB47DB}"/>
    <cellStyle name="20% - Accent6 57 2 2 2" xfId="23361" xr:uid="{4570E22A-F12A-42BA-AFF9-2CA03D50DA5F}"/>
    <cellStyle name="20% - Accent6 57 2 3" xfId="10079" xr:uid="{62B431F9-B4AE-49C6-830D-959EF6DB0C97}"/>
    <cellStyle name="20% - Accent6 57 2 3 2" xfId="21367" xr:uid="{F4BE7D0A-D2C2-4E16-8688-AC04D91B715E}"/>
    <cellStyle name="20% - Accent6 57 2 4" xfId="8085" xr:uid="{C82AA0A7-F92B-4A22-B3E0-5817F7B48865}"/>
    <cellStyle name="20% - Accent6 57 2 4 2" xfId="19373" xr:uid="{F2F61FCE-2C99-45BA-A384-29E321F1E7CB}"/>
    <cellStyle name="20% - Accent6 57 2 5" xfId="6091" xr:uid="{66FBCA15-C5F9-4A82-89E6-E28B89352F24}"/>
    <cellStyle name="20% - Accent6 57 2 5 2" xfId="17379" xr:uid="{20F843A1-EF04-4F43-A3A1-4E4C77612C44}"/>
    <cellStyle name="20% - Accent6 57 2 6" xfId="15385" xr:uid="{CCA16D60-ED87-4667-9545-7D3868A08AC4}"/>
    <cellStyle name="20% - Accent6 57 3" xfId="11076" xr:uid="{7415928F-826A-4642-B05C-CD1385CD81FA}"/>
    <cellStyle name="20% - Accent6 57 3 2" xfId="22364" xr:uid="{A22FDFAA-AF58-48B6-AC7B-91E23A59CB80}"/>
    <cellStyle name="20% - Accent6 57 4" xfId="9082" xr:uid="{1541249F-C17C-4BF7-B630-69472709598A}"/>
    <cellStyle name="20% - Accent6 57 4 2" xfId="20370" xr:uid="{3E4E2B5D-187B-4138-9F4E-9C7FD5A01742}"/>
    <cellStyle name="20% - Accent6 57 5" xfId="7088" xr:uid="{67B157FE-B4AB-4A67-B197-1FF0C63FACB7}"/>
    <cellStyle name="20% - Accent6 57 5 2" xfId="18376" xr:uid="{3DD1E25C-71B0-41DE-A527-DA85ECDA8545}"/>
    <cellStyle name="20% - Accent6 57 6" xfId="5094" xr:uid="{692DE9B5-5719-41C6-A91C-2B37203A43E5}"/>
    <cellStyle name="20% - Accent6 57 6 2" xfId="16382" xr:uid="{DAA02496-8C85-4446-94D8-FF6F6130B86E}"/>
    <cellStyle name="20% - Accent6 57 7" xfId="14388" xr:uid="{5BF93719-E569-4395-A3B2-5F8B4797C310}"/>
    <cellStyle name="20% - Accent6 57 8" xfId="13074" xr:uid="{91EA3F33-29EB-4373-931E-4E3263AC047D}"/>
    <cellStyle name="20% - Accent6 58" xfId="1139" xr:uid="{0069A1F2-ABAB-437D-8160-535C5CFA1652}"/>
    <cellStyle name="20% - Accent6 58 2" xfId="4095" xr:uid="{E5469DB3-5663-4519-A7F5-39D42C89BF84}"/>
    <cellStyle name="20% - Accent6 58 2 2" xfId="12074" xr:uid="{289791D7-14CB-4DE1-8495-9F97978BCEE7}"/>
    <cellStyle name="20% - Accent6 58 2 2 2" xfId="23362" xr:uid="{B3DA9200-F9B2-4F11-8EF0-07571E4DF5F6}"/>
    <cellStyle name="20% - Accent6 58 2 3" xfId="10080" xr:uid="{3BB73CDF-027C-4502-95E1-B510D0000211}"/>
    <cellStyle name="20% - Accent6 58 2 3 2" xfId="21368" xr:uid="{45A7AF1F-A46C-4648-81A4-23AA83FA4130}"/>
    <cellStyle name="20% - Accent6 58 2 4" xfId="8086" xr:uid="{F5DB1A5C-361F-4987-9553-0F631ECA9210}"/>
    <cellStyle name="20% - Accent6 58 2 4 2" xfId="19374" xr:uid="{25D19DFD-BA28-404C-9A09-6884220FEB13}"/>
    <cellStyle name="20% - Accent6 58 2 5" xfId="6092" xr:uid="{84420BE0-D30F-48BE-B446-24A2A4CAC06E}"/>
    <cellStyle name="20% - Accent6 58 2 5 2" xfId="17380" xr:uid="{2E553E46-0062-433D-9A79-5789C9DC2F1B}"/>
    <cellStyle name="20% - Accent6 58 2 6" xfId="15386" xr:uid="{5701D82E-9BD5-4596-93F1-468FFD877D32}"/>
    <cellStyle name="20% - Accent6 58 3" xfId="11077" xr:uid="{A432572E-3985-42E2-8006-F389798B168E}"/>
    <cellStyle name="20% - Accent6 58 3 2" xfId="22365" xr:uid="{A7C99883-9E1C-41C3-B735-E4282491FB89}"/>
    <cellStyle name="20% - Accent6 58 4" xfId="9083" xr:uid="{02EF7A43-2E47-4F92-A250-281706D5601A}"/>
    <cellStyle name="20% - Accent6 58 4 2" xfId="20371" xr:uid="{DDD38A74-4E8E-454A-AB3A-EDFC11EB1928}"/>
    <cellStyle name="20% - Accent6 58 5" xfId="7089" xr:uid="{6FF4938E-7931-4E3C-B16B-64F58A616B2D}"/>
    <cellStyle name="20% - Accent6 58 5 2" xfId="18377" xr:uid="{FA67B951-43AD-43E1-B9F1-9394249F9C52}"/>
    <cellStyle name="20% - Accent6 58 6" xfId="5095" xr:uid="{32544B14-2DCB-4DF3-B298-0B0BC28C06AE}"/>
    <cellStyle name="20% - Accent6 58 6 2" xfId="16383" xr:uid="{E7435964-8AF9-4456-918B-7F5C51DC0050}"/>
    <cellStyle name="20% - Accent6 58 7" xfId="14389" xr:uid="{1E47D3FF-A2E6-4E0B-A6D6-020973EC01F8}"/>
    <cellStyle name="20% - Accent6 58 8" xfId="13075" xr:uid="{01D6DB4E-F1B9-4939-B6AA-434765652FE1}"/>
    <cellStyle name="20% - Accent6 59" xfId="1140" xr:uid="{F7F3BC85-C1EC-4213-AB6F-C526DEC00274}"/>
    <cellStyle name="20% - Accent6 59 2" xfId="4096" xr:uid="{DDDC02AA-6A9C-4C38-8E9D-56F7D32EF76B}"/>
    <cellStyle name="20% - Accent6 59 2 2" xfId="12075" xr:uid="{14E64737-590F-46DA-986D-284E86424D36}"/>
    <cellStyle name="20% - Accent6 59 2 2 2" xfId="23363" xr:uid="{479320EF-464F-4D74-BBE8-0ED817646915}"/>
    <cellStyle name="20% - Accent6 59 2 3" xfId="10081" xr:uid="{CB96F227-7FDA-4B8A-A66D-B67AC8722372}"/>
    <cellStyle name="20% - Accent6 59 2 3 2" xfId="21369" xr:uid="{3B6C361F-69BC-4C2D-A340-867AF9F6142F}"/>
    <cellStyle name="20% - Accent6 59 2 4" xfId="8087" xr:uid="{35006838-8D3B-421C-98B0-6801BA3249C1}"/>
    <cellStyle name="20% - Accent6 59 2 4 2" xfId="19375" xr:uid="{3D0F0390-EDF8-41FF-84D1-1D332713BC2C}"/>
    <cellStyle name="20% - Accent6 59 2 5" xfId="6093" xr:uid="{CB6E5AFF-D355-4657-8C90-1C62EF9B3BBA}"/>
    <cellStyle name="20% - Accent6 59 2 5 2" xfId="17381" xr:uid="{6DC471C8-C57F-4B6A-BD7F-493E626BB450}"/>
    <cellStyle name="20% - Accent6 59 2 6" xfId="15387" xr:uid="{7D2F4671-D6E4-4244-A703-C0383D8692C0}"/>
    <cellStyle name="20% - Accent6 59 3" xfId="11078" xr:uid="{F2ABCC1C-CCF4-469F-8406-1FDDC98767DF}"/>
    <cellStyle name="20% - Accent6 59 3 2" xfId="22366" xr:uid="{F2077291-D0DE-47D8-9C7C-683867D4AF53}"/>
    <cellStyle name="20% - Accent6 59 4" xfId="9084" xr:uid="{7BADA3D3-B5ED-4644-BDA3-63F865147CD0}"/>
    <cellStyle name="20% - Accent6 59 4 2" xfId="20372" xr:uid="{6039A717-DB9A-472C-BDE1-89280C59E312}"/>
    <cellStyle name="20% - Accent6 59 5" xfId="7090" xr:uid="{8E858B2B-FEF6-4B7B-89B1-77C6FD57C4A5}"/>
    <cellStyle name="20% - Accent6 59 5 2" xfId="18378" xr:uid="{44CFF2A8-916A-44B9-94CF-21A97E63F6C8}"/>
    <cellStyle name="20% - Accent6 59 6" xfId="5096" xr:uid="{F1BD8E03-1863-42B8-B302-FE9C2F8B9D32}"/>
    <cellStyle name="20% - Accent6 59 6 2" xfId="16384" xr:uid="{BD793056-E638-4F76-9E98-D1E303326058}"/>
    <cellStyle name="20% - Accent6 59 7" xfId="14390" xr:uid="{B4A99580-D390-4452-BE6D-D23B4FFA7F91}"/>
    <cellStyle name="20% - Accent6 59 8" xfId="13076" xr:uid="{A3948524-1105-407F-8DE0-19A41441EC38}"/>
    <cellStyle name="20% - Accent6 6" xfId="1141" xr:uid="{17077185-4E8A-4A1C-B02F-C2BA8023FBA7}"/>
    <cellStyle name="20% - Accent6 6 10" xfId="24659" xr:uid="{817AF774-9A7A-4FDE-A049-EA1520D007BC}"/>
    <cellStyle name="20% - Accent6 6 11" xfId="25048" xr:uid="{17A26A60-B7D2-4257-B3F8-373578B9D155}"/>
    <cellStyle name="20% - Accent6 6 2" xfId="4097" xr:uid="{F3C41D18-4D0C-46DB-911E-71663DCD7E12}"/>
    <cellStyle name="20% - Accent6 6 2 2" xfId="12076" xr:uid="{354DC078-3C38-4521-9968-EA3E113B574C}"/>
    <cellStyle name="20% - Accent6 6 2 2 2" xfId="23364" xr:uid="{F05C431D-B4C1-4F5E-A454-739F92684227}"/>
    <cellStyle name="20% - Accent6 6 2 3" xfId="10082" xr:uid="{39FE1E4B-5C87-48F9-8CB1-F8F9D258989E}"/>
    <cellStyle name="20% - Accent6 6 2 3 2" xfId="21370" xr:uid="{0323EE68-93C9-4350-BD26-BB44A5598D16}"/>
    <cellStyle name="20% - Accent6 6 2 4" xfId="8088" xr:uid="{0EAFEF55-4BF8-4044-A027-CD54366122B7}"/>
    <cellStyle name="20% - Accent6 6 2 4 2" xfId="19376" xr:uid="{2DF450B7-CE2F-46BA-AEDF-9D6D98530222}"/>
    <cellStyle name="20% - Accent6 6 2 5" xfId="6094" xr:uid="{FA486618-5399-4F28-8E0C-28FC12F15C93}"/>
    <cellStyle name="20% - Accent6 6 2 5 2" xfId="17382" xr:uid="{BFC55F7E-1988-4701-BBDB-C6F231DD681F}"/>
    <cellStyle name="20% - Accent6 6 2 6" xfId="15388" xr:uid="{D2E2492D-A085-441A-92DC-1C81B9F5684B}"/>
    <cellStyle name="20% - Accent6 6 2 7" xfId="24420" xr:uid="{5EC2C6B9-96AD-49B0-B295-808572B0D882}"/>
    <cellStyle name="20% - Accent6 6 2 8" xfId="24883" xr:uid="{FB3AF59B-5EA2-40CE-A216-3D39D2AFC9BB}"/>
    <cellStyle name="20% - Accent6 6 2 9" xfId="25250" xr:uid="{0644C355-5D91-473B-9C88-57093F24B01B}"/>
    <cellStyle name="20% - Accent6 6 3" xfId="11079" xr:uid="{135A3359-BBC3-4745-9F6E-72B6EA031F8C}"/>
    <cellStyle name="20% - Accent6 6 3 2" xfId="22367" xr:uid="{403935A7-C2A7-4486-AC4D-E1FCDDC40362}"/>
    <cellStyle name="20% - Accent6 6 4" xfId="9085" xr:uid="{F31F82C8-A91D-41E6-9AAA-2155AC5EA58A}"/>
    <cellStyle name="20% - Accent6 6 4 2" xfId="20373" xr:uid="{EC9F5EDD-6B56-4838-B915-A4AF668304C6}"/>
    <cellStyle name="20% - Accent6 6 5" xfId="7091" xr:uid="{C10AE60F-E6F0-492A-A6F7-44E5F654BA15}"/>
    <cellStyle name="20% - Accent6 6 5 2" xfId="18379" xr:uid="{1BBFE19A-0597-46DA-A05A-F289E9316A34}"/>
    <cellStyle name="20% - Accent6 6 6" xfId="5097" xr:uid="{2262375A-12BC-4033-BEB5-17F3C41EAB89}"/>
    <cellStyle name="20% - Accent6 6 6 2" xfId="16385" xr:uid="{D6794A07-6C15-42B7-A4C3-296F2E8A94DF}"/>
    <cellStyle name="20% - Accent6 6 7" xfId="14391" xr:uid="{0DC4F930-1B2A-4FDD-8633-D4CACA6552D6}"/>
    <cellStyle name="20% - Accent6 6 8" xfId="13077" xr:uid="{93C2FA1F-230E-44F0-8EAD-66576E733F9E}"/>
    <cellStyle name="20% - Accent6 6 9" xfId="24032" xr:uid="{2133C55D-63D3-4FAD-824B-3FAD5DD2582F}"/>
    <cellStyle name="20% - Accent6 60" xfId="1142" xr:uid="{5871775B-14F5-4F0D-A22F-7856D06BAE9B}"/>
    <cellStyle name="20% - Accent6 60 2" xfId="4098" xr:uid="{6AEBDCA7-E6EC-4B93-A3C6-0FEAD857B443}"/>
    <cellStyle name="20% - Accent6 60 2 2" xfId="12077" xr:uid="{72D23E49-8BB4-4019-839A-766A45DD53C4}"/>
    <cellStyle name="20% - Accent6 60 2 2 2" xfId="23365" xr:uid="{EAD4958C-3891-4027-8E35-576658C7ECB3}"/>
    <cellStyle name="20% - Accent6 60 2 3" xfId="10083" xr:uid="{098CBF19-B1A6-48B8-96EA-648C49B1263A}"/>
    <cellStyle name="20% - Accent6 60 2 3 2" xfId="21371" xr:uid="{D0DF9E7D-E53E-4838-8EF4-08A80A382AD2}"/>
    <cellStyle name="20% - Accent6 60 2 4" xfId="8089" xr:uid="{E3D550F4-8B16-4B16-BE1F-F0B822D29901}"/>
    <cellStyle name="20% - Accent6 60 2 4 2" xfId="19377" xr:uid="{307F05BD-FCCD-43BD-8C61-A6FC50FE5001}"/>
    <cellStyle name="20% - Accent6 60 2 5" xfId="6095" xr:uid="{076A9314-18C1-4189-8DF2-76E61F1E5207}"/>
    <cellStyle name="20% - Accent6 60 2 5 2" xfId="17383" xr:uid="{4781CB9B-76BE-4FCE-8B65-38D55D9FFBF4}"/>
    <cellStyle name="20% - Accent6 60 2 6" xfId="15389" xr:uid="{D0643B5B-6A53-4EF2-BDF1-14D826B91DD8}"/>
    <cellStyle name="20% - Accent6 60 3" xfId="11080" xr:uid="{AFDFE4A8-5647-461B-8173-DE5C2E5E9D01}"/>
    <cellStyle name="20% - Accent6 60 3 2" xfId="22368" xr:uid="{870DA565-0728-4F68-832B-3DC66011AAC9}"/>
    <cellStyle name="20% - Accent6 60 4" xfId="9086" xr:uid="{5EFABA67-F38C-45D1-B8B2-619832FD6D94}"/>
    <cellStyle name="20% - Accent6 60 4 2" xfId="20374" xr:uid="{04969FBE-13F6-4229-9CAC-1EA16CE372A9}"/>
    <cellStyle name="20% - Accent6 60 5" xfId="7092" xr:uid="{49F2F55B-55BD-42E5-8E7F-9BF74AD12F1B}"/>
    <cellStyle name="20% - Accent6 60 5 2" xfId="18380" xr:uid="{1E5463B4-BDE2-4135-A302-CC49ED518478}"/>
    <cellStyle name="20% - Accent6 60 6" xfId="5098" xr:uid="{AA0FBAE7-46C2-4236-B969-668BD9C89C7A}"/>
    <cellStyle name="20% - Accent6 60 6 2" xfId="16386" xr:uid="{778458E2-D5E6-499C-9CCA-E69D5F45C2AB}"/>
    <cellStyle name="20% - Accent6 60 7" xfId="14392" xr:uid="{94CD7EC7-D6B6-4CB5-BD83-BA2413318AE5}"/>
    <cellStyle name="20% - Accent6 60 8" xfId="13078" xr:uid="{0BAB0265-5037-4F21-8C6B-62A4CFB1E773}"/>
    <cellStyle name="20% - Accent6 61" xfId="1143" xr:uid="{CF036D35-2618-4176-9429-51A345DBD980}"/>
    <cellStyle name="20% - Accent6 61 2" xfId="4099" xr:uid="{6C9B9121-190C-4B75-B7A7-94591BD4566E}"/>
    <cellStyle name="20% - Accent6 61 2 2" xfId="12078" xr:uid="{9F42DD5F-036A-403D-AC88-9D354FFACE13}"/>
    <cellStyle name="20% - Accent6 61 2 2 2" xfId="23366" xr:uid="{7EE11CA9-CBB2-420E-B4BD-98D305B1AAFD}"/>
    <cellStyle name="20% - Accent6 61 2 3" xfId="10084" xr:uid="{9CFEFF93-37CA-4CF3-BFBC-13F5C6A50F0B}"/>
    <cellStyle name="20% - Accent6 61 2 3 2" xfId="21372" xr:uid="{268A29C4-0AF1-4623-864C-BDC04C3AEF08}"/>
    <cellStyle name="20% - Accent6 61 2 4" xfId="8090" xr:uid="{49FB60D7-B531-4637-9F8B-990D78230CC6}"/>
    <cellStyle name="20% - Accent6 61 2 4 2" xfId="19378" xr:uid="{DED2F959-631E-4141-B6B1-7CEA77CAF9F5}"/>
    <cellStyle name="20% - Accent6 61 2 5" xfId="6096" xr:uid="{DEA8EC45-CA69-421A-A925-C9E283E1130D}"/>
    <cellStyle name="20% - Accent6 61 2 5 2" xfId="17384" xr:uid="{FE78AAC9-2BE9-4511-9BA2-599BA2A47EE5}"/>
    <cellStyle name="20% - Accent6 61 2 6" xfId="15390" xr:uid="{2C8279BE-5F8E-41AD-9DE4-6824BDE384E4}"/>
    <cellStyle name="20% - Accent6 61 3" xfId="11081" xr:uid="{AB7B2871-E24C-4143-8740-40799645CBA9}"/>
    <cellStyle name="20% - Accent6 61 3 2" xfId="22369" xr:uid="{60223AD5-C520-4F38-BAA6-154348D9FB8F}"/>
    <cellStyle name="20% - Accent6 61 4" xfId="9087" xr:uid="{4F83173D-72A8-4345-8ECE-1C433FAD0D9E}"/>
    <cellStyle name="20% - Accent6 61 4 2" xfId="20375" xr:uid="{3F218460-5A96-4476-8D1B-E6C394B3DD84}"/>
    <cellStyle name="20% - Accent6 61 5" xfId="7093" xr:uid="{592EEA2F-0ED9-4C0B-99D8-6D1E5140E5F5}"/>
    <cellStyle name="20% - Accent6 61 5 2" xfId="18381" xr:uid="{E896A508-CF67-4CF8-B5F9-CF94728E53D3}"/>
    <cellStyle name="20% - Accent6 61 6" xfId="5099" xr:uid="{30429846-DF10-43AD-9362-AADC55CB5153}"/>
    <cellStyle name="20% - Accent6 61 6 2" xfId="16387" xr:uid="{7C6B19F2-B1BD-4FF6-9A70-92C35108BC91}"/>
    <cellStyle name="20% - Accent6 61 7" xfId="14393" xr:uid="{3F0F5372-6785-4A3C-BA82-49DCD00202D4}"/>
    <cellStyle name="20% - Accent6 61 8" xfId="13079" xr:uid="{A8AC73A2-F532-4682-9DF3-21C397CE9DFF}"/>
    <cellStyle name="20% - Accent6 62" xfId="1144" xr:uid="{62D7EC3E-4D6A-47B7-A946-24ED414EB6CB}"/>
    <cellStyle name="20% - Accent6 62 2" xfId="4100" xr:uid="{7E6EF2BB-A42C-4BF5-BE06-C208B40D2A32}"/>
    <cellStyle name="20% - Accent6 62 2 2" xfId="12079" xr:uid="{2E158A14-7E6E-4381-AF84-ECB3A4FA2E36}"/>
    <cellStyle name="20% - Accent6 62 2 2 2" xfId="23367" xr:uid="{AC3A2DD9-8DA6-4A59-9ED4-0A1D8DA44D7B}"/>
    <cellStyle name="20% - Accent6 62 2 3" xfId="10085" xr:uid="{89E6089C-617A-42F2-8BCD-38E182D02E36}"/>
    <cellStyle name="20% - Accent6 62 2 3 2" xfId="21373" xr:uid="{C7405A31-E4E8-4D81-919F-30DA6E3283A3}"/>
    <cellStyle name="20% - Accent6 62 2 4" xfId="8091" xr:uid="{C85E02B5-755E-468F-8297-09D4E774228B}"/>
    <cellStyle name="20% - Accent6 62 2 4 2" xfId="19379" xr:uid="{7920A71C-72C2-4611-984F-DB1086D1E910}"/>
    <cellStyle name="20% - Accent6 62 2 5" xfId="6097" xr:uid="{9AA12E72-6344-44C9-A454-3ABD9463ED27}"/>
    <cellStyle name="20% - Accent6 62 2 5 2" xfId="17385" xr:uid="{2ED6C575-9B8D-4038-B73C-58343BDA2290}"/>
    <cellStyle name="20% - Accent6 62 2 6" xfId="15391" xr:uid="{0E25B7C1-3763-4FF9-AD8F-7ECDC843585D}"/>
    <cellStyle name="20% - Accent6 62 3" xfId="11082" xr:uid="{84AEFC02-2702-4EFC-8558-83CE1AF25A09}"/>
    <cellStyle name="20% - Accent6 62 3 2" xfId="22370" xr:uid="{968B19D4-3B36-4283-B5A6-1B5A3D0524F8}"/>
    <cellStyle name="20% - Accent6 62 4" xfId="9088" xr:uid="{FB9A3CD2-114D-487B-B816-69A022D057ED}"/>
    <cellStyle name="20% - Accent6 62 4 2" xfId="20376" xr:uid="{C79DA3E7-8BE0-4D41-B086-7DDEFE655013}"/>
    <cellStyle name="20% - Accent6 62 5" xfId="7094" xr:uid="{31CFF18E-DDD5-4FCF-8ABE-1220B6D5CF51}"/>
    <cellStyle name="20% - Accent6 62 5 2" xfId="18382" xr:uid="{CEE77E8F-FCB6-4633-8135-CAA9972AC36A}"/>
    <cellStyle name="20% - Accent6 62 6" xfId="5100" xr:uid="{3EEA5542-6756-493C-86E3-133636FF84E8}"/>
    <cellStyle name="20% - Accent6 62 6 2" xfId="16388" xr:uid="{F5EA1C07-2C8A-4D08-9224-EC81AE48BBC1}"/>
    <cellStyle name="20% - Accent6 62 7" xfId="14394" xr:uid="{5314F240-3E1F-4CA4-8749-AC12DE8EB246}"/>
    <cellStyle name="20% - Accent6 62 8" xfId="13080" xr:uid="{54B52609-459A-4A20-A2CF-2788788812C7}"/>
    <cellStyle name="20% - Accent6 63" xfId="1145" xr:uid="{A567AB44-F700-4095-80A7-5E29D01F5A13}"/>
    <cellStyle name="20% - Accent6 63 2" xfId="4101" xr:uid="{1224B443-0A9D-4B99-99F9-0D807E627F2D}"/>
    <cellStyle name="20% - Accent6 63 2 2" xfId="12080" xr:uid="{314BA657-6707-4D71-B1AF-CA35687A4CA1}"/>
    <cellStyle name="20% - Accent6 63 2 2 2" xfId="23368" xr:uid="{20B1F8E4-F9E9-4203-847D-DBAEA13F0702}"/>
    <cellStyle name="20% - Accent6 63 2 3" xfId="10086" xr:uid="{FB252C04-093C-4B07-B92C-F12ADECC265B}"/>
    <cellStyle name="20% - Accent6 63 2 3 2" xfId="21374" xr:uid="{161B3378-1DE7-4E3D-90BD-B6B6CF899EBC}"/>
    <cellStyle name="20% - Accent6 63 2 4" xfId="8092" xr:uid="{B7AB4AFA-FC82-4CB2-98E5-7F4AD99A0C75}"/>
    <cellStyle name="20% - Accent6 63 2 4 2" xfId="19380" xr:uid="{F9C8F11F-A1CA-4F31-8749-161943EAF9E5}"/>
    <cellStyle name="20% - Accent6 63 2 5" xfId="6098" xr:uid="{494C5C8B-0657-4B96-A30B-FDBBA54DB571}"/>
    <cellStyle name="20% - Accent6 63 2 5 2" xfId="17386" xr:uid="{1063B6AE-756A-476C-9A2B-27D29CA1CF25}"/>
    <cellStyle name="20% - Accent6 63 2 6" xfId="15392" xr:uid="{D76A04FD-A613-4FC7-B817-92AC1F3E1F54}"/>
    <cellStyle name="20% - Accent6 63 3" xfId="11083" xr:uid="{FD5EBB95-A616-41B1-918E-63D36D247422}"/>
    <cellStyle name="20% - Accent6 63 3 2" xfId="22371" xr:uid="{0A8AE217-7DA1-4854-9BFE-1E4AFC5FF3CA}"/>
    <cellStyle name="20% - Accent6 63 4" xfId="9089" xr:uid="{6B62BD99-9C98-431F-857C-9602154DEA24}"/>
    <cellStyle name="20% - Accent6 63 4 2" xfId="20377" xr:uid="{7A17390A-DA81-4AF9-A9B6-B794701F168C}"/>
    <cellStyle name="20% - Accent6 63 5" xfId="7095" xr:uid="{0ACD31CD-7AFC-4100-A15E-EAE832D7D9E7}"/>
    <cellStyle name="20% - Accent6 63 5 2" xfId="18383" xr:uid="{ABBA18CA-724F-440F-A6B5-6920CCE7BE6E}"/>
    <cellStyle name="20% - Accent6 63 6" xfId="5101" xr:uid="{1CB469A1-7086-4096-826B-2AB9595EDC5B}"/>
    <cellStyle name="20% - Accent6 63 6 2" xfId="16389" xr:uid="{A72022AE-B132-4D43-B482-7E93EA92B4AC}"/>
    <cellStyle name="20% - Accent6 63 7" xfId="14395" xr:uid="{D876812C-138F-4279-BAF3-8DB2F2D4BEFC}"/>
    <cellStyle name="20% - Accent6 63 8" xfId="13081" xr:uid="{1C18DA8C-38CC-4777-A4E7-07C6D100DEC2}"/>
    <cellStyle name="20% - Accent6 64" xfId="1146" xr:uid="{50F27B18-4AF5-411C-8328-A6A5276D35A4}"/>
    <cellStyle name="20% - Accent6 64 2" xfId="4102" xr:uid="{2C414E78-5F26-4B34-B469-D00DEBD4046A}"/>
    <cellStyle name="20% - Accent6 64 2 2" xfId="12081" xr:uid="{0CBEF319-41AB-477F-9C39-85273BC35930}"/>
    <cellStyle name="20% - Accent6 64 2 2 2" xfId="23369" xr:uid="{32165A65-FE24-479B-9373-6942FD580504}"/>
    <cellStyle name="20% - Accent6 64 2 3" xfId="10087" xr:uid="{E10A9BB2-0777-4628-B229-3F656F98405D}"/>
    <cellStyle name="20% - Accent6 64 2 3 2" xfId="21375" xr:uid="{4B108129-939F-43C6-B539-8E5393AA0D43}"/>
    <cellStyle name="20% - Accent6 64 2 4" xfId="8093" xr:uid="{BC32B5AE-B284-4B98-AD7E-0439A0BE4EC5}"/>
    <cellStyle name="20% - Accent6 64 2 4 2" xfId="19381" xr:uid="{87FB107B-DD90-4E58-AB05-351B70DCDB63}"/>
    <cellStyle name="20% - Accent6 64 2 5" xfId="6099" xr:uid="{AF064169-978E-4FCF-8799-32880E6B735F}"/>
    <cellStyle name="20% - Accent6 64 2 5 2" xfId="17387" xr:uid="{5DA69F71-F471-42AA-91B1-EC7A3AF66858}"/>
    <cellStyle name="20% - Accent6 64 2 6" xfId="15393" xr:uid="{C0A229EE-BEDA-4386-B9B5-FABBE45E706F}"/>
    <cellStyle name="20% - Accent6 64 3" xfId="11084" xr:uid="{9AA86FCD-2E14-426F-8976-8336E855EEAC}"/>
    <cellStyle name="20% - Accent6 64 3 2" xfId="22372" xr:uid="{ABCEF717-B8B6-455F-8A87-D074B32CA8DA}"/>
    <cellStyle name="20% - Accent6 64 4" xfId="9090" xr:uid="{C5D3444F-A1CF-4336-98D5-74DBA783AB38}"/>
    <cellStyle name="20% - Accent6 64 4 2" xfId="20378" xr:uid="{1745C39B-F9ED-4AB1-843F-303A35852E55}"/>
    <cellStyle name="20% - Accent6 64 5" xfId="7096" xr:uid="{1EA0A5C2-7F05-4687-9DF5-75BA5D14EAE6}"/>
    <cellStyle name="20% - Accent6 64 5 2" xfId="18384" xr:uid="{477ACA86-9F15-4BEA-9E56-01F5110549F6}"/>
    <cellStyle name="20% - Accent6 64 6" xfId="5102" xr:uid="{95876507-5E54-44B1-8ABD-49D5C8DBD6FB}"/>
    <cellStyle name="20% - Accent6 64 6 2" xfId="16390" xr:uid="{0E2D9C4A-70F9-4ACF-B768-78588CF5C656}"/>
    <cellStyle name="20% - Accent6 64 7" xfId="14396" xr:uid="{01B4D15A-DB8E-4ADE-9C79-C94C7340F1E2}"/>
    <cellStyle name="20% - Accent6 64 8" xfId="13082" xr:uid="{34FEEB12-C68A-44AB-A996-2667651EE2CC}"/>
    <cellStyle name="20% - Accent6 65" xfId="1147" xr:uid="{B81FF11D-FA7D-44F2-A2AC-55BDACCF587D}"/>
    <cellStyle name="20% - Accent6 65 2" xfId="4103" xr:uid="{15FB1A60-7AE8-495D-AB22-3B2883A3FDB4}"/>
    <cellStyle name="20% - Accent6 65 2 2" xfId="12082" xr:uid="{E1FB9D98-8570-4930-97C3-0F7914673249}"/>
    <cellStyle name="20% - Accent6 65 2 2 2" xfId="23370" xr:uid="{F200E798-3149-40AE-91B3-E508107227A3}"/>
    <cellStyle name="20% - Accent6 65 2 3" xfId="10088" xr:uid="{E2FE6172-17F7-46AA-92D8-D5865D4D21FD}"/>
    <cellStyle name="20% - Accent6 65 2 3 2" xfId="21376" xr:uid="{99D10F90-F852-467E-B74D-DA2E50D5EC11}"/>
    <cellStyle name="20% - Accent6 65 2 4" xfId="8094" xr:uid="{D5F05911-C236-40F2-89E8-324F5627C284}"/>
    <cellStyle name="20% - Accent6 65 2 4 2" xfId="19382" xr:uid="{C7FF8C52-3085-41D6-BFA9-239A11CBE305}"/>
    <cellStyle name="20% - Accent6 65 2 5" xfId="6100" xr:uid="{40CE02C7-73DD-4B55-9C81-0908AB1AF4C9}"/>
    <cellStyle name="20% - Accent6 65 2 5 2" xfId="17388" xr:uid="{CAC45C18-9C44-4BC5-A01B-0A0EDE61146F}"/>
    <cellStyle name="20% - Accent6 65 2 6" xfId="15394" xr:uid="{908BA810-F36B-4C91-8EE4-8A33892463C9}"/>
    <cellStyle name="20% - Accent6 65 3" xfId="11085" xr:uid="{05FEEC5C-2386-49BC-BC2B-4AE953D0FEB6}"/>
    <cellStyle name="20% - Accent6 65 3 2" xfId="22373" xr:uid="{FD897CA9-6BB3-48FD-8A5E-DE332837D7CD}"/>
    <cellStyle name="20% - Accent6 65 4" xfId="9091" xr:uid="{8393616A-CF0D-4826-AC28-4BFFB952A50C}"/>
    <cellStyle name="20% - Accent6 65 4 2" xfId="20379" xr:uid="{5F584A42-0AB5-41C2-A698-4D4AEFD89424}"/>
    <cellStyle name="20% - Accent6 65 5" xfId="7097" xr:uid="{FCE10BC5-B6C1-45E2-B3DD-C5E3DD8AD85F}"/>
    <cellStyle name="20% - Accent6 65 5 2" xfId="18385" xr:uid="{0921E037-2016-40D8-9969-6887F7EE44F8}"/>
    <cellStyle name="20% - Accent6 65 6" xfId="5103" xr:uid="{A447557A-47C6-454C-94EC-C3794373DAAA}"/>
    <cellStyle name="20% - Accent6 65 6 2" xfId="16391" xr:uid="{1BD2150C-8EB0-457C-AE44-3D5BCB3C9A5B}"/>
    <cellStyle name="20% - Accent6 65 7" xfId="14397" xr:uid="{E6392F52-0209-4357-A329-2D3E931E0EB2}"/>
    <cellStyle name="20% - Accent6 65 8" xfId="13083" xr:uid="{9794CB8F-98BE-4A1B-AFE5-D61F1CB23F56}"/>
    <cellStyle name="20% - Accent6 66" xfId="1148" xr:uid="{A230C9CA-FA82-4004-9004-3A04F54755CE}"/>
    <cellStyle name="20% - Accent6 66 2" xfId="4104" xr:uid="{D28BEBFF-6E0D-4147-BB5A-975771D2FBF2}"/>
    <cellStyle name="20% - Accent6 66 2 2" xfId="12083" xr:uid="{81D835DD-5B8B-4947-9BFC-6050BFD4CB55}"/>
    <cellStyle name="20% - Accent6 66 2 2 2" xfId="23371" xr:uid="{4C17AB0B-8192-4BAB-B2CD-A1EEF5EB5F54}"/>
    <cellStyle name="20% - Accent6 66 2 3" xfId="10089" xr:uid="{05FFE464-4ED8-460C-AE55-8683340A3717}"/>
    <cellStyle name="20% - Accent6 66 2 3 2" xfId="21377" xr:uid="{46710A4D-79EF-4D4E-9CBC-8DEC0C1706FA}"/>
    <cellStyle name="20% - Accent6 66 2 4" xfId="8095" xr:uid="{5733A0BE-16C5-4E3D-B23F-D8E6C563F6EE}"/>
    <cellStyle name="20% - Accent6 66 2 4 2" xfId="19383" xr:uid="{1C470EA6-9E14-4E45-97F6-7B48E84ABF73}"/>
    <cellStyle name="20% - Accent6 66 2 5" xfId="6101" xr:uid="{4AA5B28D-29B8-44B2-8B12-3BDB78E7E488}"/>
    <cellStyle name="20% - Accent6 66 2 5 2" xfId="17389" xr:uid="{737B9E36-99EF-463F-9E80-477BDD5DE2C2}"/>
    <cellStyle name="20% - Accent6 66 2 6" xfId="15395" xr:uid="{227EC6B4-8460-4599-9E11-024C85AE17C4}"/>
    <cellStyle name="20% - Accent6 66 3" xfId="11086" xr:uid="{62318997-5220-4A7C-A2F0-4DB0228ECC45}"/>
    <cellStyle name="20% - Accent6 66 3 2" xfId="22374" xr:uid="{91872D35-5CAB-4EBF-AC3B-672298FB6C54}"/>
    <cellStyle name="20% - Accent6 66 4" xfId="9092" xr:uid="{630B412D-9B16-4C06-8E40-8D364909CFA8}"/>
    <cellStyle name="20% - Accent6 66 4 2" xfId="20380" xr:uid="{5C2B935B-614F-42DD-BC63-4AF0FE58D6A6}"/>
    <cellStyle name="20% - Accent6 66 5" xfId="7098" xr:uid="{82FF36EB-41DA-4570-8BE3-7556414E12F8}"/>
    <cellStyle name="20% - Accent6 66 5 2" xfId="18386" xr:uid="{FCDF0043-3326-4159-B9BE-52C2442B441C}"/>
    <cellStyle name="20% - Accent6 66 6" xfId="5104" xr:uid="{05B470E8-1F58-4CAB-8181-EEFA13270589}"/>
    <cellStyle name="20% - Accent6 66 6 2" xfId="16392" xr:uid="{3E6008E2-E698-47E3-B89E-6605537763F5}"/>
    <cellStyle name="20% - Accent6 66 7" xfId="14398" xr:uid="{4213BD55-D629-4A8C-84FD-1A131CF6E61C}"/>
    <cellStyle name="20% - Accent6 66 8" xfId="13084" xr:uid="{71B6E0FC-4892-46CD-8BED-CA8381C42873}"/>
    <cellStyle name="20% - Accent6 67" xfId="1149" xr:uid="{509B8915-FDD6-4A17-AD40-953681C9910C}"/>
    <cellStyle name="20% - Accent6 67 2" xfId="4105" xr:uid="{969463D3-D225-4A89-9A0C-1F3ACF5346F6}"/>
    <cellStyle name="20% - Accent6 67 2 2" xfId="12084" xr:uid="{8B327BAD-3284-4666-8B39-30E42E64EE97}"/>
    <cellStyle name="20% - Accent6 67 2 2 2" xfId="23372" xr:uid="{8AB5DFB4-C807-474F-84DC-FBBC4D6757D6}"/>
    <cellStyle name="20% - Accent6 67 2 3" xfId="10090" xr:uid="{B60F7D1D-06D5-4D08-ABFC-C87A0A87E987}"/>
    <cellStyle name="20% - Accent6 67 2 3 2" xfId="21378" xr:uid="{60053F56-2ABC-4C6A-AE68-4BABF6FDDB0C}"/>
    <cellStyle name="20% - Accent6 67 2 4" xfId="8096" xr:uid="{79D07938-EF6A-4FC9-854A-EDA3B82E54A1}"/>
    <cellStyle name="20% - Accent6 67 2 4 2" xfId="19384" xr:uid="{1B2C8419-B2CF-4F04-8D5B-1129212877E3}"/>
    <cellStyle name="20% - Accent6 67 2 5" xfId="6102" xr:uid="{3FE2696E-6EE7-4234-B2A7-433BED54027C}"/>
    <cellStyle name="20% - Accent6 67 2 5 2" xfId="17390" xr:uid="{DC3DC643-D345-4A36-BFF0-8FC5BB77A0E4}"/>
    <cellStyle name="20% - Accent6 67 2 6" xfId="15396" xr:uid="{1E1D422E-C7D1-4FAA-8D8E-99A65E768B09}"/>
    <cellStyle name="20% - Accent6 67 3" xfId="11087" xr:uid="{91444067-555A-4351-B45F-46A704E05FBD}"/>
    <cellStyle name="20% - Accent6 67 3 2" xfId="22375" xr:uid="{47735531-9DD4-4D09-A39A-C9E9C6672798}"/>
    <cellStyle name="20% - Accent6 67 4" xfId="9093" xr:uid="{AF124F0F-2987-4F7F-8A2F-2083255F5C37}"/>
    <cellStyle name="20% - Accent6 67 4 2" xfId="20381" xr:uid="{1313046A-46D3-42BC-A1E3-CAA0BC49F2C1}"/>
    <cellStyle name="20% - Accent6 67 5" xfId="7099" xr:uid="{13610F41-284F-41F9-9249-4DF0870CD9D8}"/>
    <cellStyle name="20% - Accent6 67 5 2" xfId="18387" xr:uid="{F1590450-534A-4B16-B429-139E4742D344}"/>
    <cellStyle name="20% - Accent6 67 6" xfId="5105" xr:uid="{7F8C8CBA-5A99-4A7E-A892-4F6B7536088A}"/>
    <cellStyle name="20% - Accent6 67 6 2" xfId="16393" xr:uid="{30FDB4FF-CDFF-42B7-8A13-ABA76EB12954}"/>
    <cellStyle name="20% - Accent6 67 7" xfId="14399" xr:uid="{60CD4360-D478-4F76-8169-23429457C780}"/>
    <cellStyle name="20% - Accent6 67 8" xfId="13085" xr:uid="{0A7C8218-61CB-464C-AE5A-EBF430AA062F}"/>
    <cellStyle name="20% - Accent6 68" xfId="1150" xr:uid="{91CC182D-C859-4811-B09C-46101CE85CCA}"/>
    <cellStyle name="20% - Accent6 68 2" xfId="4106" xr:uid="{7CC70479-A570-46D4-91FB-B3CA53C21221}"/>
    <cellStyle name="20% - Accent6 68 2 2" xfId="12085" xr:uid="{3DCCB37C-04C5-49D4-8DF9-1C0BFE5D0758}"/>
    <cellStyle name="20% - Accent6 68 2 2 2" xfId="23373" xr:uid="{E25D347C-F6FD-4968-AF7F-37D4D5264348}"/>
    <cellStyle name="20% - Accent6 68 2 3" xfId="10091" xr:uid="{287A87FD-9307-49B8-AC74-B960536BB696}"/>
    <cellStyle name="20% - Accent6 68 2 3 2" xfId="21379" xr:uid="{99DFD1F4-714F-4833-8064-3CE4E3B96168}"/>
    <cellStyle name="20% - Accent6 68 2 4" xfId="8097" xr:uid="{30EB88CD-DACF-42AD-BF29-E3506EFF5573}"/>
    <cellStyle name="20% - Accent6 68 2 4 2" xfId="19385" xr:uid="{64966B80-9225-4B01-B446-4B669B402433}"/>
    <cellStyle name="20% - Accent6 68 2 5" xfId="6103" xr:uid="{B4B0C9A0-065B-4BE1-B55F-32E8B8CD8E71}"/>
    <cellStyle name="20% - Accent6 68 2 5 2" xfId="17391" xr:uid="{0A7B2CF3-031F-4722-933F-3DF670053AD2}"/>
    <cellStyle name="20% - Accent6 68 2 6" xfId="15397" xr:uid="{C25F0278-13B6-43AB-AFE3-4D4E39CD59EC}"/>
    <cellStyle name="20% - Accent6 68 3" xfId="11088" xr:uid="{BE4CE076-FB00-4AD2-A6FC-EF689D63F7F7}"/>
    <cellStyle name="20% - Accent6 68 3 2" xfId="22376" xr:uid="{A6F2CA5F-F74A-49E7-BC5C-C5BC9C916821}"/>
    <cellStyle name="20% - Accent6 68 4" xfId="9094" xr:uid="{AA5E8A85-F744-4E29-A680-FDEDBB5C54A5}"/>
    <cellStyle name="20% - Accent6 68 4 2" xfId="20382" xr:uid="{39E7885F-A159-42A5-A846-72C9FBD9B8A0}"/>
    <cellStyle name="20% - Accent6 68 5" xfId="7100" xr:uid="{DAD50EA0-73D4-48DF-B2B7-957B5D417D6E}"/>
    <cellStyle name="20% - Accent6 68 5 2" xfId="18388" xr:uid="{D8BB3EC2-02D8-490E-865E-968CBF3BFC23}"/>
    <cellStyle name="20% - Accent6 68 6" xfId="5106" xr:uid="{4CFABEF2-F177-496D-9447-4F173A894DEA}"/>
    <cellStyle name="20% - Accent6 68 6 2" xfId="16394" xr:uid="{2A439BA6-8B8D-4642-976A-02806319C555}"/>
    <cellStyle name="20% - Accent6 68 7" xfId="14400" xr:uid="{D4055717-EA76-4516-BE6A-79E7282CD88A}"/>
    <cellStyle name="20% - Accent6 68 8" xfId="13086" xr:uid="{7B6EDA45-EA3F-44D3-9D76-98638B7E53A1}"/>
    <cellStyle name="20% - Accent6 69" xfId="1151" xr:uid="{AA16F042-2B43-450E-9DA3-1892DA217371}"/>
    <cellStyle name="20% - Accent6 69 2" xfId="4107" xr:uid="{799946C4-5DB6-4291-8253-BDFEFC3F545D}"/>
    <cellStyle name="20% - Accent6 69 2 2" xfId="12086" xr:uid="{7B076D05-AFD1-4060-8E0E-432A11D0EB4F}"/>
    <cellStyle name="20% - Accent6 69 2 2 2" xfId="23374" xr:uid="{3FBFA382-F889-4357-8EA8-EF6CC249C173}"/>
    <cellStyle name="20% - Accent6 69 2 3" xfId="10092" xr:uid="{D98138A8-CA32-4DC0-8C7E-342AFBAB4BCD}"/>
    <cellStyle name="20% - Accent6 69 2 3 2" xfId="21380" xr:uid="{D5694159-AE15-419B-A6D6-D8C1A84E6AA8}"/>
    <cellStyle name="20% - Accent6 69 2 4" xfId="8098" xr:uid="{B4E2865C-5683-4A6B-8754-59EDA27130A2}"/>
    <cellStyle name="20% - Accent6 69 2 4 2" xfId="19386" xr:uid="{E16FC9D4-6AC9-4AE5-A4A3-49C1AA480015}"/>
    <cellStyle name="20% - Accent6 69 2 5" xfId="6104" xr:uid="{923CA295-66C3-4167-A26A-98A4F5F7B670}"/>
    <cellStyle name="20% - Accent6 69 2 5 2" xfId="17392" xr:uid="{6DF5FFF5-3749-40FC-82DD-02374EA9EAF4}"/>
    <cellStyle name="20% - Accent6 69 2 6" xfId="15398" xr:uid="{C06EDEED-AA47-4EC0-94AC-2FB2759A1F65}"/>
    <cellStyle name="20% - Accent6 69 3" xfId="11089" xr:uid="{57CF41B3-792D-4039-93C0-46C90EB5ABF3}"/>
    <cellStyle name="20% - Accent6 69 3 2" xfId="22377" xr:uid="{3C5D8D30-0960-4AF9-854B-6ED31BCAC23A}"/>
    <cellStyle name="20% - Accent6 69 4" xfId="9095" xr:uid="{900726F2-6813-4388-B7CB-F2D040E1EAC5}"/>
    <cellStyle name="20% - Accent6 69 4 2" xfId="20383" xr:uid="{CAFF13B1-852C-46BD-9549-37222D92C2F6}"/>
    <cellStyle name="20% - Accent6 69 5" xfId="7101" xr:uid="{2E0DFBA9-38EC-4430-9E59-E4FDA2624490}"/>
    <cellStyle name="20% - Accent6 69 5 2" xfId="18389" xr:uid="{15D1510C-FFAF-4D93-A7BA-EEC66049A0E0}"/>
    <cellStyle name="20% - Accent6 69 6" xfId="5107" xr:uid="{AADF311C-2525-49E4-A87C-51926942A6FD}"/>
    <cellStyle name="20% - Accent6 69 6 2" xfId="16395" xr:uid="{F0794FF9-8421-4299-A119-A8D044259B3C}"/>
    <cellStyle name="20% - Accent6 69 7" xfId="14401" xr:uid="{EB4DF211-8CDC-4560-B37A-6D3EA9EDBDCA}"/>
    <cellStyle name="20% - Accent6 69 8" xfId="13087" xr:uid="{1BDF99FF-BB57-49A8-B9ED-80B0C295DBD5}"/>
    <cellStyle name="20% - Accent6 7" xfId="1152" xr:uid="{2EF9D094-EC7C-45A2-A293-755C2ECE857F}"/>
    <cellStyle name="20% - Accent6 7 10" xfId="24660" xr:uid="{1BD1090F-6FE4-4E96-8961-43A22D31E4F1}"/>
    <cellStyle name="20% - Accent6 7 11" xfId="25049" xr:uid="{40EB25F2-9817-4F6A-852A-F01D0FDC6317}"/>
    <cellStyle name="20% - Accent6 7 2" xfId="4108" xr:uid="{DA549945-BFAB-400B-9163-6699945800B0}"/>
    <cellStyle name="20% - Accent6 7 2 2" xfId="12087" xr:uid="{9179DDA4-DA88-4EDE-8EEE-5FA7976BA19B}"/>
    <cellStyle name="20% - Accent6 7 2 2 2" xfId="23375" xr:uid="{7EB00858-361F-4E9F-ABDC-AB362831270F}"/>
    <cellStyle name="20% - Accent6 7 2 3" xfId="10093" xr:uid="{57F52133-5F77-423A-B85F-347873DC6EA3}"/>
    <cellStyle name="20% - Accent6 7 2 3 2" xfId="21381" xr:uid="{5016E3CD-BC5E-41BA-8E7E-65518524A895}"/>
    <cellStyle name="20% - Accent6 7 2 4" xfId="8099" xr:uid="{D74239ED-9255-4434-BCC6-385BF696A22C}"/>
    <cellStyle name="20% - Accent6 7 2 4 2" xfId="19387" xr:uid="{030AF528-CF6A-4934-A122-9E90C0CBD5C1}"/>
    <cellStyle name="20% - Accent6 7 2 5" xfId="6105" xr:uid="{446F671A-B566-4287-AC2A-1DCF01804178}"/>
    <cellStyle name="20% - Accent6 7 2 5 2" xfId="17393" xr:uid="{A9E9F359-C51C-49A6-A9A1-E66AFC395733}"/>
    <cellStyle name="20% - Accent6 7 2 6" xfId="15399" xr:uid="{5ED01AA8-3C1C-4FD1-A6F5-8EC2575D9F6E}"/>
    <cellStyle name="20% - Accent6 7 2 7" xfId="24421" xr:uid="{DEF45250-363E-40F2-B35C-D03F70E0CE68}"/>
    <cellStyle name="20% - Accent6 7 2 8" xfId="24884" xr:uid="{6F06E03B-C418-4A7E-B6C1-E240BE0977C2}"/>
    <cellStyle name="20% - Accent6 7 2 9" xfId="25251" xr:uid="{D0CD8AD3-4333-4676-8D37-26BC0FF395CA}"/>
    <cellStyle name="20% - Accent6 7 3" xfId="11090" xr:uid="{EE27E7B9-522D-45B3-98F3-44DAD6C0D09A}"/>
    <cellStyle name="20% - Accent6 7 3 2" xfId="22378" xr:uid="{498877A5-1E4B-4679-83AF-3BD1A6ABDAE5}"/>
    <cellStyle name="20% - Accent6 7 4" xfId="9096" xr:uid="{93570D10-A129-4F5C-BB70-081DA0D10967}"/>
    <cellStyle name="20% - Accent6 7 4 2" xfId="20384" xr:uid="{A0FF24C4-B6FA-42C2-8D06-C66E5CC39929}"/>
    <cellStyle name="20% - Accent6 7 5" xfId="7102" xr:uid="{3B3BC3CC-22DC-4253-8C0A-220761FD9B43}"/>
    <cellStyle name="20% - Accent6 7 5 2" xfId="18390" xr:uid="{74AF7264-112B-44D4-9B86-B4AA08E0D262}"/>
    <cellStyle name="20% - Accent6 7 6" xfId="5108" xr:uid="{68BE0154-1B5F-4106-8DA9-27C7386FD5D1}"/>
    <cellStyle name="20% - Accent6 7 6 2" xfId="16396" xr:uid="{E58F5391-A33A-4280-912E-91AA6FDD73B0}"/>
    <cellStyle name="20% - Accent6 7 7" xfId="14402" xr:uid="{C413EDF8-FAA9-40CF-85AB-BD0A4653A291}"/>
    <cellStyle name="20% - Accent6 7 8" xfId="13088" xr:uid="{58CF33EE-71C4-4A3D-837C-425AB731BD69}"/>
    <cellStyle name="20% - Accent6 7 9" xfId="24033" xr:uid="{1821662E-9541-4EFB-95FD-9FC142E242EB}"/>
    <cellStyle name="20% - Accent6 70" xfId="1153" xr:uid="{0B8F6B43-7F29-4C8D-832B-DD17D1DB76EB}"/>
    <cellStyle name="20% - Accent6 70 2" xfId="4109" xr:uid="{6B13E046-3734-42AF-A6CE-68DDF719DACA}"/>
    <cellStyle name="20% - Accent6 70 2 2" xfId="12088" xr:uid="{10BEC4BC-75FC-4CEF-9961-4E2C2B45CCED}"/>
    <cellStyle name="20% - Accent6 70 2 2 2" xfId="23376" xr:uid="{1BD40942-7946-4970-9E99-9C1C9C7BE310}"/>
    <cellStyle name="20% - Accent6 70 2 3" xfId="10094" xr:uid="{10382CE2-4DD9-4BF2-9F66-9369440ADA5C}"/>
    <cellStyle name="20% - Accent6 70 2 3 2" xfId="21382" xr:uid="{63D81089-81AD-48D7-8354-357193082244}"/>
    <cellStyle name="20% - Accent6 70 2 4" xfId="8100" xr:uid="{39F432E3-298D-422E-ABD5-DCF62C12A1C5}"/>
    <cellStyle name="20% - Accent6 70 2 4 2" xfId="19388" xr:uid="{BD77A1BA-79AD-44A2-AE9D-4A26E3DCFC99}"/>
    <cellStyle name="20% - Accent6 70 2 5" xfId="6106" xr:uid="{7047C396-B9F5-4E90-B47A-8E7C410208C7}"/>
    <cellStyle name="20% - Accent6 70 2 5 2" xfId="17394" xr:uid="{7F4DCD4A-EAA4-4D41-B244-C3F99A3330A9}"/>
    <cellStyle name="20% - Accent6 70 2 6" xfId="15400" xr:uid="{E6392194-9821-4D89-8894-2E2F0FC8DC3C}"/>
    <cellStyle name="20% - Accent6 70 3" xfId="11091" xr:uid="{211B532A-C863-4097-9FB4-3526A1EEB7B5}"/>
    <cellStyle name="20% - Accent6 70 3 2" xfId="22379" xr:uid="{F1BA0463-F946-4AD3-A712-A764E22E4C40}"/>
    <cellStyle name="20% - Accent6 70 4" xfId="9097" xr:uid="{50470E81-45C3-43B2-85DE-91425D33D05C}"/>
    <cellStyle name="20% - Accent6 70 4 2" xfId="20385" xr:uid="{82520C4C-4766-4872-94B8-C234E4A58540}"/>
    <cellStyle name="20% - Accent6 70 5" xfId="7103" xr:uid="{5F06C262-426A-4819-9FC2-38448DF2EA66}"/>
    <cellStyle name="20% - Accent6 70 5 2" xfId="18391" xr:uid="{E74607AD-1DA7-4669-B5AD-7979034138CA}"/>
    <cellStyle name="20% - Accent6 70 6" xfId="5109" xr:uid="{9D3C2D18-D5A2-4C5D-A1BA-E79B18D785E2}"/>
    <cellStyle name="20% - Accent6 70 6 2" xfId="16397" xr:uid="{13E8F837-3848-4184-8A0C-36A774542F65}"/>
    <cellStyle name="20% - Accent6 70 7" xfId="14403" xr:uid="{75340135-FBEB-4B01-8891-95FF2DDB4A90}"/>
    <cellStyle name="20% - Accent6 70 8" xfId="13089" xr:uid="{484A6BA5-A477-4808-AF3B-F16C69EE8358}"/>
    <cellStyle name="20% - Accent6 71" xfId="1154" xr:uid="{91A8E618-E125-44EA-8046-5D99E77425FE}"/>
    <cellStyle name="20% - Accent6 71 2" xfId="4110" xr:uid="{A825A62D-205B-47F3-A2D1-F29BAC92EEF0}"/>
    <cellStyle name="20% - Accent6 71 2 2" xfId="12089" xr:uid="{0A0044B2-ABC2-4CF4-881D-A70E4BE6916B}"/>
    <cellStyle name="20% - Accent6 71 2 2 2" xfId="23377" xr:uid="{8EA8C5ED-41EB-4C66-9974-6D0AABA4680C}"/>
    <cellStyle name="20% - Accent6 71 2 3" xfId="10095" xr:uid="{AE43C982-7BDC-43A1-B9A4-2E21887DF812}"/>
    <cellStyle name="20% - Accent6 71 2 3 2" xfId="21383" xr:uid="{CCBC99A1-24E5-43C1-B1BA-B83E9725D3B5}"/>
    <cellStyle name="20% - Accent6 71 2 4" xfId="8101" xr:uid="{E920CA00-536D-4CBE-A088-CC4DAA0D6D42}"/>
    <cellStyle name="20% - Accent6 71 2 4 2" xfId="19389" xr:uid="{29553ABD-D42C-467C-9C3C-1B300278154B}"/>
    <cellStyle name="20% - Accent6 71 2 5" xfId="6107" xr:uid="{26DF2314-88E1-4939-902D-9766B39DEE0B}"/>
    <cellStyle name="20% - Accent6 71 2 5 2" xfId="17395" xr:uid="{9A696399-B546-490A-9AD2-7856E4D73384}"/>
    <cellStyle name="20% - Accent6 71 2 6" xfId="15401" xr:uid="{55115DBD-155B-4679-BF60-11DB8A08844F}"/>
    <cellStyle name="20% - Accent6 71 3" xfId="11092" xr:uid="{E921C1BB-8BEC-4590-9C27-4823365474FD}"/>
    <cellStyle name="20% - Accent6 71 3 2" xfId="22380" xr:uid="{EB1E0140-777F-4735-AF56-8995C9CB2BD8}"/>
    <cellStyle name="20% - Accent6 71 4" xfId="9098" xr:uid="{43CAC5C3-C692-423A-BC9C-A500C4F610AC}"/>
    <cellStyle name="20% - Accent6 71 4 2" xfId="20386" xr:uid="{1709E513-D535-404F-9B28-FC723C580BC1}"/>
    <cellStyle name="20% - Accent6 71 5" xfId="7104" xr:uid="{E0E0713E-DCD9-4AF6-86FC-417A17C1E9DD}"/>
    <cellStyle name="20% - Accent6 71 5 2" xfId="18392" xr:uid="{C1D4E2F2-92E2-478D-A77B-BE0B74CCD7F7}"/>
    <cellStyle name="20% - Accent6 71 6" xfId="5110" xr:uid="{4F8FB0AC-B5EF-4FF0-8CBE-43FF28BFADFA}"/>
    <cellStyle name="20% - Accent6 71 6 2" xfId="16398" xr:uid="{845FDADE-0C9D-4946-9371-90DF37BC0CAD}"/>
    <cellStyle name="20% - Accent6 71 7" xfId="14404" xr:uid="{46F363FC-3A8B-4C0D-A8CF-FB598BC0E40B}"/>
    <cellStyle name="20% - Accent6 71 8" xfId="13090" xr:uid="{8FFE5806-6E0E-4F83-B41B-6BC331F2D32B}"/>
    <cellStyle name="20% - Accent6 72" xfId="1155" xr:uid="{7A331FE4-2684-4F1A-B33A-ADB0C2629292}"/>
    <cellStyle name="20% - Accent6 72 2" xfId="4111" xr:uid="{6E27C306-CF24-4700-90A3-FB599A60D4D7}"/>
    <cellStyle name="20% - Accent6 72 2 2" xfId="12090" xr:uid="{541DD587-47DB-4B9E-A234-0CB83D46336F}"/>
    <cellStyle name="20% - Accent6 72 2 2 2" xfId="23378" xr:uid="{A61F5769-008D-47D7-8597-764604D7F70B}"/>
    <cellStyle name="20% - Accent6 72 2 3" xfId="10096" xr:uid="{0FEDA5D0-6CC0-4689-83C6-CB644D778497}"/>
    <cellStyle name="20% - Accent6 72 2 3 2" xfId="21384" xr:uid="{517DD26A-6D8F-4D7C-920E-B192A09D0BB6}"/>
    <cellStyle name="20% - Accent6 72 2 4" xfId="8102" xr:uid="{4CCB7BF0-5F3D-4CFC-AA2D-DE9BB5B6016C}"/>
    <cellStyle name="20% - Accent6 72 2 4 2" xfId="19390" xr:uid="{F1E30D63-6EFA-4F40-A5D1-88ABC654A2F5}"/>
    <cellStyle name="20% - Accent6 72 2 5" xfId="6108" xr:uid="{62773818-3842-468A-B43D-6B42BD504A52}"/>
    <cellStyle name="20% - Accent6 72 2 5 2" xfId="17396" xr:uid="{C2768E98-BC9A-4EDE-9244-E750B6D50B49}"/>
    <cellStyle name="20% - Accent6 72 2 6" xfId="15402" xr:uid="{792F9C84-24DA-4B7C-973B-B7BB1C98432B}"/>
    <cellStyle name="20% - Accent6 72 3" xfId="11093" xr:uid="{604795BA-80E2-42E9-88A2-8DB70221FF9E}"/>
    <cellStyle name="20% - Accent6 72 3 2" xfId="22381" xr:uid="{E602DE8C-734F-47EB-8CF7-C7C596D5BEE1}"/>
    <cellStyle name="20% - Accent6 72 4" xfId="9099" xr:uid="{851448B3-8415-4BE4-AE51-3AB50E2750E0}"/>
    <cellStyle name="20% - Accent6 72 4 2" xfId="20387" xr:uid="{0B76FE62-BFD1-45D5-998A-E08E15E16948}"/>
    <cellStyle name="20% - Accent6 72 5" xfId="7105" xr:uid="{04AF8FEE-042A-44C0-8974-9CCE053DDA49}"/>
    <cellStyle name="20% - Accent6 72 5 2" xfId="18393" xr:uid="{FF9FF7DD-8544-47A2-9D56-101C743827F8}"/>
    <cellStyle name="20% - Accent6 72 6" xfId="5111" xr:uid="{D53B2DEB-A9B7-4F96-A3AD-C5A7D4BD1CF1}"/>
    <cellStyle name="20% - Accent6 72 6 2" xfId="16399" xr:uid="{82D6E464-74A5-49E3-A506-39EA06DD2343}"/>
    <cellStyle name="20% - Accent6 72 7" xfId="14405" xr:uid="{A3DC0051-6E95-4372-B420-F7B4B3B9FAF1}"/>
    <cellStyle name="20% - Accent6 72 8" xfId="13091" xr:uid="{D1644C66-1CDC-49D5-9EC0-89D399F87367}"/>
    <cellStyle name="20% - Accent6 8" xfId="1156" xr:uid="{1C6D6724-D9FD-4973-8961-28E49AAD6CDC}"/>
    <cellStyle name="20% - Accent6 8 2" xfId="4112" xr:uid="{C6A0895C-B2E3-495C-A032-19FABEC02D21}"/>
    <cellStyle name="20% - Accent6 8 2 2" xfId="12091" xr:uid="{C16760D2-0E62-428B-B1EB-4424A1D1DF9A}"/>
    <cellStyle name="20% - Accent6 8 2 2 2" xfId="23379" xr:uid="{546A1A75-275E-48BB-AD92-FDA7DA0968C4}"/>
    <cellStyle name="20% - Accent6 8 2 3" xfId="10097" xr:uid="{7F3E659A-E7FC-4350-A64C-35882360D9AA}"/>
    <cellStyle name="20% - Accent6 8 2 3 2" xfId="21385" xr:uid="{A63554D6-6F5C-4810-8DB1-CACC859533A9}"/>
    <cellStyle name="20% - Accent6 8 2 4" xfId="8103" xr:uid="{B9B37064-7C99-4FDE-A93F-0B94CC4BC75B}"/>
    <cellStyle name="20% - Accent6 8 2 4 2" xfId="19391" xr:uid="{EA0FCFB7-7B95-48CD-9F90-4544DEF4B7DF}"/>
    <cellStyle name="20% - Accent6 8 2 5" xfId="6109" xr:uid="{C4027A44-70EF-428E-8BD6-7B148B2BCC78}"/>
    <cellStyle name="20% - Accent6 8 2 5 2" xfId="17397" xr:uid="{1742C903-DE38-4640-B8BB-5DDB16C2F9B5}"/>
    <cellStyle name="20% - Accent6 8 2 6" xfId="15403" xr:uid="{58118A17-7E55-4B67-8692-6E45C6483264}"/>
    <cellStyle name="20% - Accent6 8 3" xfId="11094" xr:uid="{73C40CD8-3050-4F1A-97F5-4A187659125E}"/>
    <cellStyle name="20% - Accent6 8 3 2" xfId="22382" xr:uid="{59DE8066-A532-4342-85CA-265F0061512E}"/>
    <cellStyle name="20% - Accent6 8 4" xfId="9100" xr:uid="{CE138297-85D7-48B0-98DA-A8E861A8D695}"/>
    <cellStyle name="20% - Accent6 8 4 2" xfId="20388" xr:uid="{9B3B6719-5EB8-481B-8726-E4684F8D697D}"/>
    <cellStyle name="20% - Accent6 8 5" xfId="7106" xr:uid="{ED1C2AE2-AE1A-4743-9019-6AF27F294BC5}"/>
    <cellStyle name="20% - Accent6 8 5 2" xfId="18394" xr:uid="{80C2C5F0-1721-4845-BFE1-6E1EBFE7249B}"/>
    <cellStyle name="20% - Accent6 8 6" xfId="5112" xr:uid="{11D620CC-111B-4C38-B829-5386F8A8105C}"/>
    <cellStyle name="20% - Accent6 8 6 2" xfId="16400" xr:uid="{9285CDA5-5C4D-4AED-9763-2E639C95CC01}"/>
    <cellStyle name="20% - Accent6 8 7" xfId="14406" xr:uid="{44406D80-8F1A-461C-AAF4-0D9D56D248D5}"/>
    <cellStyle name="20% - Accent6 8 8" xfId="13092" xr:uid="{125268E2-8454-4BFB-A7FB-8F02AA135D42}"/>
    <cellStyle name="20% - Accent6 9" xfId="1157" xr:uid="{3C0781D4-AD3D-4BC2-8E89-F51BE5BCD689}"/>
    <cellStyle name="20% - Accent6 9 2" xfId="4113" xr:uid="{EB3C3626-CD80-4A32-8466-18AA70169497}"/>
    <cellStyle name="20% - Accent6 9 2 2" xfId="12092" xr:uid="{AAD0438D-9B8A-48D0-9B91-9369A8DC2EB4}"/>
    <cellStyle name="20% - Accent6 9 2 2 2" xfId="23380" xr:uid="{8C4D96BF-8BAB-4168-BAB3-78BE99A6F6AF}"/>
    <cellStyle name="20% - Accent6 9 2 3" xfId="10098" xr:uid="{4A5719C1-F6CA-4D40-9906-C568FCAD5158}"/>
    <cellStyle name="20% - Accent6 9 2 3 2" xfId="21386" xr:uid="{061F74FE-D44D-4DB7-B29F-1EBF08210E88}"/>
    <cellStyle name="20% - Accent6 9 2 4" xfId="8104" xr:uid="{5BA92865-7235-44BE-8E1A-0C4440CA633F}"/>
    <cellStyle name="20% - Accent6 9 2 4 2" xfId="19392" xr:uid="{6E3AFE2A-32B0-4E54-A1A8-E00951F4E25F}"/>
    <cellStyle name="20% - Accent6 9 2 5" xfId="6110" xr:uid="{48E1EE2B-297E-45B1-BD34-52FE7847A0F7}"/>
    <cellStyle name="20% - Accent6 9 2 5 2" xfId="17398" xr:uid="{BBA44757-9C22-4F46-92EA-C93DC401F775}"/>
    <cellStyle name="20% - Accent6 9 2 6" xfId="15404" xr:uid="{39752363-41E5-409B-8B14-7733D93550F3}"/>
    <cellStyle name="20% - Accent6 9 3" xfId="11095" xr:uid="{061E7B5E-4BA2-494A-AA4F-0E45B4264608}"/>
    <cellStyle name="20% - Accent6 9 3 2" xfId="22383" xr:uid="{6A3BF6E2-7F8A-41F4-A619-D879A9B2872C}"/>
    <cellStyle name="20% - Accent6 9 4" xfId="9101" xr:uid="{FE7EF262-7852-47A3-A0E2-FA5C31C9201B}"/>
    <cellStyle name="20% - Accent6 9 4 2" xfId="20389" xr:uid="{6D292332-22A5-4C13-B2DB-1D836A88DEE6}"/>
    <cellStyle name="20% - Accent6 9 5" xfId="7107" xr:uid="{9E321CD6-3AAE-4E8F-869A-2787C8E27B65}"/>
    <cellStyle name="20% - Accent6 9 5 2" xfId="18395" xr:uid="{593ED0C2-DC7F-4D28-BD63-8A76DDB55636}"/>
    <cellStyle name="20% - Accent6 9 6" xfId="5113" xr:uid="{D0D560AA-6316-4C18-994B-C6D8F96D486C}"/>
    <cellStyle name="20% - Accent6 9 6 2" xfId="16401" xr:uid="{90A033F8-2A77-4E66-B1D6-D212FC7A5CF9}"/>
    <cellStyle name="20% - Accent6 9 7" xfId="14407" xr:uid="{F69D34B7-AE4D-4713-9CBF-AED5F3D62818}"/>
    <cellStyle name="20% - Accent6 9 8" xfId="13093" xr:uid="{E0FA8C71-97EE-48F7-8839-F77FAA092450}"/>
    <cellStyle name="40% - Accent1" xfId="20" builtinId="31" customBuiltin="1"/>
    <cellStyle name="40% - Accent1 10" xfId="1158" xr:uid="{E1679202-ACC8-4740-86C1-A29192CE727B}"/>
    <cellStyle name="40% - Accent1 10 2" xfId="4114" xr:uid="{B53E76FD-5C01-4678-9716-CB7A4EA50BF6}"/>
    <cellStyle name="40% - Accent1 10 2 2" xfId="12093" xr:uid="{EB71282A-FD74-4BB8-81F9-E8CD6FE60A18}"/>
    <cellStyle name="40% - Accent1 10 2 2 2" xfId="23381" xr:uid="{358B565A-09F5-4D8D-B20B-FB52BFA8CA65}"/>
    <cellStyle name="40% - Accent1 10 2 3" xfId="10099" xr:uid="{127133E7-441F-480B-AF11-86FED7CF0DFB}"/>
    <cellStyle name="40% - Accent1 10 2 3 2" xfId="21387" xr:uid="{071489E5-47F6-40C5-A142-CF209542CB40}"/>
    <cellStyle name="40% - Accent1 10 2 4" xfId="8105" xr:uid="{C28F58F2-F14D-4BF2-84E4-C41C517EB847}"/>
    <cellStyle name="40% - Accent1 10 2 4 2" xfId="19393" xr:uid="{AE43A1A1-1A06-4E82-B3C9-7E4D3CA7BCC5}"/>
    <cellStyle name="40% - Accent1 10 2 5" xfId="6111" xr:uid="{5E7CD5FA-65D0-4DCD-803A-BC0F8937F2C6}"/>
    <cellStyle name="40% - Accent1 10 2 5 2" xfId="17399" xr:uid="{15D0A3D3-CA99-4C33-B35A-EC378E76FBBB}"/>
    <cellStyle name="40% - Accent1 10 2 6" xfId="15405" xr:uid="{2502ADBE-462B-4674-9064-5CB42126897E}"/>
    <cellStyle name="40% - Accent1 10 3" xfId="11096" xr:uid="{F9940887-A478-45C2-A943-1895E4057903}"/>
    <cellStyle name="40% - Accent1 10 3 2" xfId="22384" xr:uid="{895DA55B-D2A6-4BCD-8158-9BCB57C1889F}"/>
    <cellStyle name="40% - Accent1 10 4" xfId="9102" xr:uid="{12F41766-6FBC-4B3A-8469-E885F2E42984}"/>
    <cellStyle name="40% - Accent1 10 4 2" xfId="20390" xr:uid="{77740420-35DB-4D4F-81FD-75175950AE60}"/>
    <cellStyle name="40% - Accent1 10 5" xfId="7108" xr:uid="{44F84ACD-92C7-4E19-AE45-9FEA3C1886C4}"/>
    <cellStyle name="40% - Accent1 10 5 2" xfId="18396" xr:uid="{3AE618E5-AC63-46DA-8694-AE813BAE0FC6}"/>
    <cellStyle name="40% - Accent1 10 6" xfId="5114" xr:uid="{32A4E3B0-0B1F-4C19-A403-99E4300C6FCA}"/>
    <cellStyle name="40% - Accent1 10 6 2" xfId="16402" xr:uid="{4F624C0C-3FAD-4A06-962F-E7832F7111C1}"/>
    <cellStyle name="40% - Accent1 10 7" xfId="14408" xr:uid="{E520AE91-2B3F-4E3B-B429-DCDFCD8E132F}"/>
    <cellStyle name="40% - Accent1 10 8" xfId="13094" xr:uid="{98F91A86-DF41-4C0A-A7D5-6B011E98D003}"/>
    <cellStyle name="40% - Accent1 11" xfId="1159" xr:uid="{C90DEDCD-C5A8-4D65-A5CA-BC7A5B697793}"/>
    <cellStyle name="40% - Accent1 11 2" xfId="4115" xr:uid="{226352EB-CB94-4D51-A5DA-347B08940B77}"/>
    <cellStyle name="40% - Accent1 11 2 2" xfId="12094" xr:uid="{00C75ED0-9FB2-4DCD-8382-A9E7F1636049}"/>
    <cellStyle name="40% - Accent1 11 2 2 2" xfId="23382" xr:uid="{2E2480BC-F81D-4AB2-9C7B-C5F68BA388A4}"/>
    <cellStyle name="40% - Accent1 11 2 3" xfId="10100" xr:uid="{DD2AD0E8-F9CE-480C-BD9E-571D40E9177D}"/>
    <cellStyle name="40% - Accent1 11 2 3 2" xfId="21388" xr:uid="{59B70F70-AA33-48BD-A045-A9DC5BA53A51}"/>
    <cellStyle name="40% - Accent1 11 2 4" xfId="8106" xr:uid="{5337FA2A-C4A5-4AF2-946E-AB6772B409FD}"/>
    <cellStyle name="40% - Accent1 11 2 4 2" xfId="19394" xr:uid="{DEB20C68-3895-40D6-B359-D8E52DD825AD}"/>
    <cellStyle name="40% - Accent1 11 2 5" xfId="6112" xr:uid="{122C68EB-79B0-4149-8EF1-835A695E97A6}"/>
    <cellStyle name="40% - Accent1 11 2 5 2" xfId="17400" xr:uid="{7DCBFA4C-4A02-4B58-BCEC-4757CD125C55}"/>
    <cellStyle name="40% - Accent1 11 2 6" xfId="15406" xr:uid="{570BE877-CFD3-45E2-95F9-21E6EFE6628C}"/>
    <cellStyle name="40% - Accent1 11 3" xfId="11097" xr:uid="{11777338-CB95-4072-94FA-8E7E5F71EFB0}"/>
    <cellStyle name="40% - Accent1 11 3 2" xfId="22385" xr:uid="{A50D4BD6-9828-4CB5-ABC1-D961CB1AEBE4}"/>
    <cellStyle name="40% - Accent1 11 4" xfId="9103" xr:uid="{144FFED5-BD6B-4C43-8B18-FEF6A5E86ADD}"/>
    <cellStyle name="40% - Accent1 11 4 2" xfId="20391" xr:uid="{B763525C-AF6E-4026-B717-2410854F1699}"/>
    <cellStyle name="40% - Accent1 11 5" xfId="7109" xr:uid="{6C9851EB-C48A-458A-A9F9-B7C5BE22451C}"/>
    <cellStyle name="40% - Accent1 11 5 2" xfId="18397" xr:uid="{8631F023-D4BB-4C7E-AEE7-F80F930AE463}"/>
    <cellStyle name="40% - Accent1 11 6" xfId="5115" xr:uid="{B51220A3-0C9E-4EBD-A5A5-6975C718ACB2}"/>
    <cellStyle name="40% - Accent1 11 6 2" xfId="16403" xr:uid="{2431CCE3-6285-424B-A3A7-F734257A7291}"/>
    <cellStyle name="40% - Accent1 11 7" xfId="14409" xr:uid="{53A879E6-7A02-41FC-B6CC-90FD82C3239D}"/>
    <cellStyle name="40% - Accent1 11 8" xfId="13095" xr:uid="{BAA52C0E-FA04-49C2-8799-58E408D52163}"/>
    <cellStyle name="40% - Accent1 12" xfId="1160" xr:uid="{F6B650C1-C8BE-4BDB-BE96-CC367FCEFCD8}"/>
    <cellStyle name="40% - Accent1 12 2" xfId="4116" xr:uid="{79774433-BF73-46B2-8F7D-826BFB64A104}"/>
    <cellStyle name="40% - Accent1 12 2 2" xfId="12095" xr:uid="{0E1E3968-12BA-4DF0-971E-77C97C81DFAD}"/>
    <cellStyle name="40% - Accent1 12 2 2 2" xfId="23383" xr:uid="{E9AE3AC0-996D-4AEB-ABC5-115AB87C9B9B}"/>
    <cellStyle name="40% - Accent1 12 2 3" xfId="10101" xr:uid="{CEC65515-E192-4C65-A6AC-86E720457537}"/>
    <cellStyle name="40% - Accent1 12 2 3 2" xfId="21389" xr:uid="{28782FD4-8925-4204-B1B1-481C78EC6ACA}"/>
    <cellStyle name="40% - Accent1 12 2 4" xfId="8107" xr:uid="{7EFDC59C-0FDF-4216-81DB-7C7C48FD94CC}"/>
    <cellStyle name="40% - Accent1 12 2 4 2" xfId="19395" xr:uid="{811295C3-BC71-4222-B27F-73BE4C0398D2}"/>
    <cellStyle name="40% - Accent1 12 2 5" xfId="6113" xr:uid="{64E277CA-681B-45A6-845C-84973325C85C}"/>
    <cellStyle name="40% - Accent1 12 2 5 2" xfId="17401" xr:uid="{813E61E5-86F8-4D97-B1BC-314AF793B484}"/>
    <cellStyle name="40% - Accent1 12 2 6" xfId="15407" xr:uid="{20B8B1EC-7915-4165-8B23-2BEEE0F1DAC2}"/>
    <cellStyle name="40% - Accent1 12 3" xfId="11098" xr:uid="{50874578-C294-49FD-B026-F6A42EF76D4D}"/>
    <cellStyle name="40% - Accent1 12 3 2" xfId="22386" xr:uid="{CCD8F65E-8340-4F11-9D44-B0D30E974381}"/>
    <cellStyle name="40% - Accent1 12 4" xfId="9104" xr:uid="{19107C8F-BB8B-4340-89E0-6ADCD41783DA}"/>
    <cellStyle name="40% - Accent1 12 4 2" xfId="20392" xr:uid="{85C4C81C-F884-40FC-B37A-98F338A2FAB0}"/>
    <cellStyle name="40% - Accent1 12 5" xfId="7110" xr:uid="{A5658CB7-84E1-4EB2-86B0-848755E82020}"/>
    <cellStyle name="40% - Accent1 12 5 2" xfId="18398" xr:uid="{88C90D9E-816A-43B5-94A1-43B5996C7A0A}"/>
    <cellStyle name="40% - Accent1 12 6" xfId="5116" xr:uid="{FBC3D14E-ACD9-47EF-9094-3324127FB299}"/>
    <cellStyle name="40% - Accent1 12 6 2" xfId="16404" xr:uid="{0FFE4898-3020-4C26-8DDF-0A1CAD8B37CE}"/>
    <cellStyle name="40% - Accent1 12 7" xfId="14410" xr:uid="{DFEE3109-E73F-4E3A-AC02-3FE1A5C77780}"/>
    <cellStyle name="40% - Accent1 12 8" xfId="13096" xr:uid="{86C31D56-26E7-447B-8B87-566A31D7F1D5}"/>
    <cellStyle name="40% - Accent1 13" xfId="1161" xr:uid="{7C3365D9-D32B-4F1F-AB9D-D2A6DA4B9D23}"/>
    <cellStyle name="40% - Accent1 13 2" xfId="4117" xr:uid="{0BA13909-5EC3-451A-AC81-1651AEF07EB7}"/>
    <cellStyle name="40% - Accent1 13 2 2" xfId="12096" xr:uid="{08A2C408-8DB0-4213-927F-4EA7F0D18674}"/>
    <cellStyle name="40% - Accent1 13 2 2 2" xfId="23384" xr:uid="{BFDA1260-6D44-48CD-8EBF-038FB2054376}"/>
    <cellStyle name="40% - Accent1 13 2 3" xfId="10102" xr:uid="{250E82A7-4444-4116-B0F6-C60D63C01792}"/>
    <cellStyle name="40% - Accent1 13 2 3 2" xfId="21390" xr:uid="{7279B516-DC7D-4693-8E2E-2A1DB74D356C}"/>
    <cellStyle name="40% - Accent1 13 2 4" xfId="8108" xr:uid="{89295B57-AB41-4C99-B672-3035F8C19689}"/>
    <cellStyle name="40% - Accent1 13 2 4 2" xfId="19396" xr:uid="{86DC99F2-50EB-4BAE-A02C-DD836BF62AFA}"/>
    <cellStyle name="40% - Accent1 13 2 5" xfId="6114" xr:uid="{1F5582E2-7CB6-495E-9312-73E96992DA8D}"/>
    <cellStyle name="40% - Accent1 13 2 5 2" xfId="17402" xr:uid="{C493A97A-2F82-4B31-BC55-8C07F012AA15}"/>
    <cellStyle name="40% - Accent1 13 2 6" xfId="15408" xr:uid="{D51D2262-BFD8-4D3C-A8CD-1848B03E8F3D}"/>
    <cellStyle name="40% - Accent1 13 3" xfId="11099" xr:uid="{4460F96A-298A-477C-9D2A-AC2CD156A463}"/>
    <cellStyle name="40% - Accent1 13 3 2" xfId="22387" xr:uid="{D777171E-EE08-438B-9E89-D10799760124}"/>
    <cellStyle name="40% - Accent1 13 4" xfId="9105" xr:uid="{56E2E073-6319-4B43-9F92-4B024DAFC6A8}"/>
    <cellStyle name="40% - Accent1 13 4 2" xfId="20393" xr:uid="{12B032EA-7C48-4175-89CF-190E4C64CDF6}"/>
    <cellStyle name="40% - Accent1 13 5" xfId="7111" xr:uid="{4451DA63-B53F-4CDA-BE1E-95C6211A76B0}"/>
    <cellStyle name="40% - Accent1 13 5 2" xfId="18399" xr:uid="{EDF56DAE-3117-418F-80E4-7194824A5A7C}"/>
    <cellStyle name="40% - Accent1 13 6" xfId="5117" xr:uid="{CB1F24C8-A14D-413A-9E4A-58FD95FF9E43}"/>
    <cellStyle name="40% - Accent1 13 6 2" xfId="16405" xr:uid="{803903A6-AF40-4505-81D1-99683DC5E734}"/>
    <cellStyle name="40% - Accent1 13 7" xfId="14411" xr:uid="{7417FC21-CBB1-4E20-B2E1-C1066DD8824E}"/>
    <cellStyle name="40% - Accent1 13 8" xfId="13097" xr:uid="{763AD95F-0AEF-4FE0-B23A-939057553CD3}"/>
    <cellStyle name="40% - Accent1 14" xfId="1162" xr:uid="{C4358F3E-7AC4-4817-901A-F5F1B00DF0B8}"/>
    <cellStyle name="40% - Accent1 14 2" xfId="4118" xr:uid="{084115FC-9FFD-44DC-9895-B2F4E0BA634F}"/>
    <cellStyle name="40% - Accent1 14 2 2" xfId="12097" xr:uid="{DEC0AE37-A65B-4CBC-91EE-5A19075D15CF}"/>
    <cellStyle name="40% - Accent1 14 2 2 2" xfId="23385" xr:uid="{1F15573B-C0C7-4A75-A6C5-4AB61FB6A508}"/>
    <cellStyle name="40% - Accent1 14 2 3" xfId="10103" xr:uid="{32DB1005-5AB5-4B95-ADCC-0D534F4EBB76}"/>
    <cellStyle name="40% - Accent1 14 2 3 2" xfId="21391" xr:uid="{EA30A222-22B1-4232-8570-AABC65A2FDB3}"/>
    <cellStyle name="40% - Accent1 14 2 4" xfId="8109" xr:uid="{CE585D56-3561-4806-A473-46E4880D0C28}"/>
    <cellStyle name="40% - Accent1 14 2 4 2" xfId="19397" xr:uid="{327A95EC-FB2D-4429-BBD8-8109E58B0E6D}"/>
    <cellStyle name="40% - Accent1 14 2 5" xfId="6115" xr:uid="{59AFD4C2-65DF-446F-95E3-3A7E1D0E98C0}"/>
    <cellStyle name="40% - Accent1 14 2 5 2" xfId="17403" xr:uid="{BB533377-C63C-4649-BF8F-1667CB231E81}"/>
    <cellStyle name="40% - Accent1 14 2 6" xfId="15409" xr:uid="{86CB89ED-AFFB-42E6-9CED-E13A7D4C4FBD}"/>
    <cellStyle name="40% - Accent1 14 3" xfId="11100" xr:uid="{1B2E396D-5F99-4E45-AA29-79E250CCB9A5}"/>
    <cellStyle name="40% - Accent1 14 3 2" xfId="22388" xr:uid="{7957D860-B549-4AD0-8139-F8C0CC375955}"/>
    <cellStyle name="40% - Accent1 14 4" xfId="9106" xr:uid="{96ED8BDC-1D37-463E-A98D-ACED310846D8}"/>
    <cellStyle name="40% - Accent1 14 4 2" xfId="20394" xr:uid="{A91ECA54-F9F7-4C14-922F-7D4465068F6F}"/>
    <cellStyle name="40% - Accent1 14 5" xfId="7112" xr:uid="{338139FC-BD69-46C8-BE7D-02DB3F66282B}"/>
    <cellStyle name="40% - Accent1 14 5 2" xfId="18400" xr:uid="{560C1810-0B0C-4A11-9A85-376B9C988FE7}"/>
    <cellStyle name="40% - Accent1 14 6" xfId="5118" xr:uid="{DA050046-B01A-4637-A27C-86A1422FD9FD}"/>
    <cellStyle name="40% - Accent1 14 6 2" xfId="16406" xr:uid="{F2305B78-0FA7-49FF-BFD5-0D4C897B83EF}"/>
    <cellStyle name="40% - Accent1 14 7" xfId="14412" xr:uid="{8FAA1613-16C3-4C3F-863E-2F459D285926}"/>
    <cellStyle name="40% - Accent1 14 8" xfId="13098" xr:uid="{3F5A64B5-5659-4E5F-97AF-63020756C89C}"/>
    <cellStyle name="40% - Accent1 15" xfId="1163" xr:uid="{FE311918-4C05-4DF5-8472-AEB2570F59A6}"/>
    <cellStyle name="40% - Accent1 15 2" xfId="4119" xr:uid="{F7451BAE-34BB-498C-964E-59B4145023AF}"/>
    <cellStyle name="40% - Accent1 15 2 2" xfId="12098" xr:uid="{61750983-8087-43F8-BD5E-731F1808E8C4}"/>
    <cellStyle name="40% - Accent1 15 2 2 2" xfId="23386" xr:uid="{20166C49-77E4-4EB3-BA4E-C67462CF3D38}"/>
    <cellStyle name="40% - Accent1 15 2 3" xfId="10104" xr:uid="{90F6A469-E68B-408C-B3AA-CB88B8655A73}"/>
    <cellStyle name="40% - Accent1 15 2 3 2" xfId="21392" xr:uid="{EA6EE08F-EDFE-41B7-9BD4-272CBDAA192E}"/>
    <cellStyle name="40% - Accent1 15 2 4" xfId="8110" xr:uid="{91445845-97D3-4FEB-B20F-76A04838335B}"/>
    <cellStyle name="40% - Accent1 15 2 4 2" xfId="19398" xr:uid="{4E1AC3CE-36F5-4F33-A3A9-AB619A9E62B5}"/>
    <cellStyle name="40% - Accent1 15 2 5" xfId="6116" xr:uid="{A00C0E2D-D81B-48DF-BCB1-57D97880CBF8}"/>
    <cellStyle name="40% - Accent1 15 2 5 2" xfId="17404" xr:uid="{EBA21693-8B7E-46A5-9FB4-BF24DAE9C924}"/>
    <cellStyle name="40% - Accent1 15 2 6" xfId="15410" xr:uid="{5C611483-BA8E-42BF-873F-01FB2666E23D}"/>
    <cellStyle name="40% - Accent1 15 3" xfId="11101" xr:uid="{A7D4DE74-76B9-4FCF-9606-D0733BB73D36}"/>
    <cellStyle name="40% - Accent1 15 3 2" xfId="22389" xr:uid="{237E99E0-6241-40D1-A69B-84D6E30DF753}"/>
    <cellStyle name="40% - Accent1 15 4" xfId="9107" xr:uid="{1C889392-CA18-4559-B8E2-94B7267BAE23}"/>
    <cellStyle name="40% - Accent1 15 4 2" xfId="20395" xr:uid="{B1B48EA1-3738-43AE-9A91-DF7E1307868B}"/>
    <cellStyle name="40% - Accent1 15 5" xfId="7113" xr:uid="{97B554BC-7FC9-45D2-8AB4-72DB5B53AA72}"/>
    <cellStyle name="40% - Accent1 15 5 2" xfId="18401" xr:uid="{65526220-BAD0-4A13-A69C-4C3C2925A4E0}"/>
    <cellStyle name="40% - Accent1 15 6" xfId="5119" xr:uid="{34833DB3-79CB-43CE-BFDB-459382161033}"/>
    <cellStyle name="40% - Accent1 15 6 2" xfId="16407" xr:uid="{3F7C4DE6-76CC-4128-9A62-9A05C89EB916}"/>
    <cellStyle name="40% - Accent1 15 7" xfId="14413" xr:uid="{0D0F4820-D336-4E2A-A186-420652E70D11}"/>
    <cellStyle name="40% - Accent1 15 8" xfId="13099" xr:uid="{939D5160-DB29-4461-8887-ADE0FEF345C4}"/>
    <cellStyle name="40% - Accent1 16" xfId="1164" xr:uid="{B8A7361B-35AD-439B-A4AD-19267D377A51}"/>
    <cellStyle name="40% - Accent1 16 2" xfId="4120" xr:uid="{336E3E90-ECA3-4581-B3E9-65DD6A5E81C4}"/>
    <cellStyle name="40% - Accent1 16 2 2" xfId="12099" xr:uid="{52C11CBD-E0B1-45CB-839C-A2E38785C57D}"/>
    <cellStyle name="40% - Accent1 16 2 2 2" xfId="23387" xr:uid="{358BB12F-8283-4ACF-A47D-633A98FF99E9}"/>
    <cellStyle name="40% - Accent1 16 2 3" xfId="10105" xr:uid="{B4D6C15D-2CAA-4E60-9840-0969F3167D2C}"/>
    <cellStyle name="40% - Accent1 16 2 3 2" xfId="21393" xr:uid="{5BBCA9DE-2C73-4792-A818-C539793111EB}"/>
    <cellStyle name="40% - Accent1 16 2 4" xfId="8111" xr:uid="{BFA11E4C-5A58-4C80-908C-2B6AE2BEC7A2}"/>
    <cellStyle name="40% - Accent1 16 2 4 2" xfId="19399" xr:uid="{33DC3C03-C713-4934-86D5-99915FF24569}"/>
    <cellStyle name="40% - Accent1 16 2 5" xfId="6117" xr:uid="{AE7F3077-CA3C-4BE5-BC3F-E49D593508B8}"/>
    <cellStyle name="40% - Accent1 16 2 5 2" xfId="17405" xr:uid="{576302F1-E1A6-4732-BE02-288251F35663}"/>
    <cellStyle name="40% - Accent1 16 2 6" xfId="15411" xr:uid="{9A72044E-1301-4A15-96FB-EECF468D1376}"/>
    <cellStyle name="40% - Accent1 16 3" xfId="11102" xr:uid="{D3757187-BB4E-401B-8648-227C71692AC8}"/>
    <cellStyle name="40% - Accent1 16 3 2" xfId="22390" xr:uid="{8ED6B83B-BFFE-4741-BD42-8D010C9B7859}"/>
    <cellStyle name="40% - Accent1 16 4" xfId="9108" xr:uid="{72D67F65-749A-4AED-A85A-53EDB95F696D}"/>
    <cellStyle name="40% - Accent1 16 4 2" xfId="20396" xr:uid="{72C7FA7E-5E83-4CEA-A835-03EBE76D210F}"/>
    <cellStyle name="40% - Accent1 16 5" xfId="7114" xr:uid="{0891AFBD-9EFC-40A0-B5D8-E9FB9A1390A6}"/>
    <cellStyle name="40% - Accent1 16 5 2" xfId="18402" xr:uid="{EEB96516-BE8D-4268-9875-2D1DEEC065D8}"/>
    <cellStyle name="40% - Accent1 16 6" xfId="5120" xr:uid="{6AD0A785-B2F7-4252-BA42-23EAB10F6FB6}"/>
    <cellStyle name="40% - Accent1 16 6 2" xfId="16408" xr:uid="{41F16454-055D-4DD9-ADE6-DD1FC9CADFFE}"/>
    <cellStyle name="40% - Accent1 16 7" xfId="14414" xr:uid="{C3EFE32E-BE33-4737-9E5F-3AB6DCBC4962}"/>
    <cellStyle name="40% - Accent1 16 8" xfId="13100" xr:uid="{28709087-315C-4D4B-82E9-49D302E8BFEE}"/>
    <cellStyle name="40% - Accent1 17" xfId="1165" xr:uid="{0483C126-180F-44A4-8FEC-429A87FFD65A}"/>
    <cellStyle name="40% - Accent1 17 2" xfId="4121" xr:uid="{3428A43D-7092-47BD-8AD4-F06F7A058707}"/>
    <cellStyle name="40% - Accent1 17 2 2" xfId="12100" xr:uid="{9BBD62CA-A36A-4347-A833-915A95A37DD1}"/>
    <cellStyle name="40% - Accent1 17 2 2 2" xfId="23388" xr:uid="{2FC59739-32EA-44A4-A426-A6D60687ABD5}"/>
    <cellStyle name="40% - Accent1 17 2 3" xfId="10106" xr:uid="{91755B97-4399-4E23-A7A7-FD05537D573D}"/>
    <cellStyle name="40% - Accent1 17 2 3 2" xfId="21394" xr:uid="{04F02B11-5A8C-409A-9973-44E50B8EF6AD}"/>
    <cellStyle name="40% - Accent1 17 2 4" xfId="8112" xr:uid="{B9DE15C0-5E2D-4324-82DE-ABAB3FC98DB7}"/>
    <cellStyle name="40% - Accent1 17 2 4 2" xfId="19400" xr:uid="{A7C124A3-D22A-407B-B6F2-BFD0E2F8091C}"/>
    <cellStyle name="40% - Accent1 17 2 5" xfId="6118" xr:uid="{A41774DC-9909-47D7-BDDF-608D871E6AE7}"/>
    <cellStyle name="40% - Accent1 17 2 5 2" xfId="17406" xr:uid="{86FF87AC-6B58-4F7B-8D82-C316ECF26067}"/>
    <cellStyle name="40% - Accent1 17 2 6" xfId="15412" xr:uid="{5D4EDA0A-E29D-4C18-97DF-6B1A631ADFB1}"/>
    <cellStyle name="40% - Accent1 17 3" xfId="11103" xr:uid="{A9F7D5EC-13B5-4DF4-9DD3-7D5F6D91926D}"/>
    <cellStyle name="40% - Accent1 17 3 2" xfId="22391" xr:uid="{6DD8E63E-2F2D-49A9-B891-87BD39F19EE5}"/>
    <cellStyle name="40% - Accent1 17 4" xfId="9109" xr:uid="{4AF13BD5-2C9D-420A-A4CB-4A23ED434DAB}"/>
    <cellStyle name="40% - Accent1 17 4 2" xfId="20397" xr:uid="{BC0805E8-0B4B-42C4-9E41-41B540939C36}"/>
    <cellStyle name="40% - Accent1 17 5" xfId="7115" xr:uid="{4CA3D52E-0682-4AAC-B013-B87DF4797952}"/>
    <cellStyle name="40% - Accent1 17 5 2" xfId="18403" xr:uid="{A8E8191A-C70C-4187-B3B3-6B59ED38A9AA}"/>
    <cellStyle name="40% - Accent1 17 6" xfId="5121" xr:uid="{9AC042B9-ACCB-4A4B-944C-D18B57E902D3}"/>
    <cellStyle name="40% - Accent1 17 6 2" xfId="16409" xr:uid="{1021FF66-92D1-493F-9C7C-E8F37CD59893}"/>
    <cellStyle name="40% - Accent1 17 7" xfId="14415" xr:uid="{9D75A46C-F472-4147-9290-3F6AEE6C5B23}"/>
    <cellStyle name="40% - Accent1 17 8" xfId="13101" xr:uid="{166F1E78-5B31-4A6E-AC16-4398769B7106}"/>
    <cellStyle name="40% - Accent1 18" xfId="1166" xr:uid="{0B60BC45-3F90-4555-AF2F-BCE8287E31E9}"/>
    <cellStyle name="40% - Accent1 18 2" xfId="4122" xr:uid="{FBC23F09-4878-47D1-A212-0B69C1A5B41E}"/>
    <cellStyle name="40% - Accent1 18 2 2" xfId="12101" xr:uid="{B97E15E7-98E9-4CD4-8674-1A1C2B2E4CE9}"/>
    <cellStyle name="40% - Accent1 18 2 2 2" xfId="23389" xr:uid="{4DD09F69-7A35-49CC-B03E-46C322C68838}"/>
    <cellStyle name="40% - Accent1 18 2 3" xfId="10107" xr:uid="{7980E89D-F6F0-41E6-A63B-19CA74AD95FA}"/>
    <cellStyle name="40% - Accent1 18 2 3 2" xfId="21395" xr:uid="{09696247-CC01-4F37-ABEC-700D30C1E43F}"/>
    <cellStyle name="40% - Accent1 18 2 4" xfId="8113" xr:uid="{A0D5D47A-3864-42DB-AF51-AAB055812FF1}"/>
    <cellStyle name="40% - Accent1 18 2 4 2" xfId="19401" xr:uid="{D49FF3F7-E8A9-4D4C-8973-BCB9875BF585}"/>
    <cellStyle name="40% - Accent1 18 2 5" xfId="6119" xr:uid="{E004B603-06EC-4B2D-95D1-09C06E5AC847}"/>
    <cellStyle name="40% - Accent1 18 2 5 2" xfId="17407" xr:uid="{F41F8233-F61F-49ED-BE42-7D3F211D68D9}"/>
    <cellStyle name="40% - Accent1 18 2 6" xfId="15413" xr:uid="{297E0A2A-352C-471E-90C3-674833190D23}"/>
    <cellStyle name="40% - Accent1 18 3" xfId="11104" xr:uid="{A2EAB3DA-DCFA-4A90-B041-BDB8B437188A}"/>
    <cellStyle name="40% - Accent1 18 3 2" xfId="22392" xr:uid="{0732F842-3F8B-4D9D-828F-3B22339BDDD5}"/>
    <cellStyle name="40% - Accent1 18 4" xfId="9110" xr:uid="{A9BF983E-DD17-4FF2-8A0A-9E2083C9801F}"/>
    <cellStyle name="40% - Accent1 18 4 2" xfId="20398" xr:uid="{A4469FEE-26A8-443E-805D-72EADC957CFE}"/>
    <cellStyle name="40% - Accent1 18 5" xfId="7116" xr:uid="{51AAEECE-5A87-4D5F-92E3-CFD992E98A21}"/>
    <cellStyle name="40% - Accent1 18 5 2" xfId="18404" xr:uid="{7BB224F1-D2BB-46EB-90F6-FEC7B9AB604F}"/>
    <cellStyle name="40% - Accent1 18 6" xfId="5122" xr:uid="{6B5DFA41-3669-4953-9C12-050A93C53962}"/>
    <cellStyle name="40% - Accent1 18 6 2" xfId="16410" xr:uid="{ABBEFC9A-BBF1-4906-AE5D-A53FDDA13BB4}"/>
    <cellStyle name="40% - Accent1 18 7" xfId="14416" xr:uid="{3B3594A1-3EA8-4AD5-A4FC-59F5F955E289}"/>
    <cellStyle name="40% - Accent1 18 8" xfId="13102" xr:uid="{AA4FADD3-E264-48FD-B914-1104628CF4FE}"/>
    <cellStyle name="40% - Accent1 19" xfId="1167" xr:uid="{7CA0C3C6-C898-43AC-847F-2B50EBCF2740}"/>
    <cellStyle name="40% - Accent1 19 2" xfId="4123" xr:uid="{57F7C695-D36F-4BF7-A746-41A39520B6CE}"/>
    <cellStyle name="40% - Accent1 19 2 2" xfId="12102" xr:uid="{5DAA4CE9-A16E-4A90-8956-8291F579D9A1}"/>
    <cellStyle name="40% - Accent1 19 2 2 2" xfId="23390" xr:uid="{E22A2AEE-0B2C-49DF-8474-2B6A67887C01}"/>
    <cellStyle name="40% - Accent1 19 2 3" xfId="10108" xr:uid="{956F7AFA-F309-439C-B6F0-C817280BB192}"/>
    <cellStyle name="40% - Accent1 19 2 3 2" xfId="21396" xr:uid="{ACB71211-C6AD-43D6-9C54-0D44627F9DF8}"/>
    <cellStyle name="40% - Accent1 19 2 4" xfId="8114" xr:uid="{7AD13141-550E-484B-9C24-35DC02DC4BA3}"/>
    <cellStyle name="40% - Accent1 19 2 4 2" xfId="19402" xr:uid="{4AC275F5-7472-46EB-B75C-BEEFB61A8AD2}"/>
    <cellStyle name="40% - Accent1 19 2 5" xfId="6120" xr:uid="{9AED9012-F9B9-428E-B933-917E51DAD41F}"/>
    <cellStyle name="40% - Accent1 19 2 5 2" xfId="17408" xr:uid="{9988CEB8-BBD0-4F2B-B16E-E954CC326DF5}"/>
    <cellStyle name="40% - Accent1 19 2 6" xfId="15414" xr:uid="{97926E67-6E2F-41E3-A836-81F0C21DE64E}"/>
    <cellStyle name="40% - Accent1 19 3" xfId="11105" xr:uid="{97DD0E8A-6375-4B8B-BED0-0B1D9AD47B92}"/>
    <cellStyle name="40% - Accent1 19 3 2" xfId="22393" xr:uid="{C556AB96-6DB2-45B6-8E3F-2E873765C885}"/>
    <cellStyle name="40% - Accent1 19 4" xfId="9111" xr:uid="{ED41FE60-9072-41F7-B935-BF79E3D22F7A}"/>
    <cellStyle name="40% - Accent1 19 4 2" xfId="20399" xr:uid="{373421C7-7188-4109-AFC3-71F46266DB58}"/>
    <cellStyle name="40% - Accent1 19 5" xfId="7117" xr:uid="{CC5EDA3E-5370-40B9-8B19-79BA15306AC5}"/>
    <cellStyle name="40% - Accent1 19 5 2" xfId="18405" xr:uid="{786B6683-528D-4138-82B6-81FC764C57F5}"/>
    <cellStyle name="40% - Accent1 19 6" xfId="5123" xr:uid="{426B1FB6-0FD3-43CC-85CE-FF9D1D7C1EB8}"/>
    <cellStyle name="40% - Accent1 19 6 2" xfId="16411" xr:uid="{95AE8678-894F-4E9F-8897-397727D80ACD}"/>
    <cellStyle name="40% - Accent1 19 7" xfId="14417" xr:uid="{36D79296-C116-4328-9485-BDC9AA42EBE5}"/>
    <cellStyle name="40% - Accent1 19 8" xfId="13103" xr:uid="{04E2A787-B0ED-435B-B8AB-9B0DA618D516}"/>
    <cellStyle name="40% - Accent1 2" xfId="1168" xr:uid="{237EB0DE-A44E-458B-9D93-61E9ECF5E048}"/>
    <cellStyle name="40% - Accent1 2 10" xfId="24661" xr:uid="{B44E21A1-87F7-4A17-A16C-730C5D38381D}"/>
    <cellStyle name="40% - Accent1 2 11" xfId="25050" xr:uid="{A17DEE3B-63D3-47C4-BF33-D00F63D3C11E}"/>
    <cellStyle name="40% - Accent1 2 2" xfId="4124" xr:uid="{203B1185-FE0A-432D-85BE-E11396E33ADF}"/>
    <cellStyle name="40% - Accent1 2 2 2" xfId="12103" xr:uid="{BBCC42CD-6054-49E5-BC46-ECF890382597}"/>
    <cellStyle name="40% - Accent1 2 2 2 2" xfId="23391" xr:uid="{41B60C95-A459-4AC3-820B-0F9D546FAB04}"/>
    <cellStyle name="40% - Accent1 2 2 3" xfId="10109" xr:uid="{864E54F7-CA3B-483E-BBD3-22CF4F8FDE83}"/>
    <cellStyle name="40% - Accent1 2 2 3 2" xfId="21397" xr:uid="{DB09749B-8255-4E2C-938E-14A0A6478B91}"/>
    <cellStyle name="40% - Accent1 2 2 4" xfId="8115" xr:uid="{2DC935F9-321F-45A2-A030-657E12610182}"/>
    <cellStyle name="40% - Accent1 2 2 4 2" xfId="19403" xr:uid="{0F0C2154-101C-463D-87BD-211AFA0CD780}"/>
    <cellStyle name="40% - Accent1 2 2 5" xfId="6121" xr:uid="{D91F6A35-349B-459B-9707-B3FA2EC061BC}"/>
    <cellStyle name="40% - Accent1 2 2 5 2" xfId="17409" xr:uid="{9DB2EF47-7CEC-48AF-9D82-2442BDF2FA3F}"/>
    <cellStyle name="40% - Accent1 2 2 6" xfId="15415" xr:uid="{A8B0D7DB-3CF2-4260-B28D-EC8F711357F0}"/>
    <cellStyle name="40% - Accent1 2 2 7" xfId="24422" xr:uid="{F5AF8FA5-4778-4817-AA14-E8F969D5F3FB}"/>
    <cellStyle name="40% - Accent1 2 2 8" xfId="24885" xr:uid="{9BAD875F-88F8-4B67-8D86-4E57CD2C1CD8}"/>
    <cellStyle name="40% - Accent1 2 2 9" xfId="25252" xr:uid="{E2C80CBE-065C-4B4B-A3D7-A1341618B3FC}"/>
    <cellStyle name="40% - Accent1 2 3" xfId="11106" xr:uid="{FF4027EC-3C3D-4BD8-ABF7-0323344A95F6}"/>
    <cellStyle name="40% - Accent1 2 3 2" xfId="22394" xr:uid="{EC30F110-7096-40C1-9252-827DD4C315A6}"/>
    <cellStyle name="40% - Accent1 2 4" xfId="9112" xr:uid="{3EA7629C-8073-4F75-848C-DCAC49586363}"/>
    <cellStyle name="40% - Accent1 2 4 2" xfId="20400" xr:uid="{C0E6D44C-6A2C-469E-B13F-05F0F2324999}"/>
    <cellStyle name="40% - Accent1 2 5" xfId="7118" xr:uid="{31253284-9D92-4AA4-A0F3-10A14E045ECD}"/>
    <cellStyle name="40% - Accent1 2 5 2" xfId="18406" xr:uid="{AB3FBE2C-6F79-4C0A-9B0E-73FBE8DC959F}"/>
    <cellStyle name="40% - Accent1 2 6" xfId="5124" xr:uid="{C79AE13E-CC59-46CE-8CB7-775BF046C136}"/>
    <cellStyle name="40% - Accent1 2 6 2" xfId="16412" xr:uid="{76A270C8-9A93-419D-9D9E-F4D716F9FB91}"/>
    <cellStyle name="40% - Accent1 2 7" xfId="14418" xr:uid="{04BE2A75-753D-495A-B770-6AED35A7F8C7}"/>
    <cellStyle name="40% - Accent1 2 8" xfId="13104" xr:uid="{575285EA-9D75-487A-96F6-98D168CAEC4B}"/>
    <cellStyle name="40% - Accent1 2 9" xfId="24034" xr:uid="{BA3CD929-2B68-442A-82D1-A5C7150534BC}"/>
    <cellStyle name="40% - Accent1 20" xfId="1169" xr:uid="{98E21B7A-A9AB-4F9F-92E1-36E769533742}"/>
    <cellStyle name="40% - Accent1 20 2" xfId="4125" xr:uid="{04B4A317-9931-43C9-98BF-C87FB3447662}"/>
    <cellStyle name="40% - Accent1 20 2 2" xfId="12104" xr:uid="{DE487006-53AA-4B9C-AEC5-488D7D27BE59}"/>
    <cellStyle name="40% - Accent1 20 2 2 2" xfId="23392" xr:uid="{99153E31-75EF-41FD-962B-94266CE10F44}"/>
    <cellStyle name="40% - Accent1 20 2 3" xfId="10110" xr:uid="{9BAC17AE-C7D1-43CA-8A60-0EAB9377BE74}"/>
    <cellStyle name="40% - Accent1 20 2 3 2" xfId="21398" xr:uid="{AA700800-C174-440D-947D-B0E2884B5D30}"/>
    <cellStyle name="40% - Accent1 20 2 4" xfId="8116" xr:uid="{A2A3521E-705A-4BB2-BDD0-087E5526D35E}"/>
    <cellStyle name="40% - Accent1 20 2 4 2" xfId="19404" xr:uid="{D7361BDD-D579-4472-A0E1-6163B85256CA}"/>
    <cellStyle name="40% - Accent1 20 2 5" xfId="6122" xr:uid="{E22086BE-785A-41A3-B57A-6250C866D0BB}"/>
    <cellStyle name="40% - Accent1 20 2 5 2" xfId="17410" xr:uid="{58BF8A29-C112-4770-BF1C-3AD3F599AE4A}"/>
    <cellStyle name="40% - Accent1 20 2 6" xfId="15416" xr:uid="{20C580D7-EB33-40C5-B610-265F58489931}"/>
    <cellStyle name="40% - Accent1 20 3" xfId="11107" xr:uid="{77EEBABE-5E2E-4E63-A2C1-127B1866D5C8}"/>
    <cellStyle name="40% - Accent1 20 3 2" xfId="22395" xr:uid="{B0597302-6683-48D7-98EB-C9AC147936E6}"/>
    <cellStyle name="40% - Accent1 20 4" xfId="9113" xr:uid="{9D21011A-2B8E-4125-8D73-FC7845E0B428}"/>
    <cellStyle name="40% - Accent1 20 4 2" xfId="20401" xr:uid="{F8835C14-BBBF-4647-B9F6-FB86071DA11B}"/>
    <cellStyle name="40% - Accent1 20 5" xfId="7119" xr:uid="{CF7D73B2-55D7-426D-89E7-3D2EF6E70058}"/>
    <cellStyle name="40% - Accent1 20 5 2" xfId="18407" xr:uid="{419C6352-8965-43CC-92CC-92EA09D35A7A}"/>
    <cellStyle name="40% - Accent1 20 6" xfId="5125" xr:uid="{3C1C4C6E-7790-4B7D-9907-62CB8379D108}"/>
    <cellStyle name="40% - Accent1 20 6 2" xfId="16413" xr:uid="{F4699E01-0F28-4B84-9387-AC3BC5BE234E}"/>
    <cellStyle name="40% - Accent1 20 7" xfId="14419" xr:uid="{1661C38F-BB8D-4484-8044-A4EEA04CDFF1}"/>
    <cellStyle name="40% - Accent1 20 8" xfId="13105" xr:uid="{EFAEAE91-3D9F-4585-9C97-E8428D38DEB2}"/>
    <cellStyle name="40% - Accent1 21" xfId="1170" xr:uid="{7DE8A07A-AB83-458F-8AB4-601E4BDE6D37}"/>
    <cellStyle name="40% - Accent1 21 2" xfId="4126" xr:uid="{196C5BB5-77AA-4EFA-9098-61630DDE365D}"/>
    <cellStyle name="40% - Accent1 21 2 2" xfId="12105" xr:uid="{53FC9EFE-ACFD-46A7-ABAA-E090ED513C06}"/>
    <cellStyle name="40% - Accent1 21 2 2 2" xfId="23393" xr:uid="{905E9B11-7DD4-42FC-856F-5C567BB93A24}"/>
    <cellStyle name="40% - Accent1 21 2 3" xfId="10111" xr:uid="{D89C4A72-2A90-43AA-80C5-1EEDD42C4DBD}"/>
    <cellStyle name="40% - Accent1 21 2 3 2" xfId="21399" xr:uid="{4482585A-D86D-4476-AF27-1D271108CD33}"/>
    <cellStyle name="40% - Accent1 21 2 4" xfId="8117" xr:uid="{FA5D711E-1CD4-4748-B3A7-E44AB57CA5CD}"/>
    <cellStyle name="40% - Accent1 21 2 4 2" xfId="19405" xr:uid="{34CEE326-2017-43A3-9E08-E32BD4647539}"/>
    <cellStyle name="40% - Accent1 21 2 5" xfId="6123" xr:uid="{4A3ADC8F-D07F-4FFA-AE28-83492B88649C}"/>
    <cellStyle name="40% - Accent1 21 2 5 2" xfId="17411" xr:uid="{55FCA5B3-54DB-4214-AEBB-FC5D4781267C}"/>
    <cellStyle name="40% - Accent1 21 2 6" xfId="15417" xr:uid="{30CA9AF1-1A41-4571-AAE7-D1D830D1DA87}"/>
    <cellStyle name="40% - Accent1 21 3" xfId="11108" xr:uid="{8EF9EC77-2996-4846-85AD-D6DB24066E78}"/>
    <cellStyle name="40% - Accent1 21 3 2" xfId="22396" xr:uid="{D8D62B51-EEE9-4E12-8474-49DD958A213A}"/>
    <cellStyle name="40% - Accent1 21 4" xfId="9114" xr:uid="{5DFC8563-1719-4079-853B-F07FDD682604}"/>
    <cellStyle name="40% - Accent1 21 4 2" xfId="20402" xr:uid="{10F7310A-C77A-4C01-8E92-465632DA70AF}"/>
    <cellStyle name="40% - Accent1 21 5" xfId="7120" xr:uid="{FD2FC0CD-AEF9-45C3-98CA-435C3E354148}"/>
    <cellStyle name="40% - Accent1 21 5 2" xfId="18408" xr:uid="{B71447BA-BCFB-4E94-98F0-6F9676E567CA}"/>
    <cellStyle name="40% - Accent1 21 6" xfId="5126" xr:uid="{8230995E-70C5-495F-AFEC-65A19FDC4A00}"/>
    <cellStyle name="40% - Accent1 21 6 2" xfId="16414" xr:uid="{A86DDD02-8DBD-4569-AB87-E46D41DC604D}"/>
    <cellStyle name="40% - Accent1 21 7" xfId="14420" xr:uid="{B58845E4-3717-47E7-98A9-14F555E7E6CB}"/>
    <cellStyle name="40% - Accent1 21 8" xfId="13106" xr:uid="{5403CB69-130A-40A2-A15B-73B53847FF91}"/>
    <cellStyle name="40% - Accent1 22" xfId="1171" xr:uid="{4E9BAE59-3D32-47A8-A494-A1D39B408D39}"/>
    <cellStyle name="40% - Accent1 22 2" xfId="4127" xr:uid="{558C9272-50D5-4739-8A4C-4924F5A8A186}"/>
    <cellStyle name="40% - Accent1 22 2 2" xfId="12106" xr:uid="{96855BC9-2391-4B96-9174-8D356DC9AA04}"/>
    <cellStyle name="40% - Accent1 22 2 2 2" xfId="23394" xr:uid="{D16CB734-84F0-44EF-BC53-0FEC26F30B5C}"/>
    <cellStyle name="40% - Accent1 22 2 3" xfId="10112" xr:uid="{0B92CE74-A238-42D3-9CD4-7277557F0C91}"/>
    <cellStyle name="40% - Accent1 22 2 3 2" xfId="21400" xr:uid="{1AAA7F18-31E0-44DC-92C6-10DB9F807B4A}"/>
    <cellStyle name="40% - Accent1 22 2 4" xfId="8118" xr:uid="{4582CFB8-7B7F-48B4-ABE7-D58212300F84}"/>
    <cellStyle name="40% - Accent1 22 2 4 2" xfId="19406" xr:uid="{ED78B9C2-5060-4293-8582-6AF300C05871}"/>
    <cellStyle name="40% - Accent1 22 2 5" xfId="6124" xr:uid="{46C522FD-4CB1-41FF-87EE-C5754396D98E}"/>
    <cellStyle name="40% - Accent1 22 2 5 2" xfId="17412" xr:uid="{D511477B-2A8B-40FA-BD79-43A17C897352}"/>
    <cellStyle name="40% - Accent1 22 2 6" xfId="15418" xr:uid="{46F49500-0DD9-43E9-88BC-DD3073C22561}"/>
    <cellStyle name="40% - Accent1 22 3" xfId="11109" xr:uid="{27FF2F01-CDED-4541-A360-962631069075}"/>
    <cellStyle name="40% - Accent1 22 3 2" xfId="22397" xr:uid="{22EB70F0-A3A4-4D84-97D9-AF861DF68A66}"/>
    <cellStyle name="40% - Accent1 22 4" xfId="9115" xr:uid="{F3A37506-99EF-478C-A308-5295449C8C8C}"/>
    <cellStyle name="40% - Accent1 22 4 2" xfId="20403" xr:uid="{5597ECB5-8603-42E2-A3D1-EAC4A575ABBC}"/>
    <cellStyle name="40% - Accent1 22 5" xfId="7121" xr:uid="{11F7A73F-377B-4C44-8903-2EAC559EF1E4}"/>
    <cellStyle name="40% - Accent1 22 5 2" xfId="18409" xr:uid="{A14B51FE-B6A7-4FAC-8D76-8D996129407D}"/>
    <cellStyle name="40% - Accent1 22 6" xfId="5127" xr:uid="{F6546846-5023-48CD-9797-8D0484596713}"/>
    <cellStyle name="40% - Accent1 22 6 2" xfId="16415" xr:uid="{4E3E2C88-0265-4CD8-9476-4AC9C3B0F79B}"/>
    <cellStyle name="40% - Accent1 22 7" xfId="14421" xr:uid="{FD68860F-8C48-4683-810F-91E28D75CD42}"/>
    <cellStyle name="40% - Accent1 22 8" xfId="13107" xr:uid="{81601DBE-AD90-410D-90DA-D370601CA6CC}"/>
    <cellStyle name="40% - Accent1 23" xfId="1172" xr:uid="{401F7BD0-2635-4470-B9B0-E94DF5C4DCB6}"/>
    <cellStyle name="40% - Accent1 23 2" xfId="4128" xr:uid="{A132036F-774C-4176-84D7-55D21153486C}"/>
    <cellStyle name="40% - Accent1 23 2 2" xfId="12107" xr:uid="{DB061326-992B-4380-8466-7BEEF7BE0164}"/>
    <cellStyle name="40% - Accent1 23 2 2 2" xfId="23395" xr:uid="{0A12CFDA-E432-45B4-981E-3FE427C5284D}"/>
    <cellStyle name="40% - Accent1 23 2 3" xfId="10113" xr:uid="{4EDE5B85-E9B0-4BAD-8906-9F38920361F5}"/>
    <cellStyle name="40% - Accent1 23 2 3 2" xfId="21401" xr:uid="{5E8168C5-A7F1-4631-AE28-4B5EE8089E06}"/>
    <cellStyle name="40% - Accent1 23 2 4" xfId="8119" xr:uid="{1794AB18-667C-4F12-9FA0-F864EA60BD36}"/>
    <cellStyle name="40% - Accent1 23 2 4 2" xfId="19407" xr:uid="{11790AB3-EE2A-4B01-9551-C9310B1D045F}"/>
    <cellStyle name="40% - Accent1 23 2 5" xfId="6125" xr:uid="{37A8FE91-157D-4C94-9C87-EAE6F3432930}"/>
    <cellStyle name="40% - Accent1 23 2 5 2" xfId="17413" xr:uid="{104DEBBA-A57C-4A67-AFF7-B134B87B19A1}"/>
    <cellStyle name="40% - Accent1 23 2 6" xfId="15419" xr:uid="{3E77159D-0AC9-4ED5-AB9F-D64312A7B6A4}"/>
    <cellStyle name="40% - Accent1 23 3" xfId="11110" xr:uid="{7BCD2A8D-A57B-49FB-8825-B79E8801EA42}"/>
    <cellStyle name="40% - Accent1 23 3 2" xfId="22398" xr:uid="{20662300-C98B-47BB-90CD-CBF90CB8A0AF}"/>
    <cellStyle name="40% - Accent1 23 4" xfId="9116" xr:uid="{BA06A452-725D-4569-A143-0FEF24BB88D7}"/>
    <cellStyle name="40% - Accent1 23 4 2" xfId="20404" xr:uid="{423F82E9-82C1-40D6-AD00-8D4D28B9F1BF}"/>
    <cellStyle name="40% - Accent1 23 5" xfId="7122" xr:uid="{3B172C2A-7683-42CB-894A-CF4FB402EE74}"/>
    <cellStyle name="40% - Accent1 23 5 2" xfId="18410" xr:uid="{F308062B-96EC-418A-B6FB-ABB73B6B7ADC}"/>
    <cellStyle name="40% - Accent1 23 6" xfId="5128" xr:uid="{AEBB9310-B8F4-47E7-BBDB-7C676BA01CD8}"/>
    <cellStyle name="40% - Accent1 23 6 2" xfId="16416" xr:uid="{1E4D0142-9421-4A1A-8448-AF5F06A809C9}"/>
    <cellStyle name="40% - Accent1 23 7" xfId="14422" xr:uid="{A9014649-6948-4F1B-9FAC-322072539BFB}"/>
    <cellStyle name="40% - Accent1 23 8" xfId="13108" xr:uid="{F84D78E3-D12A-43D2-A7A3-4C3B5D8D3165}"/>
    <cellStyle name="40% - Accent1 24" xfId="1173" xr:uid="{7A406BB6-C971-40C2-A41C-6B8DDD6EAC43}"/>
    <cellStyle name="40% - Accent1 24 2" xfId="4129" xr:uid="{D79A7D60-10CF-44BC-97A5-A7783E4D3D61}"/>
    <cellStyle name="40% - Accent1 24 2 2" xfId="12108" xr:uid="{814D499B-96F6-4B9A-9855-011E09A1E317}"/>
    <cellStyle name="40% - Accent1 24 2 2 2" xfId="23396" xr:uid="{2D15F4D9-741C-4B3C-BC23-723C9E315130}"/>
    <cellStyle name="40% - Accent1 24 2 3" xfId="10114" xr:uid="{16769B51-FD3B-4C8E-B8A9-E0E4F0354EBA}"/>
    <cellStyle name="40% - Accent1 24 2 3 2" xfId="21402" xr:uid="{EA8EC16D-3208-4C5F-B067-F43F76AD5740}"/>
    <cellStyle name="40% - Accent1 24 2 4" xfId="8120" xr:uid="{667701CB-1699-4C42-AD6A-7364ED0AE947}"/>
    <cellStyle name="40% - Accent1 24 2 4 2" xfId="19408" xr:uid="{C4CF09FC-C66A-452F-9A49-53ABFF2A5262}"/>
    <cellStyle name="40% - Accent1 24 2 5" xfId="6126" xr:uid="{C73251A9-140D-401B-ABF8-7F853BC1EFF3}"/>
    <cellStyle name="40% - Accent1 24 2 5 2" xfId="17414" xr:uid="{1D112F6E-2BB2-48A1-B2F7-39CBC4B5AEA7}"/>
    <cellStyle name="40% - Accent1 24 2 6" xfId="15420" xr:uid="{21080A67-AC81-4008-AEED-BB45B777F897}"/>
    <cellStyle name="40% - Accent1 24 3" xfId="11111" xr:uid="{C8468C49-28A6-4382-8158-686FA215634D}"/>
    <cellStyle name="40% - Accent1 24 3 2" xfId="22399" xr:uid="{1BD4932E-198B-4DCB-8D46-08943335AB18}"/>
    <cellStyle name="40% - Accent1 24 4" xfId="9117" xr:uid="{B0289688-2AE4-432A-864F-AF2C0F6C2A72}"/>
    <cellStyle name="40% - Accent1 24 4 2" xfId="20405" xr:uid="{8969F8FC-F39E-4CEA-9963-8340B7DB9F0E}"/>
    <cellStyle name="40% - Accent1 24 5" xfId="7123" xr:uid="{D8E1FE02-DCFE-42A4-9927-64D562B5672C}"/>
    <cellStyle name="40% - Accent1 24 5 2" xfId="18411" xr:uid="{E5BCBD91-28BC-4A25-A2A8-BC17B84642F0}"/>
    <cellStyle name="40% - Accent1 24 6" xfId="5129" xr:uid="{C381922A-14CB-4BC7-89FB-73B2EC94D3EA}"/>
    <cellStyle name="40% - Accent1 24 6 2" xfId="16417" xr:uid="{70ABD51D-89C4-4B66-BEEE-B23C92F45C84}"/>
    <cellStyle name="40% - Accent1 24 7" xfId="14423" xr:uid="{ADDF1D4E-868C-490D-8015-7F16B2291164}"/>
    <cellStyle name="40% - Accent1 24 8" xfId="13109" xr:uid="{507A3963-86E2-46F2-8C4D-FDE8E5C849C2}"/>
    <cellStyle name="40% - Accent1 25" xfId="1174" xr:uid="{C0A86A77-6DA3-43EB-8B26-0AEF3ED1310F}"/>
    <cellStyle name="40% - Accent1 25 2" xfId="4130" xr:uid="{6B31E9E8-C4C3-43AF-A85A-318066073DEE}"/>
    <cellStyle name="40% - Accent1 25 2 2" xfId="12109" xr:uid="{6798C963-942F-4165-A36D-4E4A1E0C19F4}"/>
    <cellStyle name="40% - Accent1 25 2 2 2" xfId="23397" xr:uid="{5DB06DE3-A250-41EC-9501-96BD27F8DBBF}"/>
    <cellStyle name="40% - Accent1 25 2 3" xfId="10115" xr:uid="{6AC49962-4B49-4836-B80E-CE1A4961253F}"/>
    <cellStyle name="40% - Accent1 25 2 3 2" xfId="21403" xr:uid="{D2370C29-F3F0-4A9C-8A24-6FBD29F30A14}"/>
    <cellStyle name="40% - Accent1 25 2 4" xfId="8121" xr:uid="{B44A9EA4-2DB4-475F-AD34-43BFF0D22103}"/>
    <cellStyle name="40% - Accent1 25 2 4 2" xfId="19409" xr:uid="{696ED7EC-1A14-4AAF-A68C-495DAE53EB55}"/>
    <cellStyle name="40% - Accent1 25 2 5" xfId="6127" xr:uid="{3C9B918F-61E4-4E0E-8930-1B236C02AFF7}"/>
    <cellStyle name="40% - Accent1 25 2 5 2" xfId="17415" xr:uid="{A1325E6C-A704-4E33-B491-6DB404BF19EF}"/>
    <cellStyle name="40% - Accent1 25 2 6" xfId="15421" xr:uid="{0D343E77-3D41-4821-B299-7D5D9DEB515D}"/>
    <cellStyle name="40% - Accent1 25 3" xfId="11112" xr:uid="{6106BB67-F01D-47DF-84E7-1DB3673CDC4D}"/>
    <cellStyle name="40% - Accent1 25 3 2" xfId="22400" xr:uid="{0C41177E-312B-40E5-A962-451299D444C2}"/>
    <cellStyle name="40% - Accent1 25 4" xfId="9118" xr:uid="{C43D763B-32E7-41BF-93CB-1692AA20FBB9}"/>
    <cellStyle name="40% - Accent1 25 4 2" xfId="20406" xr:uid="{2F77343A-7015-48DE-B510-0D93A5FE7B79}"/>
    <cellStyle name="40% - Accent1 25 5" xfId="7124" xr:uid="{9A41F554-1BE4-4F42-9457-059A0772B3CE}"/>
    <cellStyle name="40% - Accent1 25 5 2" xfId="18412" xr:uid="{42994280-0994-4DC8-8CF7-ABCFD9E6B951}"/>
    <cellStyle name="40% - Accent1 25 6" xfId="5130" xr:uid="{634F91C8-644D-40C9-9A66-93164FDC14D5}"/>
    <cellStyle name="40% - Accent1 25 6 2" xfId="16418" xr:uid="{135C891F-16F6-4BCE-AD4C-097DC30B4E3E}"/>
    <cellStyle name="40% - Accent1 25 7" xfId="14424" xr:uid="{EA34B9D9-B3F6-4C28-9FD6-A4B0C1FFB755}"/>
    <cellStyle name="40% - Accent1 25 8" xfId="13110" xr:uid="{E246157A-2624-42D3-8643-627E898C7183}"/>
    <cellStyle name="40% - Accent1 26" xfId="1175" xr:uid="{6C319398-4D50-4DF8-9ED3-5BD3CA51B18C}"/>
    <cellStyle name="40% - Accent1 26 2" xfId="4131" xr:uid="{9DF57C16-4F0A-4C7D-87DB-882B2091F8E5}"/>
    <cellStyle name="40% - Accent1 26 2 2" xfId="12110" xr:uid="{F5ADDC62-95F8-478F-A60D-585A9E2DECE4}"/>
    <cellStyle name="40% - Accent1 26 2 2 2" xfId="23398" xr:uid="{B3635799-5683-43D5-AEA7-53093E0FF0A8}"/>
    <cellStyle name="40% - Accent1 26 2 3" xfId="10116" xr:uid="{086A1B1F-24D7-4898-B853-43CDB14F9B17}"/>
    <cellStyle name="40% - Accent1 26 2 3 2" xfId="21404" xr:uid="{5188B13A-DEAD-4D91-BFA1-C8FCCCEEB013}"/>
    <cellStyle name="40% - Accent1 26 2 4" xfId="8122" xr:uid="{E93F0C8D-3DC3-41A7-A941-228CD0A9E9A9}"/>
    <cellStyle name="40% - Accent1 26 2 4 2" xfId="19410" xr:uid="{92B6F279-75B8-4EB1-9D74-B5F9662D1B7B}"/>
    <cellStyle name="40% - Accent1 26 2 5" xfId="6128" xr:uid="{52201869-C0AC-485E-9E07-0A7256D202AF}"/>
    <cellStyle name="40% - Accent1 26 2 5 2" xfId="17416" xr:uid="{F61190DA-C0C9-462A-872A-8D7671074465}"/>
    <cellStyle name="40% - Accent1 26 2 6" xfId="15422" xr:uid="{CC170B87-5E68-4560-B1E9-7A6AA4FB5D57}"/>
    <cellStyle name="40% - Accent1 26 3" xfId="11113" xr:uid="{AD393227-2A2A-4594-865D-AE544675A80E}"/>
    <cellStyle name="40% - Accent1 26 3 2" xfId="22401" xr:uid="{B7135D0E-9120-4F89-8BB0-CEEF5DE418B9}"/>
    <cellStyle name="40% - Accent1 26 4" xfId="9119" xr:uid="{7916D8BB-2433-4A66-A935-086AD5546723}"/>
    <cellStyle name="40% - Accent1 26 4 2" xfId="20407" xr:uid="{BF668AA3-812D-485F-889C-2024BDBC7898}"/>
    <cellStyle name="40% - Accent1 26 5" xfId="7125" xr:uid="{4102E9DE-FD79-47A6-B5F7-7AFD176539D5}"/>
    <cellStyle name="40% - Accent1 26 5 2" xfId="18413" xr:uid="{102DB7A8-8874-4062-A7BA-765022DDD56E}"/>
    <cellStyle name="40% - Accent1 26 6" xfId="5131" xr:uid="{F40DACF8-8702-410B-9B4E-0813F0E25EF3}"/>
    <cellStyle name="40% - Accent1 26 6 2" xfId="16419" xr:uid="{D02E221F-2289-4EAC-B825-60135A07494B}"/>
    <cellStyle name="40% - Accent1 26 7" xfId="14425" xr:uid="{FF89B1FF-45D3-4B2A-B502-B529DCC084A9}"/>
    <cellStyle name="40% - Accent1 26 8" xfId="13111" xr:uid="{61D692FB-AEC4-4C84-B4B8-FB9A1C8DA8C2}"/>
    <cellStyle name="40% - Accent1 27" xfId="1176" xr:uid="{8F423541-ABE2-4734-A954-30D8C54485BB}"/>
    <cellStyle name="40% - Accent1 27 2" xfId="4132" xr:uid="{29F64B49-79FC-489C-AB3E-CDEC5D93AC57}"/>
    <cellStyle name="40% - Accent1 27 2 2" xfId="12111" xr:uid="{09FEA580-51E4-46F1-A48A-83BF245DAA51}"/>
    <cellStyle name="40% - Accent1 27 2 2 2" xfId="23399" xr:uid="{D7D00A51-3E92-48E6-9FD6-F14DD12C715E}"/>
    <cellStyle name="40% - Accent1 27 2 3" xfId="10117" xr:uid="{F13E4632-6E97-4F06-852B-18C5B942C871}"/>
    <cellStyle name="40% - Accent1 27 2 3 2" xfId="21405" xr:uid="{61AAFF7A-6092-402C-8C66-CCB657F4F77D}"/>
    <cellStyle name="40% - Accent1 27 2 4" xfId="8123" xr:uid="{CEFEF93D-4117-481B-B4ED-510A4F98B901}"/>
    <cellStyle name="40% - Accent1 27 2 4 2" xfId="19411" xr:uid="{16410C45-BCC7-47E4-AB09-1FEE4DAB27B8}"/>
    <cellStyle name="40% - Accent1 27 2 5" xfId="6129" xr:uid="{C1A48110-E58F-4044-80DB-99E381144062}"/>
    <cellStyle name="40% - Accent1 27 2 5 2" xfId="17417" xr:uid="{E7B32099-ADF5-45BD-8F07-E7044D10354D}"/>
    <cellStyle name="40% - Accent1 27 2 6" xfId="15423" xr:uid="{9DA788A4-8016-47E6-AE62-AE7491FDB58D}"/>
    <cellStyle name="40% - Accent1 27 3" xfId="11114" xr:uid="{9002F55C-DE63-44E7-93AA-7803010118A6}"/>
    <cellStyle name="40% - Accent1 27 3 2" xfId="22402" xr:uid="{1B205493-E30F-4B0B-8F10-08DDDF7F026B}"/>
    <cellStyle name="40% - Accent1 27 4" xfId="9120" xr:uid="{07FCC107-5B34-4682-9177-8932333348E9}"/>
    <cellStyle name="40% - Accent1 27 4 2" xfId="20408" xr:uid="{B1141A67-5A5D-4300-8FC7-B02B9EC379A2}"/>
    <cellStyle name="40% - Accent1 27 5" xfId="7126" xr:uid="{1C23AF2A-6680-4124-8F6A-8543D8FC8A21}"/>
    <cellStyle name="40% - Accent1 27 5 2" xfId="18414" xr:uid="{79CED2B0-D6D0-49FE-9D4A-7782C94B84CA}"/>
    <cellStyle name="40% - Accent1 27 6" xfId="5132" xr:uid="{45A07205-A45B-4B32-AFBE-13652B0883EC}"/>
    <cellStyle name="40% - Accent1 27 6 2" xfId="16420" xr:uid="{156E733C-B49B-4C2C-A64D-4B993FB5A93C}"/>
    <cellStyle name="40% - Accent1 27 7" xfId="14426" xr:uid="{22EEFB61-B2AA-48E6-8ACF-7BCD84044B4D}"/>
    <cellStyle name="40% - Accent1 27 8" xfId="13112" xr:uid="{9312F7DE-3690-4DC7-A165-13F40BD51D36}"/>
    <cellStyle name="40% - Accent1 28" xfId="1177" xr:uid="{A744775B-4F8E-4E3B-8F65-51D284F7147B}"/>
    <cellStyle name="40% - Accent1 28 2" xfId="4133" xr:uid="{B25698B5-7271-462D-B7BC-A76A1C7313EF}"/>
    <cellStyle name="40% - Accent1 28 2 2" xfId="12112" xr:uid="{5DDE6ECF-07CF-4402-9111-F8F5A68A71F4}"/>
    <cellStyle name="40% - Accent1 28 2 2 2" xfId="23400" xr:uid="{774068C2-F5CC-485D-9AD1-73C2F99B237C}"/>
    <cellStyle name="40% - Accent1 28 2 3" xfId="10118" xr:uid="{AD49EB34-2D60-4A05-8240-AB4A5139CD4C}"/>
    <cellStyle name="40% - Accent1 28 2 3 2" xfId="21406" xr:uid="{A2F6174E-242B-467F-8C58-74F72B108BAB}"/>
    <cellStyle name="40% - Accent1 28 2 4" xfId="8124" xr:uid="{C361F07E-6F16-41A6-8639-BCD138CCAB82}"/>
    <cellStyle name="40% - Accent1 28 2 4 2" xfId="19412" xr:uid="{FE8BCB5E-0D2C-4A65-AED6-E5FD36FDE509}"/>
    <cellStyle name="40% - Accent1 28 2 5" xfId="6130" xr:uid="{69DCCE83-56D9-4534-AEFC-1F9D373D7675}"/>
    <cellStyle name="40% - Accent1 28 2 5 2" xfId="17418" xr:uid="{AF894EA8-18B0-402D-BA7C-1223483B4380}"/>
    <cellStyle name="40% - Accent1 28 2 6" xfId="15424" xr:uid="{376BC09E-157C-4512-99B4-6EFE1FD3F925}"/>
    <cellStyle name="40% - Accent1 28 3" xfId="11115" xr:uid="{6CBE08D2-02A2-4651-8C76-E5F06F7D02C2}"/>
    <cellStyle name="40% - Accent1 28 3 2" xfId="22403" xr:uid="{2B44CF3C-4007-4105-B791-6E72AF1CEBE5}"/>
    <cellStyle name="40% - Accent1 28 4" xfId="9121" xr:uid="{3484956D-C85E-43EC-BC5F-47CBB587FFD3}"/>
    <cellStyle name="40% - Accent1 28 4 2" xfId="20409" xr:uid="{724CD8AE-32AB-4641-839D-8EA92499D1A8}"/>
    <cellStyle name="40% - Accent1 28 5" xfId="7127" xr:uid="{7518FC75-39E4-4D04-B651-D06C77B18521}"/>
    <cellStyle name="40% - Accent1 28 5 2" xfId="18415" xr:uid="{C17D06DD-602A-4659-8DEF-537EC3802063}"/>
    <cellStyle name="40% - Accent1 28 6" xfId="5133" xr:uid="{10108E84-3712-4132-9F6B-09B06AC9651A}"/>
    <cellStyle name="40% - Accent1 28 6 2" xfId="16421" xr:uid="{4241AF01-5203-49FD-BDE8-B29AFF164D7A}"/>
    <cellStyle name="40% - Accent1 28 7" xfId="14427" xr:uid="{056C7393-5676-4FCD-A1E4-C7ADEC47BDB2}"/>
    <cellStyle name="40% - Accent1 28 8" xfId="13113" xr:uid="{5FF0E941-6FF1-46A4-B8FF-69DF95B3827A}"/>
    <cellStyle name="40% - Accent1 29" xfId="1178" xr:uid="{3D0AC6A5-0EF4-4CB2-B865-7CE271FD77E5}"/>
    <cellStyle name="40% - Accent1 29 2" xfId="4134" xr:uid="{C1E9FBDB-3EE9-47F3-80BD-A4C3CEAF32E6}"/>
    <cellStyle name="40% - Accent1 29 2 2" xfId="12113" xr:uid="{ABFDF250-0F9D-4589-B94F-E620164E5FE9}"/>
    <cellStyle name="40% - Accent1 29 2 2 2" xfId="23401" xr:uid="{BF26B115-0156-4F8E-B574-6C72EE054FD9}"/>
    <cellStyle name="40% - Accent1 29 2 3" xfId="10119" xr:uid="{1CCB0EED-591C-4D81-B6EC-8549F8E2DBEF}"/>
    <cellStyle name="40% - Accent1 29 2 3 2" xfId="21407" xr:uid="{AC532E7F-B4C6-4112-A518-903F4C24A416}"/>
    <cellStyle name="40% - Accent1 29 2 4" xfId="8125" xr:uid="{396B59E3-0761-4375-B6BC-4BB298233A95}"/>
    <cellStyle name="40% - Accent1 29 2 4 2" xfId="19413" xr:uid="{8E6DC88F-E35F-46C9-9539-DB8AEF796691}"/>
    <cellStyle name="40% - Accent1 29 2 5" xfId="6131" xr:uid="{C9167DFA-3437-4099-8440-ECA248B92C8E}"/>
    <cellStyle name="40% - Accent1 29 2 5 2" xfId="17419" xr:uid="{99EF1476-228E-4711-AF40-736A33103314}"/>
    <cellStyle name="40% - Accent1 29 2 6" xfId="15425" xr:uid="{1C83E700-22AD-44B7-B8CC-9FAD9A81FB44}"/>
    <cellStyle name="40% - Accent1 29 3" xfId="11116" xr:uid="{B20A2C18-2A5E-4B67-8A05-6CE9507DD466}"/>
    <cellStyle name="40% - Accent1 29 3 2" xfId="22404" xr:uid="{59339BB9-537D-4D05-9DD3-05F0ED4D7997}"/>
    <cellStyle name="40% - Accent1 29 4" xfId="9122" xr:uid="{31EC9CA6-4663-4A5D-94C8-7150830EA17A}"/>
    <cellStyle name="40% - Accent1 29 4 2" xfId="20410" xr:uid="{07ED2EA0-78C4-49DA-A094-36740DFD1E40}"/>
    <cellStyle name="40% - Accent1 29 5" xfId="7128" xr:uid="{30A291E2-7D93-42F8-8AED-89F80135D77E}"/>
    <cellStyle name="40% - Accent1 29 5 2" xfId="18416" xr:uid="{51B60AC8-144F-4E33-ACAD-F2E7F1D5C0A7}"/>
    <cellStyle name="40% - Accent1 29 6" xfId="5134" xr:uid="{B8AB6FB8-A73C-49AC-AD48-31A16EFF48FA}"/>
    <cellStyle name="40% - Accent1 29 6 2" xfId="16422" xr:uid="{696186BA-EB6C-425B-BC12-8A13F4A65FFF}"/>
    <cellStyle name="40% - Accent1 29 7" xfId="14428" xr:uid="{B106B8CE-4A62-4420-830F-470E2C22E291}"/>
    <cellStyle name="40% - Accent1 29 8" xfId="13114" xr:uid="{50D2E16F-47CE-4DBF-8CBC-66E249BCC91D}"/>
    <cellStyle name="40% - Accent1 3" xfId="1179" xr:uid="{320C961F-2A33-4478-A452-2A6076A06F95}"/>
    <cellStyle name="40% - Accent1 3 10" xfId="24662" xr:uid="{CEDE4D46-6389-4A81-AFA7-02962701CD2C}"/>
    <cellStyle name="40% - Accent1 3 11" xfId="25051" xr:uid="{8674B6C0-B780-4A7A-854C-3CA648AD6DEE}"/>
    <cellStyle name="40% - Accent1 3 2" xfId="4135" xr:uid="{FC157E7F-CACD-4343-8CB1-B2A0894CF55B}"/>
    <cellStyle name="40% - Accent1 3 2 2" xfId="12114" xr:uid="{30414AF2-28A9-4314-91FB-795E899FBB8C}"/>
    <cellStyle name="40% - Accent1 3 2 2 2" xfId="23402" xr:uid="{F06B1E72-8FBB-44F6-A5CA-3FCEFDB5CA33}"/>
    <cellStyle name="40% - Accent1 3 2 3" xfId="10120" xr:uid="{C5922F3D-98A3-4BD2-B9E4-6AB2CD4BF56D}"/>
    <cellStyle name="40% - Accent1 3 2 3 2" xfId="21408" xr:uid="{0CBD6197-3ABA-4785-89F2-3809310D66AE}"/>
    <cellStyle name="40% - Accent1 3 2 4" xfId="8126" xr:uid="{8A081120-07BA-4CB2-AAFA-784EDEC0516F}"/>
    <cellStyle name="40% - Accent1 3 2 4 2" xfId="19414" xr:uid="{C640922A-0AA7-4475-96F3-240A5BF74C6D}"/>
    <cellStyle name="40% - Accent1 3 2 5" xfId="6132" xr:uid="{D98CDCBD-1941-4F90-8B49-8FEC98FE2821}"/>
    <cellStyle name="40% - Accent1 3 2 5 2" xfId="17420" xr:uid="{BB1BF4D1-BE89-4735-A449-2D4CAA8378FE}"/>
    <cellStyle name="40% - Accent1 3 2 6" xfId="15426" xr:uid="{B1A39553-1B40-4B25-871C-3622361A7666}"/>
    <cellStyle name="40% - Accent1 3 2 7" xfId="24423" xr:uid="{4C2A7253-112A-4A05-9D6C-DCEC7CC03C04}"/>
    <cellStyle name="40% - Accent1 3 2 8" xfId="24886" xr:uid="{2087B966-7E3B-4376-9541-43174BC33B05}"/>
    <cellStyle name="40% - Accent1 3 2 9" xfId="25253" xr:uid="{8B2DA2BE-BB26-47F5-A22F-51D7C1CADF88}"/>
    <cellStyle name="40% - Accent1 3 3" xfId="11117" xr:uid="{1E873D4B-E1A1-4407-9FB6-120D47C71434}"/>
    <cellStyle name="40% - Accent1 3 3 2" xfId="22405" xr:uid="{71EAA550-E770-46AE-A962-D8557AC37465}"/>
    <cellStyle name="40% - Accent1 3 4" xfId="9123" xr:uid="{878BF436-6825-4BDC-BDF2-009DD5E4CE26}"/>
    <cellStyle name="40% - Accent1 3 4 2" xfId="20411" xr:uid="{873D71A9-A392-4B28-A8D2-8D92A8A8D856}"/>
    <cellStyle name="40% - Accent1 3 5" xfId="7129" xr:uid="{52811DC9-9377-4C60-8BFC-AE882DFC3EEE}"/>
    <cellStyle name="40% - Accent1 3 5 2" xfId="18417" xr:uid="{58C4238D-B57A-49BE-BD6F-417959578E0C}"/>
    <cellStyle name="40% - Accent1 3 6" xfId="5135" xr:uid="{F7D08FBC-A5CE-4667-8BFA-C1E98841CEBB}"/>
    <cellStyle name="40% - Accent1 3 6 2" xfId="16423" xr:uid="{157D74AB-1AAC-46D1-A472-4798586B570E}"/>
    <cellStyle name="40% - Accent1 3 7" xfId="14429" xr:uid="{5EDC19F3-D30C-493F-8BDF-577CF316C0C5}"/>
    <cellStyle name="40% - Accent1 3 8" xfId="13115" xr:uid="{D9C9D6AC-EDFE-48EA-B7D9-A1402AC1B992}"/>
    <cellStyle name="40% - Accent1 3 9" xfId="24035" xr:uid="{6D32B81D-0D93-44FF-A140-E6F08CF73786}"/>
    <cellStyle name="40% - Accent1 30" xfId="1180" xr:uid="{73297DCD-DCE3-48A4-B15A-113C89D5CCE7}"/>
    <cellStyle name="40% - Accent1 30 2" xfId="4136" xr:uid="{65F8AF0A-6D3B-47BD-AA7C-170899FA2B26}"/>
    <cellStyle name="40% - Accent1 30 2 2" xfId="12115" xr:uid="{B35D6DEA-6711-44B0-940B-F244AEF4C6AF}"/>
    <cellStyle name="40% - Accent1 30 2 2 2" xfId="23403" xr:uid="{DADE1178-C12F-42E6-8D29-5CA24869BB81}"/>
    <cellStyle name="40% - Accent1 30 2 3" xfId="10121" xr:uid="{E3BCE319-4196-4492-89D8-F38C6A734B5D}"/>
    <cellStyle name="40% - Accent1 30 2 3 2" xfId="21409" xr:uid="{87E4C7B1-6913-4055-A651-07C3F77337C2}"/>
    <cellStyle name="40% - Accent1 30 2 4" xfId="8127" xr:uid="{80D9DA28-6758-4B22-9161-DD82F4925F87}"/>
    <cellStyle name="40% - Accent1 30 2 4 2" xfId="19415" xr:uid="{8B6B2C8D-1141-48AB-ACB2-67247A11BD1C}"/>
    <cellStyle name="40% - Accent1 30 2 5" xfId="6133" xr:uid="{9FE9F19C-124A-474B-8B41-1D737CD14642}"/>
    <cellStyle name="40% - Accent1 30 2 5 2" xfId="17421" xr:uid="{2608BCD9-59F2-4622-9A57-907F97DDEB46}"/>
    <cellStyle name="40% - Accent1 30 2 6" xfId="15427" xr:uid="{02671EC4-AAD5-4FD5-93AB-FDF0EA13E8A6}"/>
    <cellStyle name="40% - Accent1 30 3" xfId="11118" xr:uid="{61BC77A6-277C-4551-B2F7-DE7098B864D3}"/>
    <cellStyle name="40% - Accent1 30 3 2" xfId="22406" xr:uid="{1313DC43-7AB3-46BB-8ACA-C2338AA870D7}"/>
    <cellStyle name="40% - Accent1 30 4" xfId="9124" xr:uid="{1E93A156-28C2-492B-9DFA-FF946D2B8581}"/>
    <cellStyle name="40% - Accent1 30 4 2" xfId="20412" xr:uid="{D8730307-DA9D-4877-B612-60E556F5762E}"/>
    <cellStyle name="40% - Accent1 30 5" xfId="7130" xr:uid="{85DE2F94-F540-4D31-B382-DE8A0D703008}"/>
    <cellStyle name="40% - Accent1 30 5 2" xfId="18418" xr:uid="{EE39C219-9114-40DC-9DB0-83E8237E84CA}"/>
    <cellStyle name="40% - Accent1 30 6" xfId="5136" xr:uid="{65D79DBF-F1AE-4490-9A52-1097A8B6AD10}"/>
    <cellStyle name="40% - Accent1 30 6 2" xfId="16424" xr:uid="{97636A9A-7829-4782-B036-75708AEDDEFA}"/>
    <cellStyle name="40% - Accent1 30 7" xfId="14430" xr:uid="{910E269A-F89B-427C-B2F9-0CC5A794C880}"/>
    <cellStyle name="40% - Accent1 30 8" xfId="13116" xr:uid="{3FE35293-A181-4630-BE79-211AF60BFEE6}"/>
    <cellStyle name="40% - Accent1 31" xfId="1181" xr:uid="{1B6784CD-283B-498A-98CF-9CED6B8BA2C5}"/>
    <cellStyle name="40% - Accent1 31 2" xfId="4137" xr:uid="{D664D854-7B0E-44E3-B57A-65D090C196BF}"/>
    <cellStyle name="40% - Accent1 31 2 2" xfId="12116" xr:uid="{4A415737-04ED-4364-8DED-D602CE9C56B2}"/>
    <cellStyle name="40% - Accent1 31 2 2 2" xfId="23404" xr:uid="{1054FA49-3279-41B3-BD58-58FDFE432FA4}"/>
    <cellStyle name="40% - Accent1 31 2 3" xfId="10122" xr:uid="{1EF27040-658B-4B38-92E1-2B8C1FFB090B}"/>
    <cellStyle name="40% - Accent1 31 2 3 2" xfId="21410" xr:uid="{F4A7095C-C4EB-48EF-8C10-A750E1AC0787}"/>
    <cellStyle name="40% - Accent1 31 2 4" xfId="8128" xr:uid="{263E0A87-13E9-4146-B85F-CD3F06110AA9}"/>
    <cellStyle name="40% - Accent1 31 2 4 2" xfId="19416" xr:uid="{55976947-19CD-4AC2-82F8-8DDDC16D74CF}"/>
    <cellStyle name="40% - Accent1 31 2 5" xfId="6134" xr:uid="{6C31CB57-5E21-4B42-B344-E31FCD7ACAC2}"/>
    <cellStyle name="40% - Accent1 31 2 5 2" xfId="17422" xr:uid="{F0D4B0E7-6A7E-4AB3-B719-AB4DF1327254}"/>
    <cellStyle name="40% - Accent1 31 2 6" xfId="15428" xr:uid="{5E1D597C-88C4-4B5B-8231-5C753283FD51}"/>
    <cellStyle name="40% - Accent1 31 3" xfId="11119" xr:uid="{D521DC4C-F86B-4073-9DB2-A72947FE454A}"/>
    <cellStyle name="40% - Accent1 31 3 2" xfId="22407" xr:uid="{DCA7D10C-B8D6-4146-B8AA-44E170B1D8A4}"/>
    <cellStyle name="40% - Accent1 31 4" xfId="9125" xr:uid="{AF8C9AE4-53E9-4C2B-90BD-1F88F2F7A25B}"/>
    <cellStyle name="40% - Accent1 31 4 2" xfId="20413" xr:uid="{55D90F14-9073-4D4F-91AF-132F6DE733E5}"/>
    <cellStyle name="40% - Accent1 31 5" xfId="7131" xr:uid="{B2F4B197-0AD6-4D8F-AB0A-ABA63AB4AEC3}"/>
    <cellStyle name="40% - Accent1 31 5 2" xfId="18419" xr:uid="{6259C2CB-693B-4842-A35C-D7DA1CE3E4E7}"/>
    <cellStyle name="40% - Accent1 31 6" xfId="5137" xr:uid="{7AE6D633-EE0D-489B-8A48-802EF090BAE2}"/>
    <cellStyle name="40% - Accent1 31 6 2" xfId="16425" xr:uid="{10251433-7A8B-4F2F-934D-9513197F1481}"/>
    <cellStyle name="40% - Accent1 31 7" xfId="14431" xr:uid="{3F70A397-9D34-4F6E-BD3D-589EF2DB424A}"/>
    <cellStyle name="40% - Accent1 31 8" xfId="13117" xr:uid="{4ABA8B36-8792-42C3-9D64-48B212E5764F}"/>
    <cellStyle name="40% - Accent1 32" xfId="1182" xr:uid="{9293E589-F939-4A62-9132-EDD06DB727B1}"/>
    <cellStyle name="40% - Accent1 32 2" xfId="4138" xr:uid="{1B2CB0B9-7D3E-4A59-AABE-AF4F686B46C0}"/>
    <cellStyle name="40% - Accent1 32 2 2" xfId="12117" xr:uid="{419CBF94-C858-4C15-80CC-05D3CE48C8BD}"/>
    <cellStyle name="40% - Accent1 32 2 2 2" xfId="23405" xr:uid="{DD599BA8-921A-4FB3-9B46-4080FAD26F03}"/>
    <cellStyle name="40% - Accent1 32 2 3" xfId="10123" xr:uid="{F5AC95DE-B09A-44E6-88BB-909F5C81CBB0}"/>
    <cellStyle name="40% - Accent1 32 2 3 2" xfId="21411" xr:uid="{E06F6C97-B328-4F62-91F3-572F577C707F}"/>
    <cellStyle name="40% - Accent1 32 2 4" xfId="8129" xr:uid="{262D3C84-6708-460C-A683-3413FD99DCFC}"/>
    <cellStyle name="40% - Accent1 32 2 4 2" xfId="19417" xr:uid="{CC9E66E7-CBC0-4124-AEBD-20816276AE94}"/>
    <cellStyle name="40% - Accent1 32 2 5" xfId="6135" xr:uid="{A72D1A16-DB88-46BA-B58A-EB75BB037E82}"/>
    <cellStyle name="40% - Accent1 32 2 5 2" xfId="17423" xr:uid="{90F5CD92-CA1B-4331-9AAB-733E5446C9C5}"/>
    <cellStyle name="40% - Accent1 32 2 6" xfId="15429" xr:uid="{E92A5767-F5E1-4F5A-8449-6EA87B83D96C}"/>
    <cellStyle name="40% - Accent1 32 3" xfId="11120" xr:uid="{C2EED602-E76A-4217-8A4E-83A09CB1EB45}"/>
    <cellStyle name="40% - Accent1 32 3 2" xfId="22408" xr:uid="{ABE560A9-0B8A-4382-A334-89E59D81B045}"/>
    <cellStyle name="40% - Accent1 32 4" xfId="9126" xr:uid="{9F09E969-A36A-447C-9D70-37E6196DF5B5}"/>
    <cellStyle name="40% - Accent1 32 4 2" xfId="20414" xr:uid="{8EFE2160-9746-4440-84A2-DE73E3B0072B}"/>
    <cellStyle name="40% - Accent1 32 5" xfId="7132" xr:uid="{737EB4D8-95B3-4AD9-AAD0-928ECDBD0232}"/>
    <cellStyle name="40% - Accent1 32 5 2" xfId="18420" xr:uid="{54E50A3F-D5BF-4158-914B-1D8A7ADB34A5}"/>
    <cellStyle name="40% - Accent1 32 6" xfId="5138" xr:uid="{794C93F5-E59F-4E06-9808-32577E88C7DC}"/>
    <cellStyle name="40% - Accent1 32 6 2" xfId="16426" xr:uid="{5AF7023F-6938-4865-8B24-41D025204D19}"/>
    <cellStyle name="40% - Accent1 32 7" xfId="14432" xr:uid="{1EB895B9-59EB-42BA-9DDD-A8A5FE1A9A9D}"/>
    <cellStyle name="40% - Accent1 32 8" xfId="13118" xr:uid="{60B23908-D70D-4F6E-8E80-C280F97611C1}"/>
    <cellStyle name="40% - Accent1 33" xfId="1183" xr:uid="{067E8F56-C043-481D-918F-BB1ED975498C}"/>
    <cellStyle name="40% - Accent1 33 2" xfId="4139" xr:uid="{CB787E61-952C-4C55-BF96-2CFF65B7D9E5}"/>
    <cellStyle name="40% - Accent1 33 2 2" xfId="12118" xr:uid="{B0D47898-B6F4-479D-9AB4-25C4A2760D21}"/>
    <cellStyle name="40% - Accent1 33 2 2 2" xfId="23406" xr:uid="{67FF2163-3E5D-48C5-A36B-80B901714772}"/>
    <cellStyle name="40% - Accent1 33 2 3" xfId="10124" xr:uid="{02B703F9-0F41-40EC-A06F-B54873E3E3AC}"/>
    <cellStyle name="40% - Accent1 33 2 3 2" xfId="21412" xr:uid="{C694844E-E646-4C6B-BCB5-11BC8B012F83}"/>
    <cellStyle name="40% - Accent1 33 2 4" xfId="8130" xr:uid="{DD2F16DC-3825-4AAF-83FA-FB349899B84F}"/>
    <cellStyle name="40% - Accent1 33 2 4 2" xfId="19418" xr:uid="{B2611A8D-FA78-49EE-BF28-5C775FD986D2}"/>
    <cellStyle name="40% - Accent1 33 2 5" xfId="6136" xr:uid="{8618CC4E-9887-4827-90F3-4F9F9A1F497D}"/>
    <cellStyle name="40% - Accent1 33 2 5 2" xfId="17424" xr:uid="{3972ECB8-0DA1-4292-B366-5292BB332074}"/>
    <cellStyle name="40% - Accent1 33 2 6" xfId="15430" xr:uid="{2DD0E230-0DF0-4B57-A51C-42B23EBBDFD6}"/>
    <cellStyle name="40% - Accent1 33 3" xfId="11121" xr:uid="{ACE919B2-B770-4903-8454-5B81C5222150}"/>
    <cellStyle name="40% - Accent1 33 3 2" xfId="22409" xr:uid="{55C23576-7449-455C-8E17-24695D864A4F}"/>
    <cellStyle name="40% - Accent1 33 4" xfId="9127" xr:uid="{3FDA562E-83E2-4660-8322-8DA74D6EBAFA}"/>
    <cellStyle name="40% - Accent1 33 4 2" xfId="20415" xr:uid="{ECE05E85-CD7F-46F3-A4AD-D23E0A4F0B06}"/>
    <cellStyle name="40% - Accent1 33 5" xfId="7133" xr:uid="{745F3C17-A250-4F28-AD64-633E1A5781AC}"/>
    <cellStyle name="40% - Accent1 33 5 2" xfId="18421" xr:uid="{3F886D37-75C5-4857-9B59-E215B2D573D1}"/>
    <cellStyle name="40% - Accent1 33 6" xfId="5139" xr:uid="{5CA80EE7-725D-4EB4-898D-9E9D4D74CDEA}"/>
    <cellStyle name="40% - Accent1 33 6 2" xfId="16427" xr:uid="{2BBBD45E-752D-4B84-BC51-91DD6E20B83B}"/>
    <cellStyle name="40% - Accent1 33 7" xfId="14433" xr:uid="{AAF1D47F-C4F8-4123-A2D8-000C747E79BA}"/>
    <cellStyle name="40% - Accent1 33 8" xfId="13119" xr:uid="{00225984-88E0-4B59-88F2-3265FB2FF121}"/>
    <cellStyle name="40% - Accent1 34" xfId="1184" xr:uid="{FAF4F276-5B7F-4083-804C-853DB34A95C2}"/>
    <cellStyle name="40% - Accent1 34 2" xfId="4140" xr:uid="{D8FD9852-CD10-4451-9C7D-8A99F7A26186}"/>
    <cellStyle name="40% - Accent1 34 2 2" xfId="12119" xr:uid="{4BC349F6-C5E2-4319-8B5B-7CD839368862}"/>
    <cellStyle name="40% - Accent1 34 2 2 2" xfId="23407" xr:uid="{4C9CDA9D-C868-4D86-A225-86506D23CDE1}"/>
    <cellStyle name="40% - Accent1 34 2 3" xfId="10125" xr:uid="{D574F192-1954-48E1-925C-A10F27742551}"/>
    <cellStyle name="40% - Accent1 34 2 3 2" xfId="21413" xr:uid="{C331B8AB-4CCB-4E70-B609-8EAA247C5366}"/>
    <cellStyle name="40% - Accent1 34 2 4" xfId="8131" xr:uid="{CC46EB6D-BAE5-4345-BBBF-0E7190D91650}"/>
    <cellStyle name="40% - Accent1 34 2 4 2" xfId="19419" xr:uid="{B85CF234-C754-4184-B030-5DE3CB7D1259}"/>
    <cellStyle name="40% - Accent1 34 2 5" xfId="6137" xr:uid="{DB7CF181-D376-4FC7-B851-16D532F199F6}"/>
    <cellStyle name="40% - Accent1 34 2 5 2" xfId="17425" xr:uid="{F07AE9FF-D413-4E20-B752-62F48D684C18}"/>
    <cellStyle name="40% - Accent1 34 2 6" xfId="15431" xr:uid="{D5EC07BC-FA55-4A1C-AFB1-9EEA556110E6}"/>
    <cellStyle name="40% - Accent1 34 3" xfId="11122" xr:uid="{7C6F48E9-6B4B-42AB-A5E5-E4032536323B}"/>
    <cellStyle name="40% - Accent1 34 3 2" xfId="22410" xr:uid="{9D23589A-8551-4A90-A4F2-F589137D2028}"/>
    <cellStyle name="40% - Accent1 34 4" xfId="9128" xr:uid="{A10827A9-DB01-4C1B-BBD6-BED8D417F670}"/>
    <cellStyle name="40% - Accent1 34 4 2" xfId="20416" xr:uid="{AE2890CE-1D63-43F3-83CD-C583296F0BCB}"/>
    <cellStyle name="40% - Accent1 34 5" xfId="7134" xr:uid="{12792647-4042-4990-BD70-91839E2C5E9F}"/>
    <cellStyle name="40% - Accent1 34 5 2" xfId="18422" xr:uid="{90C2CF25-80B7-4BF3-82A7-F7B82616DBE6}"/>
    <cellStyle name="40% - Accent1 34 6" xfId="5140" xr:uid="{39807823-B743-442C-9463-3940A5026519}"/>
    <cellStyle name="40% - Accent1 34 6 2" xfId="16428" xr:uid="{D478819F-8947-4A7D-AA19-B6E3A93DD33E}"/>
    <cellStyle name="40% - Accent1 34 7" xfId="14434" xr:uid="{BD0F57B4-B63E-4113-AAFA-7BA80DC7B54D}"/>
    <cellStyle name="40% - Accent1 34 8" xfId="13120" xr:uid="{417D85F2-421E-49D4-97C1-4ED231A57042}"/>
    <cellStyle name="40% - Accent1 35" xfId="1185" xr:uid="{AD263F6C-289F-4469-A6C6-50A1667910BA}"/>
    <cellStyle name="40% - Accent1 35 2" xfId="4141" xr:uid="{06C8CEB4-E4CF-4BB2-9C62-A05E952D17B2}"/>
    <cellStyle name="40% - Accent1 35 2 2" xfId="12120" xr:uid="{2E42D5AD-041A-4373-A027-D5B0750CF45C}"/>
    <cellStyle name="40% - Accent1 35 2 2 2" xfId="23408" xr:uid="{F1245E02-5093-49A6-866A-355C609116D5}"/>
    <cellStyle name="40% - Accent1 35 2 3" xfId="10126" xr:uid="{813A8DCD-E519-4FED-9F0B-4B471EE63E09}"/>
    <cellStyle name="40% - Accent1 35 2 3 2" xfId="21414" xr:uid="{0C738A41-4D70-4161-BBB2-309CCB7EE1A3}"/>
    <cellStyle name="40% - Accent1 35 2 4" xfId="8132" xr:uid="{716F55E1-4012-4A02-9CA5-210167B7F682}"/>
    <cellStyle name="40% - Accent1 35 2 4 2" xfId="19420" xr:uid="{FED52C7D-14D7-47A1-817B-CB5F99E347CA}"/>
    <cellStyle name="40% - Accent1 35 2 5" xfId="6138" xr:uid="{005A85D9-09D9-4A6D-BA05-64A89BC31150}"/>
    <cellStyle name="40% - Accent1 35 2 5 2" xfId="17426" xr:uid="{6BF569CF-AE6D-4918-9FB7-ADFE53F7790B}"/>
    <cellStyle name="40% - Accent1 35 2 6" xfId="15432" xr:uid="{9BCB7685-BE5D-431E-B248-91146AC2699C}"/>
    <cellStyle name="40% - Accent1 35 3" xfId="11123" xr:uid="{C6E3DF48-3E77-4F09-811D-D48AC126BD3C}"/>
    <cellStyle name="40% - Accent1 35 3 2" xfId="22411" xr:uid="{5F1D71CC-FD8D-4BE6-8F5E-46992CC3D682}"/>
    <cellStyle name="40% - Accent1 35 4" xfId="9129" xr:uid="{09AD07C1-9789-444A-B984-D3DEC96D88E6}"/>
    <cellStyle name="40% - Accent1 35 4 2" xfId="20417" xr:uid="{4951C157-FBF2-4057-A9BA-EE501251A87B}"/>
    <cellStyle name="40% - Accent1 35 5" xfId="7135" xr:uid="{8E44229E-C9CD-4824-9216-641EE6F78A97}"/>
    <cellStyle name="40% - Accent1 35 5 2" xfId="18423" xr:uid="{174F75A7-2895-4D16-81B3-A7DF91A607AE}"/>
    <cellStyle name="40% - Accent1 35 6" xfId="5141" xr:uid="{576C174A-F33D-419A-BB39-7D23A75C6A2F}"/>
    <cellStyle name="40% - Accent1 35 6 2" xfId="16429" xr:uid="{97C4AD5E-D38A-4386-9237-6CD44AC72152}"/>
    <cellStyle name="40% - Accent1 35 7" xfId="14435" xr:uid="{6DDB732C-9EFB-48C3-9D47-8FE9AA2DE3AC}"/>
    <cellStyle name="40% - Accent1 35 8" xfId="13121" xr:uid="{BE3B3EFB-EAC7-41F2-A59C-9E06F58878C0}"/>
    <cellStyle name="40% - Accent1 36" xfId="1186" xr:uid="{8EE51C29-C974-4D69-8473-A2AA13633EAB}"/>
    <cellStyle name="40% - Accent1 36 2" xfId="4142" xr:uid="{BE3E11DF-C995-4F65-BA5D-2B6DEAC0E8F4}"/>
    <cellStyle name="40% - Accent1 36 2 2" xfId="12121" xr:uid="{F12CC3E3-FE1D-42B8-921B-4310E2FD23A4}"/>
    <cellStyle name="40% - Accent1 36 2 2 2" xfId="23409" xr:uid="{6A30A9AD-B2EA-49B9-A5A6-9BB3343E8E4F}"/>
    <cellStyle name="40% - Accent1 36 2 3" xfId="10127" xr:uid="{BA8AAD7C-7944-4809-AA86-06DCA66A5CE6}"/>
    <cellStyle name="40% - Accent1 36 2 3 2" xfId="21415" xr:uid="{BC2EA677-3EF1-4505-B91B-07E63D9A4719}"/>
    <cellStyle name="40% - Accent1 36 2 4" xfId="8133" xr:uid="{21DC744D-9181-4601-9C5B-565C20310FF1}"/>
    <cellStyle name="40% - Accent1 36 2 4 2" xfId="19421" xr:uid="{BF6BA62E-25AA-4D36-A5F7-9741B459AEEE}"/>
    <cellStyle name="40% - Accent1 36 2 5" xfId="6139" xr:uid="{3425D67C-9556-4D17-A463-1469CFAC20B9}"/>
    <cellStyle name="40% - Accent1 36 2 5 2" xfId="17427" xr:uid="{CE759E0A-F830-4DBD-BEDF-5501F3C377A9}"/>
    <cellStyle name="40% - Accent1 36 2 6" xfId="15433" xr:uid="{8B7D74DF-77A6-4F60-B071-44014E4FE15D}"/>
    <cellStyle name="40% - Accent1 36 3" xfId="11124" xr:uid="{001FB796-111A-48CE-BC15-BCF8A5092558}"/>
    <cellStyle name="40% - Accent1 36 3 2" xfId="22412" xr:uid="{FF76B8CF-AAF5-498D-B6ED-5F54A4AAE032}"/>
    <cellStyle name="40% - Accent1 36 4" xfId="9130" xr:uid="{5819E8E3-8D83-4974-9990-246B6A37484C}"/>
    <cellStyle name="40% - Accent1 36 4 2" xfId="20418" xr:uid="{FC62CE63-CCB2-47D4-984B-315B3A635093}"/>
    <cellStyle name="40% - Accent1 36 5" xfId="7136" xr:uid="{BDEEF45C-A68B-414A-81E6-3083A27AA345}"/>
    <cellStyle name="40% - Accent1 36 5 2" xfId="18424" xr:uid="{911D0A87-4141-4C9D-A339-2358CB60CD62}"/>
    <cellStyle name="40% - Accent1 36 6" xfId="5142" xr:uid="{F743F776-8893-44F7-9912-63B20E510035}"/>
    <cellStyle name="40% - Accent1 36 6 2" xfId="16430" xr:uid="{EC5D3A07-0179-4A96-A968-03D05B2F12CA}"/>
    <cellStyle name="40% - Accent1 36 7" xfId="14436" xr:uid="{6A13029C-B574-46B2-9315-5DBC0F724F49}"/>
    <cellStyle name="40% - Accent1 36 8" xfId="13122" xr:uid="{61CB85F4-A614-4C40-A8D0-95E8B3ED6FE7}"/>
    <cellStyle name="40% - Accent1 37" xfId="1187" xr:uid="{FB98D5C0-1C41-4AE2-8731-9CAE51DFF4C4}"/>
    <cellStyle name="40% - Accent1 37 2" xfId="4143" xr:uid="{6FBB7F7B-44FE-4B7E-91AE-AC64B2F315D6}"/>
    <cellStyle name="40% - Accent1 37 2 2" xfId="12122" xr:uid="{52BA339F-6107-4479-B524-D3EFC8419DA7}"/>
    <cellStyle name="40% - Accent1 37 2 2 2" xfId="23410" xr:uid="{987AC3FC-CF38-4EE2-9114-85C4FEC9888D}"/>
    <cellStyle name="40% - Accent1 37 2 3" xfId="10128" xr:uid="{3B7947D0-761E-42E9-83B6-508FDFF2CAC0}"/>
    <cellStyle name="40% - Accent1 37 2 3 2" xfId="21416" xr:uid="{6FB1D1C1-F696-4106-AE1D-E747A80DFD7A}"/>
    <cellStyle name="40% - Accent1 37 2 4" xfId="8134" xr:uid="{3CA76AEB-35EE-4141-A994-EC372A20F76A}"/>
    <cellStyle name="40% - Accent1 37 2 4 2" xfId="19422" xr:uid="{5E8A00F6-81D1-411D-9D51-62A15BF9056B}"/>
    <cellStyle name="40% - Accent1 37 2 5" xfId="6140" xr:uid="{8910F420-C415-405A-BF14-D7631002B8C0}"/>
    <cellStyle name="40% - Accent1 37 2 5 2" xfId="17428" xr:uid="{24251F0A-F034-4779-8F2A-8DC924853497}"/>
    <cellStyle name="40% - Accent1 37 2 6" xfId="15434" xr:uid="{341BD77E-4A3E-43AB-A744-95EF7865D0BA}"/>
    <cellStyle name="40% - Accent1 37 3" xfId="11125" xr:uid="{771EE232-B4B8-46F2-9B02-D82875DF21D1}"/>
    <cellStyle name="40% - Accent1 37 3 2" xfId="22413" xr:uid="{F9AC75D4-5C78-41AC-8F6D-292F47EAD37A}"/>
    <cellStyle name="40% - Accent1 37 4" xfId="9131" xr:uid="{A789B8FC-A7C4-4342-8F6F-B105143095E2}"/>
    <cellStyle name="40% - Accent1 37 4 2" xfId="20419" xr:uid="{EFDDA612-633A-47F8-90B6-4C449BB5E34D}"/>
    <cellStyle name="40% - Accent1 37 5" xfId="7137" xr:uid="{A70F882F-62DF-40D4-8F24-1F5FEA472AD2}"/>
    <cellStyle name="40% - Accent1 37 5 2" xfId="18425" xr:uid="{6C76BE18-CB33-40BE-A0FC-5A72D34E7B4C}"/>
    <cellStyle name="40% - Accent1 37 6" xfId="5143" xr:uid="{0C31FE70-9456-4276-9DF7-9CE98EB76DCF}"/>
    <cellStyle name="40% - Accent1 37 6 2" xfId="16431" xr:uid="{CDAFED17-91C6-464A-9EDF-1964C7B25A67}"/>
    <cellStyle name="40% - Accent1 37 7" xfId="14437" xr:uid="{ABB10ECA-3736-45DD-A53A-FA69587F0519}"/>
    <cellStyle name="40% - Accent1 37 8" xfId="13123" xr:uid="{F4C1DD8B-E0E3-451D-A052-7317AF719877}"/>
    <cellStyle name="40% - Accent1 38" xfId="1188" xr:uid="{F8CE5D70-1CE6-455D-95B7-8D87EC1593DB}"/>
    <cellStyle name="40% - Accent1 38 2" xfId="4144" xr:uid="{5750917F-9EEF-4C66-A5AA-CE963DA49F6A}"/>
    <cellStyle name="40% - Accent1 38 2 2" xfId="12123" xr:uid="{DA75A139-E8CF-4FF7-8B2E-D983131BF26B}"/>
    <cellStyle name="40% - Accent1 38 2 2 2" xfId="23411" xr:uid="{F94509FC-56A4-4206-B1FC-6BFB905CBF6C}"/>
    <cellStyle name="40% - Accent1 38 2 3" xfId="10129" xr:uid="{07E15287-380D-4638-A98B-D89C18870E26}"/>
    <cellStyle name="40% - Accent1 38 2 3 2" xfId="21417" xr:uid="{8439AB40-E346-4BD8-A1FD-FDA9E2789C64}"/>
    <cellStyle name="40% - Accent1 38 2 4" xfId="8135" xr:uid="{66C90BA0-FFAD-4599-92B3-AC75CE5DF844}"/>
    <cellStyle name="40% - Accent1 38 2 4 2" xfId="19423" xr:uid="{35AD4F31-B543-4E88-A510-45E1B67E2F95}"/>
    <cellStyle name="40% - Accent1 38 2 5" xfId="6141" xr:uid="{B100D1A9-93BB-414E-A587-BE95E0F71A26}"/>
    <cellStyle name="40% - Accent1 38 2 5 2" xfId="17429" xr:uid="{9D813690-AFE9-443F-B655-283A42B12F87}"/>
    <cellStyle name="40% - Accent1 38 2 6" xfId="15435" xr:uid="{11721653-6953-4FB9-8675-BE86F3E24AF1}"/>
    <cellStyle name="40% - Accent1 38 3" xfId="11126" xr:uid="{C4B136C1-1299-42A6-B06F-F52E6F0F6BCC}"/>
    <cellStyle name="40% - Accent1 38 3 2" xfId="22414" xr:uid="{B644DCAB-2540-4808-A451-7BD2346580E1}"/>
    <cellStyle name="40% - Accent1 38 4" xfId="9132" xr:uid="{54543D1B-FFAD-4BD3-B143-A72A3825307B}"/>
    <cellStyle name="40% - Accent1 38 4 2" xfId="20420" xr:uid="{1D539331-026B-4C7E-A339-3D0A16FA01A2}"/>
    <cellStyle name="40% - Accent1 38 5" xfId="7138" xr:uid="{D6AF9D59-6E4C-4859-AFCD-A0D2CFEB407A}"/>
    <cellStyle name="40% - Accent1 38 5 2" xfId="18426" xr:uid="{B9558CBA-F29F-4CF1-8CF5-9D8C8C6D6B3E}"/>
    <cellStyle name="40% - Accent1 38 6" xfId="5144" xr:uid="{DCDE1112-ABCC-46A1-991B-36054190FB09}"/>
    <cellStyle name="40% - Accent1 38 6 2" xfId="16432" xr:uid="{8E4C219C-1747-47D6-9123-7B7CDB2177A2}"/>
    <cellStyle name="40% - Accent1 38 7" xfId="14438" xr:uid="{14EBEDEA-3EB6-45A9-9637-9ABFDC991360}"/>
    <cellStyle name="40% - Accent1 38 8" xfId="13124" xr:uid="{FF1012E0-F2D3-4441-9D62-0C82385DFC31}"/>
    <cellStyle name="40% - Accent1 39" xfId="1189" xr:uid="{440E7107-7297-41E0-AA4D-3DC1B53A4E08}"/>
    <cellStyle name="40% - Accent1 39 2" xfId="4145" xr:uid="{DA994005-C05A-400C-8473-060E4B4BBACC}"/>
    <cellStyle name="40% - Accent1 39 2 2" xfId="12124" xr:uid="{36399ED8-D177-4A3D-B5C0-197BBF48FDA0}"/>
    <cellStyle name="40% - Accent1 39 2 2 2" xfId="23412" xr:uid="{607B3E83-A29B-4138-A92D-F03CC6BB037C}"/>
    <cellStyle name="40% - Accent1 39 2 3" xfId="10130" xr:uid="{3393C6B3-54B8-4F4E-A203-AE72F38D528F}"/>
    <cellStyle name="40% - Accent1 39 2 3 2" xfId="21418" xr:uid="{4622AA8E-5E82-421F-B485-6B1D96A87AA7}"/>
    <cellStyle name="40% - Accent1 39 2 4" xfId="8136" xr:uid="{BCF6B5DF-4135-466D-BEF5-B6523AE70117}"/>
    <cellStyle name="40% - Accent1 39 2 4 2" xfId="19424" xr:uid="{5D154B2B-6194-4072-A203-F4568311F818}"/>
    <cellStyle name="40% - Accent1 39 2 5" xfId="6142" xr:uid="{6EB0190A-F3E5-4C18-B431-0AA4A573B930}"/>
    <cellStyle name="40% - Accent1 39 2 5 2" xfId="17430" xr:uid="{04D4DB7A-4FE4-4EBF-837A-21201DBAA5C2}"/>
    <cellStyle name="40% - Accent1 39 2 6" xfId="15436" xr:uid="{FEAECE8D-7EE5-4356-BB9E-363AFEA8BE9F}"/>
    <cellStyle name="40% - Accent1 39 3" xfId="11127" xr:uid="{6320A8EA-76B5-4620-B7DE-8E1D184B12FB}"/>
    <cellStyle name="40% - Accent1 39 3 2" xfId="22415" xr:uid="{827294F4-8A10-456F-8171-52DA90B08236}"/>
    <cellStyle name="40% - Accent1 39 4" xfId="9133" xr:uid="{15BE0680-AC83-4BE0-AAC2-C1CE0849180F}"/>
    <cellStyle name="40% - Accent1 39 4 2" xfId="20421" xr:uid="{7E848664-26E4-4D9D-A84D-89AC4F5D2B58}"/>
    <cellStyle name="40% - Accent1 39 5" xfId="7139" xr:uid="{BD429D70-2977-498E-BA44-4868DC465161}"/>
    <cellStyle name="40% - Accent1 39 5 2" xfId="18427" xr:uid="{063E9ACC-843E-496B-9817-186CC55BE88B}"/>
    <cellStyle name="40% - Accent1 39 6" xfId="5145" xr:uid="{DBC59814-B04D-4F68-AC1F-C3E2EC27B367}"/>
    <cellStyle name="40% - Accent1 39 6 2" xfId="16433" xr:uid="{FE13C168-3FF7-4B20-A885-68C9895B3588}"/>
    <cellStyle name="40% - Accent1 39 7" xfId="14439" xr:uid="{969A5328-44F4-4211-9820-78AE836F9080}"/>
    <cellStyle name="40% - Accent1 39 8" xfId="13125" xr:uid="{9C12E975-3CAC-4086-A25D-3F272C972849}"/>
    <cellStyle name="40% - Accent1 4" xfId="1190" xr:uid="{E25DCE09-4406-4EC4-B4BD-8C92BBF15C67}"/>
    <cellStyle name="40% - Accent1 4 10" xfId="24663" xr:uid="{A32C4FDD-9678-4866-B000-24E91C148069}"/>
    <cellStyle name="40% - Accent1 4 11" xfId="25052" xr:uid="{9B30AA8F-9584-4826-B066-0BBB98DDBDB3}"/>
    <cellStyle name="40% - Accent1 4 2" xfId="4146" xr:uid="{0503046D-5220-4045-939E-B731C03F49C9}"/>
    <cellStyle name="40% - Accent1 4 2 2" xfId="12125" xr:uid="{7AC3E9DA-7965-44D0-9D8C-04BAC8204655}"/>
    <cellStyle name="40% - Accent1 4 2 2 2" xfId="23413" xr:uid="{86818D85-884A-4A7E-BD03-6320F865A68C}"/>
    <cellStyle name="40% - Accent1 4 2 3" xfId="10131" xr:uid="{E00BE47C-B275-4A00-8C40-AC92AC13A80E}"/>
    <cellStyle name="40% - Accent1 4 2 3 2" xfId="21419" xr:uid="{62969800-2EBD-45A7-BCD0-B6954051FCE5}"/>
    <cellStyle name="40% - Accent1 4 2 4" xfId="8137" xr:uid="{C6A4345B-672D-4A13-ACCB-AC9DA187C6A8}"/>
    <cellStyle name="40% - Accent1 4 2 4 2" xfId="19425" xr:uid="{F2FFB3F8-900D-45F5-8043-24F4C3FF875A}"/>
    <cellStyle name="40% - Accent1 4 2 5" xfId="6143" xr:uid="{B9D85502-62FC-4F16-8374-80FCFF4E9AC6}"/>
    <cellStyle name="40% - Accent1 4 2 5 2" xfId="17431" xr:uid="{F9B8E495-D36D-4C17-8CF9-459995C288EE}"/>
    <cellStyle name="40% - Accent1 4 2 6" xfId="15437" xr:uid="{8BEBCF62-D19D-4BCF-845A-ED46D7767022}"/>
    <cellStyle name="40% - Accent1 4 2 7" xfId="24424" xr:uid="{5F775313-DFFB-4EC1-8BC6-764145B4F0A9}"/>
    <cellStyle name="40% - Accent1 4 2 8" xfId="24887" xr:uid="{994C2969-D0FB-48EC-8A09-A4177536537B}"/>
    <cellStyle name="40% - Accent1 4 2 9" xfId="25254" xr:uid="{97DF344F-0F40-4868-9DA4-CC56867E8F59}"/>
    <cellStyle name="40% - Accent1 4 3" xfId="11128" xr:uid="{DA0F2F53-9DFD-4E7D-83EF-D388C640CB77}"/>
    <cellStyle name="40% - Accent1 4 3 2" xfId="22416" xr:uid="{14156A9B-CB8B-464B-9B79-2789D5311184}"/>
    <cellStyle name="40% - Accent1 4 4" xfId="9134" xr:uid="{CB3A251A-5D7E-4CDF-AF65-23D27B0B23CA}"/>
    <cellStyle name="40% - Accent1 4 4 2" xfId="20422" xr:uid="{F548B68D-2261-43BE-81C6-5084A18DD6B6}"/>
    <cellStyle name="40% - Accent1 4 5" xfId="7140" xr:uid="{E8DDF595-497D-4723-AF3F-6A49ADB5D9E3}"/>
    <cellStyle name="40% - Accent1 4 5 2" xfId="18428" xr:uid="{1B78FDDA-5D6F-43CC-B8E5-218EDE5A865F}"/>
    <cellStyle name="40% - Accent1 4 6" xfId="5146" xr:uid="{32AD3BCC-299C-41B9-BB58-3671C2AEA850}"/>
    <cellStyle name="40% - Accent1 4 6 2" xfId="16434" xr:uid="{E3041D85-9ACD-48C0-A71F-439DE4086349}"/>
    <cellStyle name="40% - Accent1 4 7" xfId="14440" xr:uid="{0A9E9D14-06E7-4B08-B3D5-A1A78CCD2776}"/>
    <cellStyle name="40% - Accent1 4 8" xfId="13126" xr:uid="{37C87F24-B110-409B-B246-2F54D6BAF36F}"/>
    <cellStyle name="40% - Accent1 4 9" xfId="24036" xr:uid="{68351753-0101-48F8-8DAF-59CC29598325}"/>
    <cellStyle name="40% - Accent1 40" xfId="1191" xr:uid="{88BA4A02-C346-40B8-B712-B8D82A57FF7B}"/>
    <cellStyle name="40% - Accent1 40 2" xfId="4147" xr:uid="{957EE87D-BA69-4EBF-B906-D2B08ED06617}"/>
    <cellStyle name="40% - Accent1 40 2 2" xfId="12126" xr:uid="{FF545C28-0083-4F91-A63C-F946467A5AB0}"/>
    <cellStyle name="40% - Accent1 40 2 2 2" xfId="23414" xr:uid="{A5AFAF3F-1E08-4642-BB43-9E2412DB63BC}"/>
    <cellStyle name="40% - Accent1 40 2 3" xfId="10132" xr:uid="{C361321C-7D95-4F1E-8DAB-6C89C54AAEBF}"/>
    <cellStyle name="40% - Accent1 40 2 3 2" xfId="21420" xr:uid="{18F49BCC-FA10-43D7-83E0-C46830434D6A}"/>
    <cellStyle name="40% - Accent1 40 2 4" xfId="8138" xr:uid="{5709F726-F653-4BC6-BB2D-4FE25E2BE019}"/>
    <cellStyle name="40% - Accent1 40 2 4 2" xfId="19426" xr:uid="{42FA8F76-900F-4856-8B90-2343C04C242D}"/>
    <cellStyle name="40% - Accent1 40 2 5" xfId="6144" xr:uid="{DF54C9B8-2467-42C4-B70D-EE924519F330}"/>
    <cellStyle name="40% - Accent1 40 2 5 2" xfId="17432" xr:uid="{AD1B1DC1-6848-4A8C-9DDE-9BA14160D504}"/>
    <cellStyle name="40% - Accent1 40 2 6" xfId="15438" xr:uid="{E84C9FB2-B673-4BE6-92CE-98E4C3FCD42D}"/>
    <cellStyle name="40% - Accent1 40 3" xfId="11129" xr:uid="{7F747D97-0B5F-415B-9DAC-C8BE855E49C9}"/>
    <cellStyle name="40% - Accent1 40 3 2" xfId="22417" xr:uid="{2A0CEDA1-49C7-4B25-8E75-1B5370DCF589}"/>
    <cellStyle name="40% - Accent1 40 4" xfId="9135" xr:uid="{103D2E0F-6C6F-4E5A-80B7-528CB3FDA283}"/>
    <cellStyle name="40% - Accent1 40 4 2" xfId="20423" xr:uid="{DDED2812-C733-48A1-AAFD-D5CA931C6F29}"/>
    <cellStyle name="40% - Accent1 40 5" xfId="7141" xr:uid="{E1A751A5-0804-41A2-92F1-092BD90296AC}"/>
    <cellStyle name="40% - Accent1 40 5 2" xfId="18429" xr:uid="{7A11A965-E108-49DF-964F-CA57237CEC92}"/>
    <cellStyle name="40% - Accent1 40 6" xfId="5147" xr:uid="{89511F18-6CAA-40E5-8EDE-15386720E328}"/>
    <cellStyle name="40% - Accent1 40 6 2" xfId="16435" xr:uid="{911F012A-B17B-4F6E-8AF2-8F50DE0152EE}"/>
    <cellStyle name="40% - Accent1 40 7" xfId="14441" xr:uid="{8F23F20C-E99F-4B42-90C4-691CFDFDF544}"/>
    <cellStyle name="40% - Accent1 40 8" xfId="13127" xr:uid="{014E0C51-9FD6-4E7B-8443-5AAA8867DA08}"/>
    <cellStyle name="40% - Accent1 41" xfId="1192" xr:uid="{6B11C32A-BFD4-4FBC-B3DD-8F2E45A62CC5}"/>
    <cellStyle name="40% - Accent1 41 2" xfId="4148" xr:uid="{2469092A-3509-4DB7-B6B0-CEB7C6D6FF98}"/>
    <cellStyle name="40% - Accent1 41 2 2" xfId="12127" xr:uid="{B4AA4D0D-BC41-4601-A9BC-5B71843D5C67}"/>
    <cellStyle name="40% - Accent1 41 2 2 2" xfId="23415" xr:uid="{2E009E5D-CACE-47A4-B631-1746F9826B15}"/>
    <cellStyle name="40% - Accent1 41 2 3" xfId="10133" xr:uid="{C25736DC-1869-4DBB-9D49-DFCAF735993C}"/>
    <cellStyle name="40% - Accent1 41 2 3 2" xfId="21421" xr:uid="{FF469B04-E00F-4C20-B238-9C2660C9A41C}"/>
    <cellStyle name="40% - Accent1 41 2 4" xfId="8139" xr:uid="{90A9520F-D833-4D1B-A8D7-6E621D572B77}"/>
    <cellStyle name="40% - Accent1 41 2 4 2" xfId="19427" xr:uid="{C7CE13DA-C9FD-412D-A9FC-26E97E8CB289}"/>
    <cellStyle name="40% - Accent1 41 2 5" xfId="6145" xr:uid="{2027EBB4-C8D1-4822-B30A-8A21D80336DC}"/>
    <cellStyle name="40% - Accent1 41 2 5 2" xfId="17433" xr:uid="{03666AB7-1674-451F-B6F0-23862B7F2B03}"/>
    <cellStyle name="40% - Accent1 41 2 6" xfId="15439" xr:uid="{A926B05B-81A4-415C-9529-09E376A90DF8}"/>
    <cellStyle name="40% - Accent1 41 3" xfId="11130" xr:uid="{E2CBC8A3-A837-4DF8-8519-A2ACC470FB8F}"/>
    <cellStyle name="40% - Accent1 41 3 2" xfId="22418" xr:uid="{89C26CFB-588E-41C5-B79D-A0EC599513D8}"/>
    <cellStyle name="40% - Accent1 41 4" xfId="9136" xr:uid="{0B677BE0-8045-488F-B06F-7A977C22DF1D}"/>
    <cellStyle name="40% - Accent1 41 4 2" xfId="20424" xr:uid="{2E47747D-DE4C-40D4-B143-A405244E9C3E}"/>
    <cellStyle name="40% - Accent1 41 5" xfId="7142" xr:uid="{C74E6B60-E8AF-451B-8FFC-B2DE47CF0CBD}"/>
    <cellStyle name="40% - Accent1 41 5 2" xfId="18430" xr:uid="{7D28BFF1-4B2B-49BC-B3A8-A56B327AEF2E}"/>
    <cellStyle name="40% - Accent1 41 6" xfId="5148" xr:uid="{B76662C0-08CE-4087-8092-E7B3B9F50967}"/>
    <cellStyle name="40% - Accent1 41 6 2" xfId="16436" xr:uid="{F4333631-8961-4F0E-902C-B610708AC860}"/>
    <cellStyle name="40% - Accent1 41 7" xfId="14442" xr:uid="{B2035AC7-1E04-4B28-81FE-EF65CB95C3D1}"/>
    <cellStyle name="40% - Accent1 41 8" xfId="13128" xr:uid="{02D69C69-3CE6-4E0C-99B8-A232B76AB563}"/>
    <cellStyle name="40% - Accent1 42" xfId="1193" xr:uid="{D0021056-E049-496D-9A43-A72E0BF22B05}"/>
    <cellStyle name="40% - Accent1 42 2" xfId="4149" xr:uid="{8F92828F-BDCA-4BDD-9E19-70F9E08A8240}"/>
    <cellStyle name="40% - Accent1 42 2 2" xfId="12128" xr:uid="{9D9C9752-6E72-457C-B56C-83943F0394B0}"/>
    <cellStyle name="40% - Accent1 42 2 2 2" xfId="23416" xr:uid="{BD439D5B-032D-470F-A50C-5F6A9AD8BB66}"/>
    <cellStyle name="40% - Accent1 42 2 3" xfId="10134" xr:uid="{7BC3E0F9-DC38-470F-A62C-7A566C0DEC1F}"/>
    <cellStyle name="40% - Accent1 42 2 3 2" xfId="21422" xr:uid="{AB89AAC7-C412-4E93-A986-548F2B22EDD5}"/>
    <cellStyle name="40% - Accent1 42 2 4" xfId="8140" xr:uid="{A3FC7F82-5A98-4A8A-BBA4-ABE5317F616A}"/>
    <cellStyle name="40% - Accent1 42 2 4 2" xfId="19428" xr:uid="{CE9319DB-8340-47C1-AA34-3F736C8BCE98}"/>
    <cellStyle name="40% - Accent1 42 2 5" xfId="6146" xr:uid="{5A37C00B-6CDF-4D00-B1B6-1B5811C7C784}"/>
    <cellStyle name="40% - Accent1 42 2 5 2" xfId="17434" xr:uid="{227C7C1C-7329-4104-98D4-98CC2F717B45}"/>
    <cellStyle name="40% - Accent1 42 2 6" xfId="15440" xr:uid="{2E92780A-EAC5-490B-8A8F-7D750E0AFEEC}"/>
    <cellStyle name="40% - Accent1 42 3" xfId="11131" xr:uid="{574B5DDE-A169-4BCC-8BD2-BABC447B3E51}"/>
    <cellStyle name="40% - Accent1 42 3 2" xfId="22419" xr:uid="{17DCCAAF-B7C9-433E-9D50-07DD45949B3A}"/>
    <cellStyle name="40% - Accent1 42 4" xfId="9137" xr:uid="{269FFE47-EE04-4BDD-95DF-DD654B56E3E9}"/>
    <cellStyle name="40% - Accent1 42 4 2" xfId="20425" xr:uid="{86A1BF03-6C2D-43D9-8B52-08F0AD98CE64}"/>
    <cellStyle name="40% - Accent1 42 5" xfId="7143" xr:uid="{51228E9F-238A-4D42-8293-EB5CA8734590}"/>
    <cellStyle name="40% - Accent1 42 5 2" xfId="18431" xr:uid="{C04F4191-A134-4345-B548-0B8D23398A48}"/>
    <cellStyle name="40% - Accent1 42 6" xfId="5149" xr:uid="{3152E5C8-BE24-4214-B080-07D194EB6F07}"/>
    <cellStyle name="40% - Accent1 42 6 2" xfId="16437" xr:uid="{C2947679-8187-4485-ADDE-BEEEA495D23B}"/>
    <cellStyle name="40% - Accent1 42 7" xfId="14443" xr:uid="{46B6F31D-6439-4890-9F88-D7F8A17E56F0}"/>
    <cellStyle name="40% - Accent1 42 8" xfId="13129" xr:uid="{51921B72-7954-45FD-B374-41265999606D}"/>
    <cellStyle name="40% - Accent1 43" xfId="1194" xr:uid="{C94F89C9-FCEB-49DD-823B-8CB922A9C983}"/>
    <cellStyle name="40% - Accent1 43 2" xfId="4150" xr:uid="{AB9AD13F-620A-4613-B590-00797B500454}"/>
    <cellStyle name="40% - Accent1 43 2 2" xfId="12129" xr:uid="{8E781584-70AD-4191-88A9-1F46E50CF159}"/>
    <cellStyle name="40% - Accent1 43 2 2 2" xfId="23417" xr:uid="{DFA2ACDF-803E-4E95-8257-A40802DD2A3A}"/>
    <cellStyle name="40% - Accent1 43 2 3" xfId="10135" xr:uid="{7EB55A3F-CF96-43EA-8E35-48AE04EF4FB9}"/>
    <cellStyle name="40% - Accent1 43 2 3 2" xfId="21423" xr:uid="{DE0861D7-9C9F-447F-AFB7-673FDC684BE0}"/>
    <cellStyle name="40% - Accent1 43 2 4" xfId="8141" xr:uid="{46CE2D1B-A272-4256-91BE-1284069809E6}"/>
    <cellStyle name="40% - Accent1 43 2 4 2" xfId="19429" xr:uid="{28791A61-2025-4D17-BF8B-0EAE268313D4}"/>
    <cellStyle name="40% - Accent1 43 2 5" xfId="6147" xr:uid="{FC31093E-76D8-41D0-B166-EC23CE79553D}"/>
    <cellStyle name="40% - Accent1 43 2 5 2" xfId="17435" xr:uid="{11BFE4C4-D3E3-449D-BED7-DB348FBCC565}"/>
    <cellStyle name="40% - Accent1 43 2 6" xfId="15441" xr:uid="{1B9A82BC-3926-4DB3-9E36-13C3F4124859}"/>
    <cellStyle name="40% - Accent1 43 3" xfId="11132" xr:uid="{38C8AF87-D901-4DA8-8EC0-BF78395C8505}"/>
    <cellStyle name="40% - Accent1 43 3 2" xfId="22420" xr:uid="{F5AF298E-890D-4749-9F54-02385F8D1DD8}"/>
    <cellStyle name="40% - Accent1 43 4" xfId="9138" xr:uid="{E4569E97-5D21-40C5-9262-7D009E18D834}"/>
    <cellStyle name="40% - Accent1 43 4 2" xfId="20426" xr:uid="{8F09E50D-3B9D-4D5E-9DEA-5C2F227A6CF1}"/>
    <cellStyle name="40% - Accent1 43 5" xfId="7144" xr:uid="{4731E827-181D-405E-8353-B5020B57A30B}"/>
    <cellStyle name="40% - Accent1 43 5 2" xfId="18432" xr:uid="{E5DB93FD-0CF5-4EDC-9A5B-A732C12E6C52}"/>
    <cellStyle name="40% - Accent1 43 6" xfId="5150" xr:uid="{27B0843A-1DEE-4596-927C-A0A7E53DFE4F}"/>
    <cellStyle name="40% - Accent1 43 6 2" xfId="16438" xr:uid="{FB14AA78-3CF6-4EEE-B9DD-6408DAC15348}"/>
    <cellStyle name="40% - Accent1 43 7" xfId="14444" xr:uid="{69DFDD5F-CC88-4FF2-8741-16B40EEE13CB}"/>
    <cellStyle name="40% - Accent1 43 8" xfId="13130" xr:uid="{68615E40-2FF8-4E6C-947C-8CA5D7BC22C9}"/>
    <cellStyle name="40% - Accent1 44" xfId="1195" xr:uid="{A2C4C371-5D0E-468E-BE9F-C702D03C0201}"/>
    <cellStyle name="40% - Accent1 44 2" xfId="4151" xr:uid="{A3594FA0-9783-42FD-94EB-36E19553672B}"/>
    <cellStyle name="40% - Accent1 44 2 2" xfId="12130" xr:uid="{E9C48546-2DB1-41CF-B0F0-ADF22730E9CD}"/>
    <cellStyle name="40% - Accent1 44 2 2 2" xfId="23418" xr:uid="{92A028B0-6BFD-4C03-9AD5-0DED1F1AE59C}"/>
    <cellStyle name="40% - Accent1 44 2 3" xfId="10136" xr:uid="{F331E49E-C5F9-48FF-B187-84BA558FEC1E}"/>
    <cellStyle name="40% - Accent1 44 2 3 2" xfId="21424" xr:uid="{577A9C15-8468-4F6E-B686-ABD0F9746588}"/>
    <cellStyle name="40% - Accent1 44 2 4" xfId="8142" xr:uid="{7C042E46-5DF8-405F-9575-2B64511BDD85}"/>
    <cellStyle name="40% - Accent1 44 2 4 2" xfId="19430" xr:uid="{A77E74E4-35CD-40B7-AFF2-C07AF30CD402}"/>
    <cellStyle name="40% - Accent1 44 2 5" xfId="6148" xr:uid="{F9C15354-238C-4F4C-A446-17D7068F3630}"/>
    <cellStyle name="40% - Accent1 44 2 5 2" xfId="17436" xr:uid="{7CCACB3E-B423-4200-9699-CD10AA9CDDDD}"/>
    <cellStyle name="40% - Accent1 44 2 6" xfId="15442" xr:uid="{5808BFE5-2399-4196-9DD0-F05B1D2E7B47}"/>
    <cellStyle name="40% - Accent1 44 3" xfId="11133" xr:uid="{D7CBA25A-3B59-45E1-B60C-72709D188CA6}"/>
    <cellStyle name="40% - Accent1 44 3 2" xfId="22421" xr:uid="{EA5C19A2-5A62-4B46-B9EF-B8FBC1F0C815}"/>
    <cellStyle name="40% - Accent1 44 4" xfId="9139" xr:uid="{BD214ECA-CCCD-4DCA-9AC7-37BD0088B741}"/>
    <cellStyle name="40% - Accent1 44 4 2" xfId="20427" xr:uid="{E56DBF53-94B9-4ACC-AE53-71BCA157D75D}"/>
    <cellStyle name="40% - Accent1 44 5" xfId="7145" xr:uid="{1B53A213-6DB3-45E5-84CF-628326921F21}"/>
    <cellStyle name="40% - Accent1 44 5 2" xfId="18433" xr:uid="{A37D3330-46C9-4325-B80B-389D4DA4ACDF}"/>
    <cellStyle name="40% - Accent1 44 6" xfId="5151" xr:uid="{33B56CF4-BBA1-4DC1-851D-97D1B2A19039}"/>
    <cellStyle name="40% - Accent1 44 6 2" xfId="16439" xr:uid="{4DDB61BE-B829-4B41-9DB5-6A196235829D}"/>
    <cellStyle name="40% - Accent1 44 7" xfId="14445" xr:uid="{3E66A4BA-D934-4570-A15D-29AAE2577A28}"/>
    <cellStyle name="40% - Accent1 44 8" xfId="13131" xr:uid="{FD4EFB4F-01BE-435D-AE7E-63CAC95D6F11}"/>
    <cellStyle name="40% - Accent1 45" xfId="1196" xr:uid="{6575F512-301F-47FA-8F4F-5A8C2EEA3AF4}"/>
    <cellStyle name="40% - Accent1 45 2" xfId="4152" xr:uid="{3455ACF8-536E-4596-88BE-ED0624858571}"/>
    <cellStyle name="40% - Accent1 45 2 2" xfId="12131" xr:uid="{03823B69-87BF-4F12-AF73-9E29E1834C7E}"/>
    <cellStyle name="40% - Accent1 45 2 2 2" xfId="23419" xr:uid="{8AB095BF-D3E1-4C0F-BADE-A03B5A55EBB6}"/>
    <cellStyle name="40% - Accent1 45 2 3" xfId="10137" xr:uid="{D655BCBE-574B-4AC4-981F-8372DE761350}"/>
    <cellStyle name="40% - Accent1 45 2 3 2" xfId="21425" xr:uid="{E768DB37-30BD-40CC-B67C-0BB0953A027A}"/>
    <cellStyle name="40% - Accent1 45 2 4" xfId="8143" xr:uid="{C7A6A845-7726-402E-B646-E8DE1A4D81A1}"/>
    <cellStyle name="40% - Accent1 45 2 4 2" xfId="19431" xr:uid="{C54B4788-BCCA-476A-8FBE-454130BB8519}"/>
    <cellStyle name="40% - Accent1 45 2 5" xfId="6149" xr:uid="{6DD032C3-3A57-4C32-B438-DD0FDA264E21}"/>
    <cellStyle name="40% - Accent1 45 2 5 2" xfId="17437" xr:uid="{B0D0545F-1B89-404D-A6EF-B246481D0056}"/>
    <cellStyle name="40% - Accent1 45 2 6" xfId="15443" xr:uid="{E5F62F90-B211-49AE-87D3-8A85CD056803}"/>
    <cellStyle name="40% - Accent1 45 3" xfId="11134" xr:uid="{A566ACBB-29BB-4221-8AB2-3FC6C60F5EAE}"/>
    <cellStyle name="40% - Accent1 45 3 2" xfId="22422" xr:uid="{9B968239-1709-4C65-97C6-79ED88C3EBAC}"/>
    <cellStyle name="40% - Accent1 45 4" xfId="9140" xr:uid="{48B17E2A-334E-41D4-B3A1-343696A19712}"/>
    <cellStyle name="40% - Accent1 45 4 2" xfId="20428" xr:uid="{6D7E4F3F-21E3-4432-8057-E9424C15D6DC}"/>
    <cellStyle name="40% - Accent1 45 5" xfId="7146" xr:uid="{3DED661F-61E4-44FF-A78B-FF76793421B2}"/>
    <cellStyle name="40% - Accent1 45 5 2" xfId="18434" xr:uid="{C7C8558F-FC87-48D1-9CEC-7FBE461931D2}"/>
    <cellStyle name="40% - Accent1 45 6" xfId="5152" xr:uid="{6E42A74A-260F-401F-9A33-909867C08034}"/>
    <cellStyle name="40% - Accent1 45 6 2" xfId="16440" xr:uid="{916CBB4C-06FE-4F95-B6D3-D4F9A2D623A7}"/>
    <cellStyle name="40% - Accent1 45 7" xfId="14446" xr:uid="{14FAB6F3-2F3E-4654-98C3-D568193AA878}"/>
    <cellStyle name="40% - Accent1 45 8" xfId="13132" xr:uid="{B8CDD875-C7C1-4F83-9A9F-7BF63B354EE9}"/>
    <cellStyle name="40% - Accent1 46" xfId="1197" xr:uid="{93F792C3-9689-48A8-AA83-844457F12805}"/>
    <cellStyle name="40% - Accent1 46 2" xfId="4153" xr:uid="{C054E531-59FC-4DB3-9AF7-C646418D8683}"/>
    <cellStyle name="40% - Accent1 46 2 2" xfId="12132" xr:uid="{53AADB44-A207-4DE1-BF70-406E6F8C2E9D}"/>
    <cellStyle name="40% - Accent1 46 2 2 2" xfId="23420" xr:uid="{10205E4D-65B0-44E7-84F7-FE4C7ED37584}"/>
    <cellStyle name="40% - Accent1 46 2 3" xfId="10138" xr:uid="{21440FCE-9D4B-48F3-8A25-3E02CB5D45AF}"/>
    <cellStyle name="40% - Accent1 46 2 3 2" xfId="21426" xr:uid="{AC64C9CF-DD90-4103-9A4C-C2913E088F75}"/>
    <cellStyle name="40% - Accent1 46 2 4" xfId="8144" xr:uid="{85C1360F-516E-429B-BD1E-632908AC955C}"/>
    <cellStyle name="40% - Accent1 46 2 4 2" xfId="19432" xr:uid="{24047355-3EA5-43E7-94E9-85098945EAE3}"/>
    <cellStyle name="40% - Accent1 46 2 5" xfId="6150" xr:uid="{676D9770-ACF4-438F-9D17-43499A4257DA}"/>
    <cellStyle name="40% - Accent1 46 2 5 2" xfId="17438" xr:uid="{C9C859B4-F13D-4F6E-B20E-470A6D2A94C4}"/>
    <cellStyle name="40% - Accent1 46 2 6" xfId="15444" xr:uid="{C1766070-7B22-4F28-A14D-3E4B0981DCBC}"/>
    <cellStyle name="40% - Accent1 46 3" xfId="11135" xr:uid="{F7B1F7D6-FE87-4831-B977-7256A83ED21F}"/>
    <cellStyle name="40% - Accent1 46 3 2" xfId="22423" xr:uid="{7CD44DB8-0A63-4669-9F5A-F8C3F0F6A87B}"/>
    <cellStyle name="40% - Accent1 46 4" xfId="9141" xr:uid="{3506DCC5-0061-42E3-971D-FE2FF331D67E}"/>
    <cellStyle name="40% - Accent1 46 4 2" xfId="20429" xr:uid="{A02A13AD-AE5D-437B-AB70-58B4E762033B}"/>
    <cellStyle name="40% - Accent1 46 5" xfId="7147" xr:uid="{26AAB497-1FD1-4FA2-9761-5DE7E8EAEC38}"/>
    <cellStyle name="40% - Accent1 46 5 2" xfId="18435" xr:uid="{7B6A5348-2F60-4837-8E17-A226F6A56C34}"/>
    <cellStyle name="40% - Accent1 46 6" xfId="5153" xr:uid="{D0061612-CCE0-48ED-9D23-69110AB3D31A}"/>
    <cellStyle name="40% - Accent1 46 6 2" xfId="16441" xr:uid="{090F4788-032A-47E2-A5A3-16697EFF13E2}"/>
    <cellStyle name="40% - Accent1 46 7" xfId="14447" xr:uid="{D7AA3B4F-4BE8-49C7-A1A9-636FBAC7475C}"/>
    <cellStyle name="40% - Accent1 46 8" xfId="13133" xr:uid="{D1B4540C-BEE2-4447-85C9-A8DF8BA8FB2C}"/>
    <cellStyle name="40% - Accent1 47" xfId="1198" xr:uid="{777375D3-A0B4-4A08-8A26-22418FF7EBC8}"/>
    <cellStyle name="40% - Accent1 47 2" xfId="4154" xr:uid="{9E4BBDF8-AA2B-4271-9CD4-AE28D0227263}"/>
    <cellStyle name="40% - Accent1 47 2 2" xfId="12133" xr:uid="{5A581EC8-1E69-43B8-BFF9-4E3203DB9F33}"/>
    <cellStyle name="40% - Accent1 47 2 2 2" xfId="23421" xr:uid="{7C108D34-1591-4D6C-85D1-19427D959607}"/>
    <cellStyle name="40% - Accent1 47 2 3" xfId="10139" xr:uid="{FFD5039F-CFF8-4AE2-9A32-CF7E0041BC18}"/>
    <cellStyle name="40% - Accent1 47 2 3 2" xfId="21427" xr:uid="{7F3242D8-E065-4749-B418-25ED490FD82D}"/>
    <cellStyle name="40% - Accent1 47 2 4" xfId="8145" xr:uid="{EB9F9B84-0C44-4C01-8F03-F78E8581F4E6}"/>
    <cellStyle name="40% - Accent1 47 2 4 2" xfId="19433" xr:uid="{22F7F4BB-A1B0-40EB-BE3A-B08393E65B5E}"/>
    <cellStyle name="40% - Accent1 47 2 5" xfId="6151" xr:uid="{587666A8-B7FC-48BC-8E9A-F54530BA8F32}"/>
    <cellStyle name="40% - Accent1 47 2 5 2" xfId="17439" xr:uid="{219E4AD5-5C35-4FB9-B95E-2AE401111BC9}"/>
    <cellStyle name="40% - Accent1 47 2 6" xfId="15445" xr:uid="{F3C9295B-B5AA-4254-B425-30A201D4C8A7}"/>
    <cellStyle name="40% - Accent1 47 3" xfId="11136" xr:uid="{F2734663-8FB7-4A66-8045-2DD05A635743}"/>
    <cellStyle name="40% - Accent1 47 3 2" xfId="22424" xr:uid="{6ACBF46B-97A1-4A3A-B7CF-EF19A621EB16}"/>
    <cellStyle name="40% - Accent1 47 4" xfId="9142" xr:uid="{377FB523-C8BA-45D1-B4CD-07F068E9E0B4}"/>
    <cellStyle name="40% - Accent1 47 4 2" xfId="20430" xr:uid="{175685DB-6D8B-4988-B865-F557F8B8DBBF}"/>
    <cellStyle name="40% - Accent1 47 5" xfId="7148" xr:uid="{191B878C-E81E-4764-A381-C032799A69F7}"/>
    <cellStyle name="40% - Accent1 47 5 2" xfId="18436" xr:uid="{FFA4E48E-0CAF-430C-81E0-CF812702897F}"/>
    <cellStyle name="40% - Accent1 47 6" xfId="5154" xr:uid="{08418B57-E0AB-4FEE-9C67-44B3973B1D97}"/>
    <cellStyle name="40% - Accent1 47 6 2" xfId="16442" xr:uid="{F912C850-D20C-4925-9D6B-ADD85E8A0D8C}"/>
    <cellStyle name="40% - Accent1 47 7" xfId="14448" xr:uid="{F15EBD25-3173-459E-B68B-A3CA1823681A}"/>
    <cellStyle name="40% - Accent1 47 8" xfId="13134" xr:uid="{ED509A0A-B307-45C0-A4A9-6FC5C6979E02}"/>
    <cellStyle name="40% - Accent1 48" xfId="1199" xr:uid="{B15E01BC-E0B8-4CE5-BDFE-FAA4A91DE4B8}"/>
    <cellStyle name="40% - Accent1 48 2" xfId="4155" xr:uid="{76AD3AF6-4AEE-4377-8DB0-5A4C56749FAF}"/>
    <cellStyle name="40% - Accent1 48 2 2" xfId="12134" xr:uid="{F787ED9E-F237-4473-84FF-2807372DE89F}"/>
    <cellStyle name="40% - Accent1 48 2 2 2" xfId="23422" xr:uid="{2109D652-7480-43E8-831E-D992E05667A0}"/>
    <cellStyle name="40% - Accent1 48 2 3" xfId="10140" xr:uid="{779AF099-D08A-4AF6-8AF5-A174467B7818}"/>
    <cellStyle name="40% - Accent1 48 2 3 2" xfId="21428" xr:uid="{E353EE37-FF37-449D-BB8E-82AF7323A24F}"/>
    <cellStyle name="40% - Accent1 48 2 4" xfId="8146" xr:uid="{247D5CDB-6666-4CCF-898B-5A4248778FD5}"/>
    <cellStyle name="40% - Accent1 48 2 4 2" xfId="19434" xr:uid="{C098B19E-26EA-4E76-BFBE-3D3C4EF7AF45}"/>
    <cellStyle name="40% - Accent1 48 2 5" xfId="6152" xr:uid="{551332DB-71B4-4686-9A50-8E7989F360BA}"/>
    <cellStyle name="40% - Accent1 48 2 5 2" xfId="17440" xr:uid="{F53F1482-D38E-4D83-9CE6-042C11421FE8}"/>
    <cellStyle name="40% - Accent1 48 2 6" xfId="15446" xr:uid="{BC0C3355-70A1-4739-9A11-58909201B90E}"/>
    <cellStyle name="40% - Accent1 48 3" xfId="11137" xr:uid="{F8D13CD7-C06A-4631-B4BE-D169EB037153}"/>
    <cellStyle name="40% - Accent1 48 3 2" xfId="22425" xr:uid="{A5D9B24E-D5AA-43CF-85E7-EBC68ED01D74}"/>
    <cellStyle name="40% - Accent1 48 4" xfId="9143" xr:uid="{85C58A54-13B2-4991-9478-A637D0737EDF}"/>
    <cellStyle name="40% - Accent1 48 4 2" xfId="20431" xr:uid="{C3C648FD-ADDE-429A-B555-7A9467F53705}"/>
    <cellStyle name="40% - Accent1 48 5" xfId="7149" xr:uid="{DFB002DF-4E0C-4E2C-BE13-6E6841146292}"/>
    <cellStyle name="40% - Accent1 48 5 2" xfId="18437" xr:uid="{2A869812-6210-4CC9-90B2-A59AA37C26FF}"/>
    <cellStyle name="40% - Accent1 48 6" xfId="5155" xr:uid="{79A385F5-CBC3-4DD0-A463-D48BC487AEDA}"/>
    <cellStyle name="40% - Accent1 48 6 2" xfId="16443" xr:uid="{0C0B76BE-E26F-42B9-AC50-43CEA2E52B41}"/>
    <cellStyle name="40% - Accent1 48 7" xfId="14449" xr:uid="{6A75C5C0-5DD2-48FA-8EF7-735FE7BB6E7F}"/>
    <cellStyle name="40% - Accent1 48 8" xfId="13135" xr:uid="{F0FF6503-5919-4FE2-9C26-8A8B6A834CE1}"/>
    <cellStyle name="40% - Accent1 49" xfId="1200" xr:uid="{6A01552A-FE5A-4790-B747-8D6BE68AE66B}"/>
    <cellStyle name="40% - Accent1 49 2" xfId="4156" xr:uid="{654AC794-F71E-43A5-9322-D7029F76EE25}"/>
    <cellStyle name="40% - Accent1 49 2 2" xfId="12135" xr:uid="{06F4ADA2-53D6-4378-B674-67CB97CDC4A8}"/>
    <cellStyle name="40% - Accent1 49 2 2 2" xfId="23423" xr:uid="{ABF2E869-3D0A-49D4-9A65-BC704C3FE596}"/>
    <cellStyle name="40% - Accent1 49 2 3" xfId="10141" xr:uid="{D28F278A-345E-4943-83F1-C6888241BBE2}"/>
    <cellStyle name="40% - Accent1 49 2 3 2" xfId="21429" xr:uid="{C70FB3C0-B8F4-40A3-A723-58E6E8E6B073}"/>
    <cellStyle name="40% - Accent1 49 2 4" xfId="8147" xr:uid="{CF281F01-4C4C-4803-8100-84D35DF7024C}"/>
    <cellStyle name="40% - Accent1 49 2 4 2" xfId="19435" xr:uid="{3568E7A3-6AF6-4CB1-9745-9282A72CD62D}"/>
    <cellStyle name="40% - Accent1 49 2 5" xfId="6153" xr:uid="{BB777766-1B83-4A38-A618-4705521E5ECC}"/>
    <cellStyle name="40% - Accent1 49 2 5 2" xfId="17441" xr:uid="{D46404C1-5A2E-4332-AEAD-FB99405DFBFC}"/>
    <cellStyle name="40% - Accent1 49 2 6" xfId="15447" xr:uid="{8C35107F-7531-4005-8E6B-49B025ADD476}"/>
    <cellStyle name="40% - Accent1 49 3" xfId="11138" xr:uid="{360508C6-B2E8-47B8-9826-5F08B73DA594}"/>
    <cellStyle name="40% - Accent1 49 3 2" xfId="22426" xr:uid="{466E8E5E-BA81-46EC-87AF-5EAACCE6D6F6}"/>
    <cellStyle name="40% - Accent1 49 4" xfId="9144" xr:uid="{D907C0A4-6604-4C6A-8C18-814BC7236EEF}"/>
    <cellStyle name="40% - Accent1 49 4 2" xfId="20432" xr:uid="{3339D8EE-E824-42B7-A656-380754778460}"/>
    <cellStyle name="40% - Accent1 49 5" xfId="7150" xr:uid="{37F0800C-139E-4793-A870-A10CCC897949}"/>
    <cellStyle name="40% - Accent1 49 5 2" xfId="18438" xr:uid="{CED0DAF8-2573-49F3-A462-F338CA216DC9}"/>
    <cellStyle name="40% - Accent1 49 6" xfId="5156" xr:uid="{19FBD67B-B15C-4217-8748-7315DF13C633}"/>
    <cellStyle name="40% - Accent1 49 6 2" xfId="16444" xr:uid="{F33FE9DE-793E-49D0-8B0B-A205048F227D}"/>
    <cellStyle name="40% - Accent1 49 7" xfId="14450" xr:uid="{1110EF6B-8EC5-40E9-AD09-1B45E7492462}"/>
    <cellStyle name="40% - Accent1 49 8" xfId="13136" xr:uid="{46D24C21-51D8-481D-AAC1-FD51599975BE}"/>
    <cellStyle name="40% - Accent1 5" xfId="1201" xr:uid="{60CFECB9-C47C-47B8-B99D-DC58C0142509}"/>
    <cellStyle name="40% - Accent1 5 10" xfId="24664" xr:uid="{C300E9E4-0B74-4F34-A68A-5163CFFDC109}"/>
    <cellStyle name="40% - Accent1 5 11" xfId="25053" xr:uid="{78424573-E99B-42D7-AAED-AF2FDB6934EF}"/>
    <cellStyle name="40% - Accent1 5 2" xfId="4157" xr:uid="{235BAFB1-C2F9-41F2-92ED-3AF702E91E27}"/>
    <cellStyle name="40% - Accent1 5 2 2" xfId="12136" xr:uid="{49C42EBE-D357-4AC1-A0E1-54EBC2CE9E94}"/>
    <cellStyle name="40% - Accent1 5 2 2 2" xfId="23424" xr:uid="{47076F0E-98BE-40E4-B449-3BD53CCF0A2D}"/>
    <cellStyle name="40% - Accent1 5 2 3" xfId="10142" xr:uid="{30369D61-C291-480C-A2A0-7CC6380906A9}"/>
    <cellStyle name="40% - Accent1 5 2 3 2" xfId="21430" xr:uid="{17CDFBD1-5F19-4F2F-85D6-8341172DF5A2}"/>
    <cellStyle name="40% - Accent1 5 2 4" xfId="8148" xr:uid="{7FEA4801-0A54-4D79-B63D-66E291DD11AC}"/>
    <cellStyle name="40% - Accent1 5 2 4 2" xfId="19436" xr:uid="{026826CF-008D-4E70-A179-56BA84ACF7B5}"/>
    <cellStyle name="40% - Accent1 5 2 5" xfId="6154" xr:uid="{DB4ECE22-EE7F-4676-84F9-AEB5267B8E93}"/>
    <cellStyle name="40% - Accent1 5 2 5 2" xfId="17442" xr:uid="{05C5528A-4D90-4EBA-877E-DFB0B92D2DCE}"/>
    <cellStyle name="40% - Accent1 5 2 6" xfId="15448" xr:uid="{2793733B-401B-4577-BD8F-0B39AC46B12F}"/>
    <cellStyle name="40% - Accent1 5 2 7" xfId="24425" xr:uid="{6A993582-2C28-451E-9957-CB34DC6ACC2F}"/>
    <cellStyle name="40% - Accent1 5 2 8" xfId="24888" xr:uid="{A3849B44-8141-480B-AE26-54780C3E216B}"/>
    <cellStyle name="40% - Accent1 5 2 9" xfId="25255" xr:uid="{BB815BFB-7C00-4E3E-8A33-AA960D0F8AFE}"/>
    <cellStyle name="40% - Accent1 5 3" xfId="11139" xr:uid="{598BB4F8-BA3D-48FA-B91D-52B74BD4C478}"/>
    <cellStyle name="40% - Accent1 5 3 2" xfId="22427" xr:uid="{5FAD2CE6-D73C-4C6F-8E7C-B398242376E9}"/>
    <cellStyle name="40% - Accent1 5 4" xfId="9145" xr:uid="{FFC9BF8E-E19A-44B4-A698-632977392BCF}"/>
    <cellStyle name="40% - Accent1 5 4 2" xfId="20433" xr:uid="{42D46F74-6581-4330-9E3B-E54ABFE62282}"/>
    <cellStyle name="40% - Accent1 5 5" xfId="7151" xr:uid="{9D2A8040-18D1-4197-B17F-E96B37B399AF}"/>
    <cellStyle name="40% - Accent1 5 5 2" xfId="18439" xr:uid="{D621A20A-3E49-4A1E-85E9-929BA8823AA4}"/>
    <cellStyle name="40% - Accent1 5 6" xfId="5157" xr:uid="{673B8FBF-949D-4D56-BA65-9C49B05F14C2}"/>
    <cellStyle name="40% - Accent1 5 6 2" xfId="16445" xr:uid="{B76D9C60-C58F-4127-9DCA-ED03FDDC4260}"/>
    <cellStyle name="40% - Accent1 5 7" xfId="14451" xr:uid="{FF7192E2-75ED-4AC4-8AF0-7F3DE947E11A}"/>
    <cellStyle name="40% - Accent1 5 8" xfId="13137" xr:uid="{AF2572A6-0912-4F8C-8C50-EB46DF7125C6}"/>
    <cellStyle name="40% - Accent1 5 9" xfId="24037" xr:uid="{31ABBE36-5311-4156-A848-FCEF16645D40}"/>
    <cellStyle name="40% - Accent1 50" xfId="1202" xr:uid="{06F8FE8E-3FCA-437D-A50B-45A9FF7044A8}"/>
    <cellStyle name="40% - Accent1 50 2" xfId="4158" xr:uid="{050C9BC6-47BD-4AF5-AE63-7A0FE0CE6C74}"/>
    <cellStyle name="40% - Accent1 50 2 2" xfId="12137" xr:uid="{07477A2F-0C9A-405C-AECF-DCB1D3238123}"/>
    <cellStyle name="40% - Accent1 50 2 2 2" xfId="23425" xr:uid="{7DF89DCE-D817-45DB-97F7-FE85D4794E50}"/>
    <cellStyle name="40% - Accent1 50 2 3" xfId="10143" xr:uid="{E4525735-1008-49BE-B6F5-F36CAB081FBB}"/>
    <cellStyle name="40% - Accent1 50 2 3 2" xfId="21431" xr:uid="{611E9F76-EC8D-4616-9DC6-A1A2B6B434C8}"/>
    <cellStyle name="40% - Accent1 50 2 4" xfId="8149" xr:uid="{089C40D9-F1DA-48FB-91B2-05CBB3F95025}"/>
    <cellStyle name="40% - Accent1 50 2 4 2" xfId="19437" xr:uid="{DFA4083F-A126-46D0-A514-A772CC7AD8B1}"/>
    <cellStyle name="40% - Accent1 50 2 5" xfId="6155" xr:uid="{AC3B36A5-EACE-492A-871F-54BD6AC1605B}"/>
    <cellStyle name="40% - Accent1 50 2 5 2" xfId="17443" xr:uid="{093649DE-FE16-452A-AF69-2F4CC39441D2}"/>
    <cellStyle name="40% - Accent1 50 2 6" xfId="15449" xr:uid="{498C0DD6-AE3E-4617-9AC1-3B3E399C649A}"/>
    <cellStyle name="40% - Accent1 50 3" xfId="11140" xr:uid="{E2A561C1-313C-4595-A01B-E6420F36F42B}"/>
    <cellStyle name="40% - Accent1 50 3 2" xfId="22428" xr:uid="{3A16CA19-3C39-4E8B-A19F-018123B0CFB2}"/>
    <cellStyle name="40% - Accent1 50 4" xfId="9146" xr:uid="{CE704465-4143-484F-A9B7-5B7597D05D88}"/>
    <cellStyle name="40% - Accent1 50 4 2" xfId="20434" xr:uid="{206D9E48-4A25-46DB-999D-621AC25D8756}"/>
    <cellStyle name="40% - Accent1 50 5" xfId="7152" xr:uid="{E01322D7-D4C3-440E-905C-89BE15E11B48}"/>
    <cellStyle name="40% - Accent1 50 5 2" xfId="18440" xr:uid="{83C38C10-DD0A-44FB-B95F-A025E6D1BE46}"/>
    <cellStyle name="40% - Accent1 50 6" xfId="5158" xr:uid="{D10B48BF-FD97-4CA1-A69D-00451DAF0309}"/>
    <cellStyle name="40% - Accent1 50 6 2" xfId="16446" xr:uid="{AD90F08C-955C-4B0E-9583-D766ABC45CC5}"/>
    <cellStyle name="40% - Accent1 50 7" xfId="14452" xr:uid="{EE82809B-5D91-4EA5-AF1A-537E6A079994}"/>
    <cellStyle name="40% - Accent1 50 8" xfId="13138" xr:uid="{97B83A42-1720-4BA1-93DC-10C9FD39470C}"/>
    <cellStyle name="40% - Accent1 51" xfId="1203" xr:uid="{6225DB44-BE65-42B0-BF93-FD13AB95B463}"/>
    <cellStyle name="40% - Accent1 51 2" xfId="4159" xr:uid="{485B87BF-5632-41BF-A4D1-FACF5C1D2911}"/>
    <cellStyle name="40% - Accent1 51 2 2" xfId="12138" xr:uid="{28192136-1408-47BB-B490-226D28FF5D96}"/>
    <cellStyle name="40% - Accent1 51 2 2 2" xfId="23426" xr:uid="{5EA426FF-626C-4006-8C6E-4BAC3546247D}"/>
    <cellStyle name="40% - Accent1 51 2 3" xfId="10144" xr:uid="{6B56AB0B-7121-4312-A68C-0735E0954CE4}"/>
    <cellStyle name="40% - Accent1 51 2 3 2" xfId="21432" xr:uid="{C37A84A5-2D8E-4A42-9EAF-24551CD312F0}"/>
    <cellStyle name="40% - Accent1 51 2 4" xfId="8150" xr:uid="{51578A40-1145-44D8-A3D0-7B9925731AC4}"/>
    <cellStyle name="40% - Accent1 51 2 4 2" xfId="19438" xr:uid="{97DD4C47-2083-4566-B4B5-DD56EA3744B6}"/>
    <cellStyle name="40% - Accent1 51 2 5" xfId="6156" xr:uid="{26569309-1B99-4AEE-A779-DC0CC3262050}"/>
    <cellStyle name="40% - Accent1 51 2 5 2" xfId="17444" xr:uid="{8727C5D8-AF13-4B68-9E1F-E23ADF1DD7CA}"/>
    <cellStyle name="40% - Accent1 51 2 6" xfId="15450" xr:uid="{D07ECCB2-FB4F-4858-BBD3-87B9DB783FF0}"/>
    <cellStyle name="40% - Accent1 51 3" xfId="11141" xr:uid="{6414C376-B120-4234-95B3-43413A6895F7}"/>
    <cellStyle name="40% - Accent1 51 3 2" xfId="22429" xr:uid="{DD4E33D3-D83A-498D-BB8D-9A55D3F3B78A}"/>
    <cellStyle name="40% - Accent1 51 4" xfId="9147" xr:uid="{9B9B10AF-981A-4466-9B34-4251D361CD99}"/>
    <cellStyle name="40% - Accent1 51 4 2" xfId="20435" xr:uid="{CDFC7206-7A5C-4BC5-B489-B0C491355DEA}"/>
    <cellStyle name="40% - Accent1 51 5" xfId="7153" xr:uid="{512C5486-E153-4A53-B5B0-4BCC9E619942}"/>
    <cellStyle name="40% - Accent1 51 5 2" xfId="18441" xr:uid="{1591127F-8299-460F-A8CB-DE2F1D449D3D}"/>
    <cellStyle name="40% - Accent1 51 6" xfId="5159" xr:uid="{C0945829-206F-446F-8049-D514CFF5AACD}"/>
    <cellStyle name="40% - Accent1 51 6 2" xfId="16447" xr:uid="{9631CB29-CFC7-4504-AD15-1D0A30E964AD}"/>
    <cellStyle name="40% - Accent1 51 7" xfId="14453" xr:uid="{D05F7BBA-E83D-4FD1-A0C3-56B70C5B41B1}"/>
    <cellStyle name="40% - Accent1 51 8" xfId="13139" xr:uid="{C24FD6AE-F285-435E-8432-D68D4B98796C}"/>
    <cellStyle name="40% - Accent1 52" xfId="1204" xr:uid="{D6BC9030-F669-41ED-942B-28017C8A9CCD}"/>
    <cellStyle name="40% - Accent1 52 2" xfId="4160" xr:uid="{BEBC2B0C-0DB5-4CD7-9E91-29D646DA2828}"/>
    <cellStyle name="40% - Accent1 52 2 2" xfId="12139" xr:uid="{E8917B8B-66F3-44D5-9735-B5247BAFDDDC}"/>
    <cellStyle name="40% - Accent1 52 2 2 2" xfId="23427" xr:uid="{6B20C3E2-B84E-49A9-A32E-21CBC6228B37}"/>
    <cellStyle name="40% - Accent1 52 2 3" xfId="10145" xr:uid="{E83B027E-BC08-46D4-9649-2475D47900EF}"/>
    <cellStyle name="40% - Accent1 52 2 3 2" xfId="21433" xr:uid="{4FD714FC-01BB-4D3E-ACB3-D1D43C885FDB}"/>
    <cellStyle name="40% - Accent1 52 2 4" xfId="8151" xr:uid="{1B3DEF20-C4A4-4B1A-B2A5-6B6E7FB869F1}"/>
    <cellStyle name="40% - Accent1 52 2 4 2" xfId="19439" xr:uid="{E858D674-8D54-4F76-8BF4-EF93981A27EC}"/>
    <cellStyle name="40% - Accent1 52 2 5" xfId="6157" xr:uid="{B0FEC01F-81C6-48AD-AD9E-93058EF175B8}"/>
    <cellStyle name="40% - Accent1 52 2 5 2" xfId="17445" xr:uid="{1747B139-6FB4-4A1B-8FA1-12B11D704411}"/>
    <cellStyle name="40% - Accent1 52 2 6" xfId="15451" xr:uid="{CAAEDE0D-B4B7-40FF-B154-628A4837713D}"/>
    <cellStyle name="40% - Accent1 52 3" xfId="11142" xr:uid="{24137469-D796-4109-B9AC-489CB0C7C433}"/>
    <cellStyle name="40% - Accent1 52 3 2" xfId="22430" xr:uid="{A6D4DAC7-6574-4C57-8F65-A89F7D4252F1}"/>
    <cellStyle name="40% - Accent1 52 4" xfId="9148" xr:uid="{741A1218-156A-49D0-8650-C97FED004247}"/>
    <cellStyle name="40% - Accent1 52 4 2" xfId="20436" xr:uid="{EB5766B5-8EB8-4DE9-9D76-C51A66B34AF6}"/>
    <cellStyle name="40% - Accent1 52 5" xfId="7154" xr:uid="{C630A3F1-05B7-430A-8FEB-200216E09CA5}"/>
    <cellStyle name="40% - Accent1 52 5 2" xfId="18442" xr:uid="{0E54EB9C-BFA0-43A7-A887-C586773B33C3}"/>
    <cellStyle name="40% - Accent1 52 6" xfId="5160" xr:uid="{1F2659DD-6832-4FC6-AFAD-4619F9AB985B}"/>
    <cellStyle name="40% - Accent1 52 6 2" xfId="16448" xr:uid="{B67EF914-04F6-4591-A01C-DCD8B61DC659}"/>
    <cellStyle name="40% - Accent1 52 7" xfId="14454" xr:uid="{2F375508-EBB0-44F7-9C6C-5D53D6F1D477}"/>
    <cellStyle name="40% - Accent1 52 8" xfId="13140" xr:uid="{DB18A5EE-69FC-42F7-A88D-B118FCE4B2F9}"/>
    <cellStyle name="40% - Accent1 53" xfId="1205" xr:uid="{E2879EA2-505B-45A8-89A4-2FA5C0A6302C}"/>
    <cellStyle name="40% - Accent1 53 2" xfId="4161" xr:uid="{BFFBB4B1-EE75-4DED-80B1-1E49BA1DE55B}"/>
    <cellStyle name="40% - Accent1 53 2 2" xfId="12140" xr:uid="{AD045F90-157C-4ADE-B53D-9314D8B64B0F}"/>
    <cellStyle name="40% - Accent1 53 2 2 2" xfId="23428" xr:uid="{5B8FEC67-2BB6-448B-9EDC-B673A981E4F1}"/>
    <cellStyle name="40% - Accent1 53 2 3" xfId="10146" xr:uid="{85EB2044-0400-4CC7-B365-6E3CD9034FD4}"/>
    <cellStyle name="40% - Accent1 53 2 3 2" xfId="21434" xr:uid="{62A6D191-C1F5-441B-A481-997504AFE415}"/>
    <cellStyle name="40% - Accent1 53 2 4" xfId="8152" xr:uid="{18AE3CFA-F8C6-4350-B148-ED8EA52D7C74}"/>
    <cellStyle name="40% - Accent1 53 2 4 2" xfId="19440" xr:uid="{F1BBBA01-21AD-473E-96BF-B75BFD671165}"/>
    <cellStyle name="40% - Accent1 53 2 5" xfId="6158" xr:uid="{97D01AC1-D43D-445C-9A30-550E0F55F872}"/>
    <cellStyle name="40% - Accent1 53 2 5 2" xfId="17446" xr:uid="{01313F61-7550-450C-9490-E048AB2B9CD4}"/>
    <cellStyle name="40% - Accent1 53 2 6" xfId="15452" xr:uid="{1E31E8F5-6B48-487F-9782-0D8309C4DE37}"/>
    <cellStyle name="40% - Accent1 53 3" xfId="11143" xr:uid="{33A1F4E2-CEC0-45A4-BBDC-92AA4C9D6485}"/>
    <cellStyle name="40% - Accent1 53 3 2" xfId="22431" xr:uid="{CD50DA65-67E8-4021-BF2B-64D92C181083}"/>
    <cellStyle name="40% - Accent1 53 4" xfId="9149" xr:uid="{73C0DE95-1C15-4DA1-862A-83E6820E5546}"/>
    <cellStyle name="40% - Accent1 53 4 2" xfId="20437" xr:uid="{A00A20F7-5476-4C80-A7BF-8CEA6A0723EC}"/>
    <cellStyle name="40% - Accent1 53 5" xfId="7155" xr:uid="{A9C50F88-7751-4E0D-AE66-089866035E2D}"/>
    <cellStyle name="40% - Accent1 53 5 2" xfId="18443" xr:uid="{181379A6-37DC-4EC6-A418-720D955CD181}"/>
    <cellStyle name="40% - Accent1 53 6" xfId="5161" xr:uid="{D8200591-4E55-4754-ACE5-121030430485}"/>
    <cellStyle name="40% - Accent1 53 6 2" xfId="16449" xr:uid="{0BA7F7F3-C6A9-4E07-B7CC-52A409931C89}"/>
    <cellStyle name="40% - Accent1 53 7" xfId="14455" xr:uid="{7403A490-FFE2-4363-BBB4-B21A417C93B2}"/>
    <cellStyle name="40% - Accent1 53 8" xfId="13141" xr:uid="{F054A82C-BF86-403A-B5A5-2453B8B2D7EF}"/>
    <cellStyle name="40% - Accent1 54" xfId="1206" xr:uid="{BDE6D10C-7A23-4275-BF00-AEA25E4124EE}"/>
    <cellStyle name="40% - Accent1 54 2" xfId="4162" xr:uid="{D61C0730-71B0-47C5-9075-2DBE925D42D4}"/>
    <cellStyle name="40% - Accent1 54 2 2" xfId="12141" xr:uid="{44768100-5433-425E-8B92-8AE6D7298252}"/>
    <cellStyle name="40% - Accent1 54 2 2 2" xfId="23429" xr:uid="{945B8E4C-52B2-43C8-8D19-D9DA1ECB69D5}"/>
    <cellStyle name="40% - Accent1 54 2 3" xfId="10147" xr:uid="{5BCFD662-4826-455A-9B81-AA4154B973DD}"/>
    <cellStyle name="40% - Accent1 54 2 3 2" xfId="21435" xr:uid="{9BFC81FF-D0CB-4CD7-B965-8952E417415D}"/>
    <cellStyle name="40% - Accent1 54 2 4" xfId="8153" xr:uid="{6BFAC0F3-C586-415D-978A-44BB66A670D2}"/>
    <cellStyle name="40% - Accent1 54 2 4 2" xfId="19441" xr:uid="{9FB0274C-0568-476E-967C-5550F25265AA}"/>
    <cellStyle name="40% - Accent1 54 2 5" xfId="6159" xr:uid="{3A25830A-10B4-41FD-AF83-713F9A158DA4}"/>
    <cellStyle name="40% - Accent1 54 2 5 2" xfId="17447" xr:uid="{C6101790-5F54-41D4-B904-9C3379D41C3D}"/>
    <cellStyle name="40% - Accent1 54 2 6" xfId="15453" xr:uid="{31C7C0D0-C01C-47C3-9EDE-0514351734DA}"/>
    <cellStyle name="40% - Accent1 54 3" xfId="11144" xr:uid="{27807FE9-0DCC-43AD-B2C0-D60BEDE41334}"/>
    <cellStyle name="40% - Accent1 54 3 2" xfId="22432" xr:uid="{B3C0F449-74DC-47A8-BDF3-5D10E505BC13}"/>
    <cellStyle name="40% - Accent1 54 4" xfId="9150" xr:uid="{17C0713F-8FE3-4F25-A336-024879C990F5}"/>
    <cellStyle name="40% - Accent1 54 4 2" xfId="20438" xr:uid="{AAF40444-3498-4F50-80DB-80800C4B1903}"/>
    <cellStyle name="40% - Accent1 54 5" xfId="7156" xr:uid="{CBCA6D11-2A54-4C7E-B87A-D237F5ADA28B}"/>
    <cellStyle name="40% - Accent1 54 5 2" xfId="18444" xr:uid="{DC282B30-3FC6-4A67-861C-9D0FFFB65D4A}"/>
    <cellStyle name="40% - Accent1 54 6" xfId="5162" xr:uid="{77166F79-6E05-4E44-ABFD-EFF3841AA2AA}"/>
    <cellStyle name="40% - Accent1 54 6 2" xfId="16450" xr:uid="{C87C8B9A-2AF9-4758-AD9B-840BA5C53E19}"/>
    <cellStyle name="40% - Accent1 54 7" xfId="14456" xr:uid="{A047B860-C3FE-4046-A773-6C1BD8E239E2}"/>
    <cellStyle name="40% - Accent1 54 8" xfId="13142" xr:uid="{3B051272-15E5-41E7-AC85-61E1C7520F73}"/>
    <cellStyle name="40% - Accent1 55" xfId="1207" xr:uid="{79190893-68A3-406B-B174-9AD7E0E9FD6D}"/>
    <cellStyle name="40% - Accent1 55 2" xfId="4163" xr:uid="{AE09E537-2BCC-4324-BCAF-04CEFB9330D3}"/>
    <cellStyle name="40% - Accent1 55 2 2" xfId="12142" xr:uid="{E28A3EB6-9B5E-4A56-855B-7C3CBEE031F0}"/>
    <cellStyle name="40% - Accent1 55 2 2 2" xfId="23430" xr:uid="{1A8CAE39-4C62-4893-8B54-6019F82861A7}"/>
    <cellStyle name="40% - Accent1 55 2 3" xfId="10148" xr:uid="{D3B978E5-DEF2-42FA-8D11-D78C0613B723}"/>
    <cellStyle name="40% - Accent1 55 2 3 2" xfId="21436" xr:uid="{B9FC3FAF-6E39-46EC-B01C-225E71C4F057}"/>
    <cellStyle name="40% - Accent1 55 2 4" xfId="8154" xr:uid="{1B12F127-DB46-4B21-BA16-1DFC4A8ECD8E}"/>
    <cellStyle name="40% - Accent1 55 2 4 2" xfId="19442" xr:uid="{CB4218F2-640B-4050-91C7-40A102D9B1A1}"/>
    <cellStyle name="40% - Accent1 55 2 5" xfId="6160" xr:uid="{888E6ADD-F57B-4DBD-B580-1F0809549A9C}"/>
    <cellStyle name="40% - Accent1 55 2 5 2" xfId="17448" xr:uid="{F0F13BAF-BC13-408F-A900-0BE12C74B25E}"/>
    <cellStyle name="40% - Accent1 55 2 6" xfId="15454" xr:uid="{99B73BC2-4B84-41FA-AFD3-07EAFCC17F15}"/>
    <cellStyle name="40% - Accent1 55 3" xfId="11145" xr:uid="{37D9CCC3-BEB2-4FC0-B8B1-B850578D9E39}"/>
    <cellStyle name="40% - Accent1 55 3 2" xfId="22433" xr:uid="{59C7D2D0-42B4-4D8D-8CAD-E0F1FCCBD461}"/>
    <cellStyle name="40% - Accent1 55 4" xfId="9151" xr:uid="{2FA30E24-7999-4A9C-8F99-6475B8FA08E2}"/>
    <cellStyle name="40% - Accent1 55 4 2" xfId="20439" xr:uid="{6887891F-254B-4685-B0C1-4B776399CD01}"/>
    <cellStyle name="40% - Accent1 55 5" xfId="7157" xr:uid="{34F557F2-5A07-47BC-B675-330540CD00B4}"/>
    <cellStyle name="40% - Accent1 55 5 2" xfId="18445" xr:uid="{0218585E-211A-4419-8964-7BBB3F8EE49E}"/>
    <cellStyle name="40% - Accent1 55 6" xfId="5163" xr:uid="{79AF699D-DD4B-4166-B5E1-93600A428349}"/>
    <cellStyle name="40% - Accent1 55 6 2" xfId="16451" xr:uid="{D7D501E6-EDA8-4728-9EC7-28FCE6D646FF}"/>
    <cellStyle name="40% - Accent1 55 7" xfId="14457" xr:uid="{78535C42-0BDC-48F6-BA48-E5F58962DA43}"/>
    <cellStyle name="40% - Accent1 55 8" xfId="13143" xr:uid="{4244CA4F-6F56-43A0-B235-1FD61911D0EA}"/>
    <cellStyle name="40% - Accent1 56" xfId="1208" xr:uid="{F2439AA1-535B-467E-82FD-6D6829463855}"/>
    <cellStyle name="40% - Accent1 56 2" xfId="4164" xr:uid="{EF2D5B7D-23D8-4F41-AE38-FE53DC6222A9}"/>
    <cellStyle name="40% - Accent1 56 2 2" xfId="12143" xr:uid="{162B27F9-2D0B-4879-97B6-EED57B60C6D6}"/>
    <cellStyle name="40% - Accent1 56 2 2 2" xfId="23431" xr:uid="{01071FBB-9D0D-470B-B0CE-CCD18D4210C4}"/>
    <cellStyle name="40% - Accent1 56 2 3" xfId="10149" xr:uid="{20F99ED0-F0CC-48EE-B9E3-886230F3C90C}"/>
    <cellStyle name="40% - Accent1 56 2 3 2" xfId="21437" xr:uid="{C7F25623-AA47-49E0-AB3A-5D9F9C9084C1}"/>
    <cellStyle name="40% - Accent1 56 2 4" xfId="8155" xr:uid="{317B5FAD-6069-4D13-9EFD-F1A3723AE8B7}"/>
    <cellStyle name="40% - Accent1 56 2 4 2" xfId="19443" xr:uid="{3E742652-6265-4A18-A238-555E45C9E68D}"/>
    <cellStyle name="40% - Accent1 56 2 5" xfId="6161" xr:uid="{E0769F1E-431F-4C76-B9E9-60309B9076DD}"/>
    <cellStyle name="40% - Accent1 56 2 5 2" xfId="17449" xr:uid="{689C0884-F2CE-4482-8989-4D6E93568805}"/>
    <cellStyle name="40% - Accent1 56 2 6" xfId="15455" xr:uid="{14D45F6A-2476-46D8-A63D-74A13442BA4B}"/>
    <cellStyle name="40% - Accent1 56 3" xfId="11146" xr:uid="{D5A8A55A-CA46-449A-BCCF-FAF1B0C091F5}"/>
    <cellStyle name="40% - Accent1 56 3 2" xfId="22434" xr:uid="{ADE2A52D-F67D-4140-B0F2-E69D793544B3}"/>
    <cellStyle name="40% - Accent1 56 4" xfId="9152" xr:uid="{786240B5-BE1C-4059-89F8-E8265C8D8CA4}"/>
    <cellStyle name="40% - Accent1 56 4 2" xfId="20440" xr:uid="{2C064E4C-C1C3-48B6-A66B-89AC82D5A8F6}"/>
    <cellStyle name="40% - Accent1 56 5" xfId="7158" xr:uid="{42967F41-8995-4FF3-8127-D0C4E9A74917}"/>
    <cellStyle name="40% - Accent1 56 5 2" xfId="18446" xr:uid="{D2950684-DEDC-4F4A-BBCC-8C6E1B810BFE}"/>
    <cellStyle name="40% - Accent1 56 6" xfId="5164" xr:uid="{97D7CA9B-C582-4F19-B472-A1689E1DEF23}"/>
    <cellStyle name="40% - Accent1 56 6 2" xfId="16452" xr:uid="{A38882C8-B28C-4D00-8A07-58172F1C6A05}"/>
    <cellStyle name="40% - Accent1 56 7" xfId="14458" xr:uid="{329B4C4F-4D3B-4144-813D-AB1A6FDAD474}"/>
    <cellStyle name="40% - Accent1 56 8" xfId="13144" xr:uid="{7D4F05A0-1A3C-46FA-8D11-098E4821ED1F}"/>
    <cellStyle name="40% - Accent1 57" xfId="1209" xr:uid="{EB694659-617E-46B6-86FF-6058A608D08C}"/>
    <cellStyle name="40% - Accent1 57 2" xfId="4165" xr:uid="{CCE64D55-F816-49A5-A874-413DF8C9EA45}"/>
    <cellStyle name="40% - Accent1 57 2 2" xfId="12144" xr:uid="{6E4006C8-8E6F-46DF-9193-550B6C5996FC}"/>
    <cellStyle name="40% - Accent1 57 2 2 2" xfId="23432" xr:uid="{F14C94D8-92DD-47E0-A13C-0B73CCEEB1FF}"/>
    <cellStyle name="40% - Accent1 57 2 3" xfId="10150" xr:uid="{41D7BF7E-3A98-472E-B543-2DA5EED886B1}"/>
    <cellStyle name="40% - Accent1 57 2 3 2" xfId="21438" xr:uid="{D973FFB5-196E-4E63-85AC-7386A666A593}"/>
    <cellStyle name="40% - Accent1 57 2 4" xfId="8156" xr:uid="{6157E23C-CAD5-4A8C-B53F-2D17F9FC0472}"/>
    <cellStyle name="40% - Accent1 57 2 4 2" xfId="19444" xr:uid="{FB07967F-619B-45E8-8B20-F75B35BD82AB}"/>
    <cellStyle name="40% - Accent1 57 2 5" xfId="6162" xr:uid="{0D495FD5-381B-4390-BAD5-B709F0FE37C4}"/>
    <cellStyle name="40% - Accent1 57 2 5 2" xfId="17450" xr:uid="{005E0BBB-803E-415F-9238-706294E92F67}"/>
    <cellStyle name="40% - Accent1 57 2 6" xfId="15456" xr:uid="{521566F2-0989-4A4F-B1EF-07332FAF8619}"/>
    <cellStyle name="40% - Accent1 57 3" xfId="11147" xr:uid="{9D9CE241-1AB5-4F8C-9441-38A3074D18D9}"/>
    <cellStyle name="40% - Accent1 57 3 2" xfId="22435" xr:uid="{6F806E96-E255-4C82-8CFF-8B2527FB02EA}"/>
    <cellStyle name="40% - Accent1 57 4" xfId="9153" xr:uid="{EC558D91-C24B-4D2C-AB5E-63DD299D4375}"/>
    <cellStyle name="40% - Accent1 57 4 2" xfId="20441" xr:uid="{0DBDA71E-CF4F-4425-94BB-FC1DCFD1447C}"/>
    <cellStyle name="40% - Accent1 57 5" xfId="7159" xr:uid="{F823875C-776F-4765-94FA-E99A31BDB775}"/>
    <cellStyle name="40% - Accent1 57 5 2" xfId="18447" xr:uid="{E9F1F523-CD33-41A8-9693-674188CFAA94}"/>
    <cellStyle name="40% - Accent1 57 6" xfId="5165" xr:uid="{95AFFEF8-D748-4BF8-81A8-BAF38081DE16}"/>
    <cellStyle name="40% - Accent1 57 6 2" xfId="16453" xr:uid="{48831A53-5175-4D85-ABE0-2A3F58938D73}"/>
    <cellStyle name="40% - Accent1 57 7" xfId="14459" xr:uid="{DD15127E-5823-47CC-B6B1-270C05E34468}"/>
    <cellStyle name="40% - Accent1 57 8" xfId="13145" xr:uid="{B2C28322-EFA4-4F7A-AEF9-1897BDF74BDC}"/>
    <cellStyle name="40% - Accent1 58" xfId="1210" xr:uid="{6AB83755-05E9-450B-BF8D-6A527A286DC2}"/>
    <cellStyle name="40% - Accent1 58 2" xfId="4166" xr:uid="{DE5CDFB9-A347-4919-832E-86859DB76BF2}"/>
    <cellStyle name="40% - Accent1 58 2 2" xfId="12145" xr:uid="{B1049C9D-6747-4A4A-ACF0-C9D0C2EA742D}"/>
    <cellStyle name="40% - Accent1 58 2 2 2" xfId="23433" xr:uid="{69832728-88DB-4E00-BF6A-EBC82FC3AA0C}"/>
    <cellStyle name="40% - Accent1 58 2 3" xfId="10151" xr:uid="{E255B5C6-8F90-48F9-BACC-E1A6690B9782}"/>
    <cellStyle name="40% - Accent1 58 2 3 2" xfId="21439" xr:uid="{912741C5-9B92-4C1D-AABB-FB4C2D46BC68}"/>
    <cellStyle name="40% - Accent1 58 2 4" xfId="8157" xr:uid="{2F2ABAE8-9621-4C54-A30C-A397E448D9EA}"/>
    <cellStyle name="40% - Accent1 58 2 4 2" xfId="19445" xr:uid="{0A2767AD-8333-4DFA-A7B4-0A984C244D47}"/>
    <cellStyle name="40% - Accent1 58 2 5" xfId="6163" xr:uid="{B188FFBB-15B5-46CB-86D7-98E306B7905D}"/>
    <cellStyle name="40% - Accent1 58 2 5 2" xfId="17451" xr:uid="{05F0B664-4C35-4A00-9870-BCCA271883CE}"/>
    <cellStyle name="40% - Accent1 58 2 6" xfId="15457" xr:uid="{8DEA02E1-F395-4D5B-8E97-60B6DFAAD4FE}"/>
    <cellStyle name="40% - Accent1 58 3" xfId="11148" xr:uid="{6B234F65-E068-47DA-AF15-013CF5CA865A}"/>
    <cellStyle name="40% - Accent1 58 3 2" xfId="22436" xr:uid="{FF8C71A1-19D4-4E84-9C7F-0B747ACD7CC5}"/>
    <cellStyle name="40% - Accent1 58 4" xfId="9154" xr:uid="{559D7A3A-3337-411C-AA33-64F34073203A}"/>
    <cellStyle name="40% - Accent1 58 4 2" xfId="20442" xr:uid="{8D218481-B1A1-4779-ACA4-1C1CCD02CCC1}"/>
    <cellStyle name="40% - Accent1 58 5" xfId="7160" xr:uid="{0EDD12D2-9521-4C73-84CF-9256F2BBCFA1}"/>
    <cellStyle name="40% - Accent1 58 5 2" xfId="18448" xr:uid="{41C13998-FA4A-4E48-95C3-A35A6E930F1E}"/>
    <cellStyle name="40% - Accent1 58 6" xfId="5166" xr:uid="{7A17109F-DEB7-40ED-901D-5DB763D46BC2}"/>
    <cellStyle name="40% - Accent1 58 6 2" xfId="16454" xr:uid="{A2391798-48B2-4004-95C0-8CBE806B6E4B}"/>
    <cellStyle name="40% - Accent1 58 7" xfId="14460" xr:uid="{6D728957-5DBC-4E8C-B72B-869990B6DEEF}"/>
    <cellStyle name="40% - Accent1 58 8" xfId="13146" xr:uid="{EF736D76-E57D-474F-B1C1-50E45B6B27F5}"/>
    <cellStyle name="40% - Accent1 59" xfId="1211" xr:uid="{197CA373-C875-411C-8B3F-0BC87570E962}"/>
    <cellStyle name="40% - Accent1 59 2" xfId="4167" xr:uid="{FDCB2E6D-EFC6-4B1C-BC30-BBB49394CB09}"/>
    <cellStyle name="40% - Accent1 59 2 2" xfId="12146" xr:uid="{BEF5AF96-D4D7-4169-8C2F-3DA47C7104D1}"/>
    <cellStyle name="40% - Accent1 59 2 2 2" xfId="23434" xr:uid="{AC3C43A9-9180-4B9A-AA2B-15165793230A}"/>
    <cellStyle name="40% - Accent1 59 2 3" xfId="10152" xr:uid="{D932FCF1-EB0A-4F57-9BE9-F7B3EA2FD5B4}"/>
    <cellStyle name="40% - Accent1 59 2 3 2" xfId="21440" xr:uid="{07F687E6-FACC-4C91-9469-8E7F1D54AC92}"/>
    <cellStyle name="40% - Accent1 59 2 4" xfId="8158" xr:uid="{FA843436-FC91-49C0-AAEC-B390DF67A62E}"/>
    <cellStyle name="40% - Accent1 59 2 4 2" xfId="19446" xr:uid="{417AEDE0-6BDC-4530-8312-2B45DF1429E0}"/>
    <cellStyle name="40% - Accent1 59 2 5" xfId="6164" xr:uid="{26046D3E-E10B-4D40-82CD-A3CC40993473}"/>
    <cellStyle name="40% - Accent1 59 2 5 2" xfId="17452" xr:uid="{DC585933-30C5-4099-B11C-1E6BD28C0C36}"/>
    <cellStyle name="40% - Accent1 59 2 6" xfId="15458" xr:uid="{A2D6D3E7-4FFF-4FE8-8830-BA515DBE49D7}"/>
    <cellStyle name="40% - Accent1 59 3" xfId="11149" xr:uid="{D7DE8890-C7A8-439E-BF75-055FF456DFF8}"/>
    <cellStyle name="40% - Accent1 59 3 2" xfId="22437" xr:uid="{C5F31A9D-E324-46A9-B3DE-5201CECA003F}"/>
    <cellStyle name="40% - Accent1 59 4" xfId="9155" xr:uid="{0AC002DF-E899-4085-8CDF-F2D567422DDD}"/>
    <cellStyle name="40% - Accent1 59 4 2" xfId="20443" xr:uid="{84A5FE1D-31D2-42BB-99BB-2539D7C2444F}"/>
    <cellStyle name="40% - Accent1 59 5" xfId="7161" xr:uid="{CB0DA6FD-AA3A-41AC-889C-13B51164E9B0}"/>
    <cellStyle name="40% - Accent1 59 5 2" xfId="18449" xr:uid="{D6ABE69B-F454-4091-8133-DD918F4FFF7D}"/>
    <cellStyle name="40% - Accent1 59 6" xfId="5167" xr:uid="{6C51FF4D-C6AE-4060-9E8B-A4580BE855F0}"/>
    <cellStyle name="40% - Accent1 59 6 2" xfId="16455" xr:uid="{2D654D6B-7165-48BD-8F01-BB25E79A3D45}"/>
    <cellStyle name="40% - Accent1 59 7" xfId="14461" xr:uid="{A0EE2D1B-A4EE-41DB-A899-D08A6BA8A51C}"/>
    <cellStyle name="40% - Accent1 59 8" xfId="13147" xr:uid="{8645A94D-8170-426F-8763-7D38A49C5C91}"/>
    <cellStyle name="40% - Accent1 6" xfId="1212" xr:uid="{7A9BFC46-B4B2-40CA-9BD8-01675044E3A9}"/>
    <cellStyle name="40% - Accent1 6 10" xfId="24665" xr:uid="{073599FE-2723-4545-935E-8B6D784F4FBB}"/>
    <cellStyle name="40% - Accent1 6 11" xfId="25054" xr:uid="{10668F7E-AF3F-44CF-81A6-0DCBA8AA789B}"/>
    <cellStyle name="40% - Accent1 6 2" xfId="4168" xr:uid="{9C506BCD-58EE-4052-AFF3-299A0446D9CA}"/>
    <cellStyle name="40% - Accent1 6 2 2" xfId="12147" xr:uid="{FB24BF02-919F-40BB-896B-AD3FFF64E333}"/>
    <cellStyle name="40% - Accent1 6 2 2 2" xfId="23435" xr:uid="{E1578320-2EAD-4B51-85F0-D64DD4DA8417}"/>
    <cellStyle name="40% - Accent1 6 2 3" xfId="10153" xr:uid="{2DA29187-09D3-4444-8356-6875EB52C39E}"/>
    <cellStyle name="40% - Accent1 6 2 3 2" xfId="21441" xr:uid="{71258BCC-E7AB-4DDA-A57B-F7BFA132663F}"/>
    <cellStyle name="40% - Accent1 6 2 4" xfId="8159" xr:uid="{E17EAD49-78B2-485C-9FCF-2510A6AA2447}"/>
    <cellStyle name="40% - Accent1 6 2 4 2" xfId="19447" xr:uid="{5B0DBB69-F3A6-472F-AB27-92B33FCBC8E5}"/>
    <cellStyle name="40% - Accent1 6 2 5" xfId="6165" xr:uid="{889EF3AC-C867-4AD4-A2D8-9B2F5DA4538B}"/>
    <cellStyle name="40% - Accent1 6 2 5 2" xfId="17453" xr:uid="{085D9529-5392-4E40-AD2C-334D8D630A50}"/>
    <cellStyle name="40% - Accent1 6 2 6" xfId="15459" xr:uid="{9E0D3101-79B5-4D4F-9076-BD9BE2F27C92}"/>
    <cellStyle name="40% - Accent1 6 2 7" xfId="24426" xr:uid="{CE162CEC-55BF-42A2-9EF9-F21AF3CAD772}"/>
    <cellStyle name="40% - Accent1 6 2 8" xfId="24889" xr:uid="{B113E407-CB1D-4688-B912-044DF2021B49}"/>
    <cellStyle name="40% - Accent1 6 2 9" xfId="25256" xr:uid="{680F0FC0-3E72-49AA-9459-8780FBC8055C}"/>
    <cellStyle name="40% - Accent1 6 3" xfId="11150" xr:uid="{021B22B2-3530-484D-A25B-208A77768210}"/>
    <cellStyle name="40% - Accent1 6 3 2" xfId="22438" xr:uid="{2437A7D7-4BB2-4DBC-ABD5-B110D8FD9630}"/>
    <cellStyle name="40% - Accent1 6 4" xfId="9156" xr:uid="{9D4E5ED0-8448-42F4-949F-EDB2D41BC188}"/>
    <cellStyle name="40% - Accent1 6 4 2" xfId="20444" xr:uid="{011209ED-1542-4EF2-ABE2-D5E87C5D9A2D}"/>
    <cellStyle name="40% - Accent1 6 5" xfId="7162" xr:uid="{76A9727A-C7E0-4F9A-85E4-ADB01E790637}"/>
    <cellStyle name="40% - Accent1 6 5 2" xfId="18450" xr:uid="{5F2F7ED0-979C-4F76-BF27-EFBECDF6267B}"/>
    <cellStyle name="40% - Accent1 6 6" xfId="5168" xr:uid="{7DA06324-034A-4DAA-B1D6-F1D4C14EA4CB}"/>
    <cellStyle name="40% - Accent1 6 6 2" xfId="16456" xr:uid="{BC78A40E-A670-4D7E-822E-8FAAD21AC5F5}"/>
    <cellStyle name="40% - Accent1 6 7" xfId="14462" xr:uid="{546792AE-134A-407F-B345-455C70893529}"/>
    <cellStyle name="40% - Accent1 6 8" xfId="13148" xr:uid="{469886D2-99EA-4596-9DB0-3C27E5057E23}"/>
    <cellStyle name="40% - Accent1 6 9" xfId="24038" xr:uid="{1961E9F3-8257-4A2F-BCC8-C81E193D8D75}"/>
    <cellStyle name="40% - Accent1 60" xfId="1213" xr:uid="{66F5C95B-778E-4911-AD75-E73594B50407}"/>
    <cellStyle name="40% - Accent1 60 2" xfId="4169" xr:uid="{4EE72E1B-0E95-4E75-8A80-E971946162DF}"/>
    <cellStyle name="40% - Accent1 60 2 2" xfId="12148" xr:uid="{AC94DD29-2E0F-41A5-860F-20BB04822107}"/>
    <cellStyle name="40% - Accent1 60 2 2 2" xfId="23436" xr:uid="{5CDD5C85-6EAF-4E62-8727-0AD90FDEC67A}"/>
    <cellStyle name="40% - Accent1 60 2 3" xfId="10154" xr:uid="{10D853F6-B186-49CE-8186-4B29E33FDFE4}"/>
    <cellStyle name="40% - Accent1 60 2 3 2" xfId="21442" xr:uid="{7248D880-6D81-4C07-ACF7-BF1695345E9B}"/>
    <cellStyle name="40% - Accent1 60 2 4" xfId="8160" xr:uid="{838C1BF7-FE4B-412F-B96D-90F1CFD671F7}"/>
    <cellStyle name="40% - Accent1 60 2 4 2" xfId="19448" xr:uid="{BE02FFF0-2BDC-4548-B820-2E37BF675796}"/>
    <cellStyle name="40% - Accent1 60 2 5" xfId="6166" xr:uid="{35B7C094-445E-4891-9B59-EDE9097E5DEC}"/>
    <cellStyle name="40% - Accent1 60 2 5 2" xfId="17454" xr:uid="{D47B76C0-4BEE-4A6C-B90E-05CA2C815006}"/>
    <cellStyle name="40% - Accent1 60 2 6" xfId="15460" xr:uid="{BA44C952-298B-4274-87A7-6BABBF798AD0}"/>
    <cellStyle name="40% - Accent1 60 3" xfId="11151" xr:uid="{2EA306DA-361A-4846-8A90-3BC9E1B06794}"/>
    <cellStyle name="40% - Accent1 60 3 2" xfId="22439" xr:uid="{41FE517D-95E1-4F4D-A475-4A456DCED6FD}"/>
    <cellStyle name="40% - Accent1 60 4" xfId="9157" xr:uid="{43665549-F22E-4E82-9D20-922BACBF578C}"/>
    <cellStyle name="40% - Accent1 60 4 2" xfId="20445" xr:uid="{2A3B38A5-19E6-4C28-8E00-CEC8E38E60DA}"/>
    <cellStyle name="40% - Accent1 60 5" xfId="7163" xr:uid="{7950DE38-EDB7-474C-8EBF-2536B27C14F8}"/>
    <cellStyle name="40% - Accent1 60 5 2" xfId="18451" xr:uid="{8152749C-71B0-4986-91A1-F38D0B8A9B9C}"/>
    <cellStyle name="40% - Accent1 60 6" xfId="5169" xr:uid="{0C5BA731-219F-4380-8518-00FD4F8BAF6E}"/>
    <cellStyle name="40% - Accent1 60 6 2" xfId="16457" xr:uid="{2ACE3E29-E854-4478-8196-A2C659EA5D78}"/>
    <cellStyle name="40% - Accent1 60 7" xfId="14463" xr:uid="{E063DC54-F9B0-4165-A0B6-39555AC236B5}"/>
    <cellStyle name="40% - Accent1 60 8" xfId="13149" xr:uid="{C8B9AF3B-4956-4302-AB25-F1810B403269}"/>
    <cellStyle name="40% - Accent1 61" xfId="1214" xr:uid="{4D12835A-FC29-41F3-951D-8858D332B8F9}"/>
    <cellStyle name="40% - Accent1 61 2" xfId="4170" xr:uid="{4AD6D489-3E85-4968-8F94-2E2A252F4A02}"/>
    <cellStyle name="40% - Accent1 61 2 2" xfId="12149" xr:uid="{D6E35AE0-3FBC-4C5F-9B35-7A530BF2D35F}"/>
    <cellStyle name="40% - Accent1 61 2 2 2" xfId="23437" xr:uid="{C2F94CD6-892D-46F4-AF0A-8F8987B39AEF}"/>
    <cellStyle name="40% - Accent1 61 2 3" xfId="10155" xr:uid="{47C8ACC2-02A0-4118-A5FA-036040BA2A20}"/>
    <cellStyle name="40% - Accent1 61 2 3 2" xfId="21443" xr:uid="{5387BA4B-A1B6-40CE-91E0-4D0BE620ACC5}"/>
    <cellStyle name="40% - Accent1 61 2 4" xfId="8161" xr:uid="{49B94B97-D000-437B-B498-3613A5553663}"/>
    <cellStyle name="40% - Accent1 61 2 4 2" xfId="19449" xr:uid="{FF46D378-D3DF-48D5-98BF-D6A2F78BEA51}"/>
    <cellStyle name="40% - Accent1 61 2 5" xfId="6167" xr:uid="{878270F3-62ED-411A-B790-1C413B5D0D37}"/>
    <cellStyle name="40% - Accent1 61 2 5 2" xfId="17455" xr:uid="{3580ADD8-623B-447F-9B9E-24A25FF5B09F}"/>
    <cellStyle name="40% - Accent1 61 2 6" xfId="15461" xr:uid="{E9A372FB-6639-4401-92C7-71D07E66EC89}"/>
    <cellStyle name="40% - Accent1 61 3" xfId="11152" xr:uid="{E16B22A2-A94B-4D0C-8BEC-B764567D3B1A}"/>
    <cellStyle name="40% - Accent1 61 3 2" xfId="22440" xr:uid="{2A6B086C-95BC-4998-92EF-AEB6E08AE773}"/>
    <cellStyle name="40% - Accent1 61 4" xfId="9158" xr:uid="{784182EA-3678-4F74-B280-8F1FAF2A53D0}"/>
    <cellStyle name="40% - Accent1 61 4 2" xfId="20446" xr:uid="{4FB6D3D8-8DF5-4CDF-9B0C-09337FA8CA9A}"/>
    <cellStyle name="40% - Accent1 61 5" xfId="7164" xr:uid="{B34D80B3-4F67-4F58-A88C-D79E0251C3C3}"/>
    <cellStyle name="40% - Accent1 61 5 2" xfId="18452" xr:uid="{A90CEB16-9D09-4BB4-95F3-6A3636ABD4F8}"/>
    <cellStyle name="40% - Accent1 61 6" xfId="5170" xr:uid="{2F55AAD0-E4D4-4549-9DE9-0766CFFAE4A4}"/>
    <cellStyle name="40% - Accent1 61 6 2" xfId="16458" xr:uid="{DE92467B-0EE5-457C-A218-90203FD03751}"/>
    <cellStyle name="40% - Accent1 61 7" xfId="14464" xr:uid="{5F1685DF-8F53-4C00-A1C3-EFED00ECAAD7}"/>
    <cellStyle name="40% - Accent1 61 8" xfId="13150" xr:uid="{04B2A5DF-3848-4297-9402-4A18CC174481}"/>
    <cellStyle name="40% - Accent1 62" xfId="1215" xr:uid="{D8FD1B7A-1E0A-4330-8186-3484B012EE33}"/>
    <cellStyle name="40% - Accent1 62 2" xfId="4171" xr:uid="{6A3EB32C-AB2C-459C-B023-3706AA3C4D31}"/>
    <cellStyle name="40% - Accent1 62 2 2" xfId="12150" xr:uid="{08F0E9AD-748F-4046-9B72-9A20174646FC}"/>
    <cellStyle name="40% - Accent1 62 2 2 2" xfId="23438" xr:uid="{E82A736D-98D6-4304-AF6C-B320EA1FD447}"/>
    <cellStyle name="40% - Accent1 62 2 3" xfId="10156" xr:uid="{C980586F-A9E7-4928-B905-9BB208368415}"/>
    <cellStyle name="40% - Accent1 62 2 3 2" xfId="21444" xr:uid="{04C4E91D-89FD-4ED4-A739-4C76A8D91E39}"/>
    <cellStyle name="40% - Accent1 62 2 4" xfId="8162" xr:uid="{6F980A4E-83D3-4C81-BE56-A4988A8C62D0}"/>
    <cellStyle name="40% - Accent1 62 2 4 2" xfId="19450" xr:uid="{D6331D5E-D1DC-4269-A889-D9707BEED844}"/>
    <cellStyle name="40% - Accent1 62 2 5" xfId="6168" xr:uid="{BC0D37AB-B8BA-48ED-93D7-514BE83B84C3}"/>
    <cellStyle name="40% - Accent1 62 2 5 2" xfId="17456" xr:uid="{78C5AE67-62A0-4166-B873-9BA9CBFC994F}"/>
    <cellStyle name="40% - Accent1 62 2 6" xfId="15462" xr:uid="{161A9B2A-6EFE-4301-A5AA-DD35FBA82BB6}"/>
    <cellStyle name="40% - Accent1 62 3" xfId="11153" xr:uid="{4396C16B-60D1-4BE2-9B6E-87ACB5ACFFA7}"/>
    <cellStyle name="40% - Accent1 62 3 2" xfId="22441" xr:uid="{DA791E4C-4D52-4C59-B732-3818CA1FFCF7}"/>
    <cellStyle name="40% - Accent1 62 4" xfId="9159" xr:uid="{51A3F23E-5F43-4555-AEB6-258AB5718082}"/>
    <cellStyle name="40% - Accent1 62 4 2" xfId="20447" xr:uid="{29CBF37D-4297-4E8B-A9A6-D20EFAA0CA4D}"/>
    <cellStyle name="40% - Accent1 62 5" xfId="7165" xr:uid="{D72E37AA-88CA-459E-9C07-7CFF01C21112}"/>
    <cellStyle name="40% - Accent1 62 5 2" xfId="18453" xr:uid="{F463BD20-067D-4016-AA83-61047074A817}"/>
    <cellStyle name="40% - Accent1 62 6" xfId="5171" xr:uid="{1E2C4E9C-D339-482E-A4EF-DE87D5DE5789}"/>
    <cellStyle name="40% - Accent1 62 6 2" xfId="16459" xr:uid="{F25511DB-DF6A-476B-B396-C5A4CAF9948A}"/>
    <cellStyle name="40% - Accent1 62 7" xfId="14465" xr:uid="{E3B7C565-3228-410A-AAA0-009AB1EDAF5C}"/>
    <cellStyle name="40% - Accent1 62 8" xfId="13151" xr:uid="{3E19CD4D-A762-4031-87E1-031B45932307}"/>
    <cellStyle name="40% - Accent1 63" xfId="1216" xr:uid="{E20E9FB6-2F53-483F-A2B7-6645EC724799}"/>
    <cellStyle name="40% - Accent1 63 2" xfId="4172" xr:uid="{8CE3D33E-A72E-474B-B81E-792938BFA9F4}"/>
    <cellStyle name="40% - Accent1 63 2 2" xfId="12151" xr:uid="{99AFA0D7-0279-4BE5-A828-CD404645E240}"/>
    <cellStyle name="40% - Accent1 63 2 2 2" xfId="23439" xr:uid="{2C713033-FC01-4DD4-857B-F325D11F83D5}"/>
    <cellStyle name="40% - Accent1 63 2 3" xfId="10157" xr:uid="{2CCE04F6-604E-4C78-AD92-5E564BF5F154}"/>
    <cellStyle name="40% - Accent1 63 2 3 2" xfId="21445" xr:uid="{F6F1F79F-CA80-4D5F-9B06-8EE93CA7EBA9}"/>
    <cellStyle name="40% - Accent1 63 2 4" xfId="8163" xr:uid="{16AFF9BF-8F83-4B2A-AEFF-F19C50C62F8D}"/>
    <cellStyle name="40% - Accent1 63 2 4 2" xfId="19451" xr:uid="{D06AF662-3EDD-4487-9438-D6BEB6018EBF}"/>
    <cellStyle name="40% - Accent1 63 2 5" xfId="6169" xr:uid="{4D2B3F75-A43B-45DF-B04D-BC1D187FF0F1}"/>
    <cellStyle name="40% - Accent1 63 2 5 2" xfId="17457" xr:uid="{FB8F250A-DBE1-40FC-93C8-76936B916131}"/>
    <cellStyle name="40% - Accent1 63 2 6" xfId="15463" xr:uid="{2D5C5F07-1AB2-4D87-8711-2E12C05B34D0}"/>
    <cellStyle name="40% - Accent1 63 3" xfId="11154" xr:uid="{BBA0534D-9FE6-4396-817C-13B6F3C6CC23}"/>
    <cellStyle name="40% - Accent1 63 3 2" xfId="22442" xr:uid="{327FDFAB-4F27-4152-A569-09C9C8E5ECB2}"/>
    <cellStyle name="40% - Accent1 63 4" xfId="9160" xr:uid="{8CF5C997-C2B5-42CD-A121-35A79021F93F}"/>
    <cellStyle name="40% - Accent1 63 4 2" xfId="20448" xr:uid="{6F49585F-1556-47A3-A8C4-183381C442E0}"/>
    <cellStyle name="40% - Accent1 63 5" xfId="7166" xr:uid="{354AD008-2F23-4FC6-8CDC-802E016968EE}"/>
    <cellStyle name="40% - Accent1 63 5 2" xfId="18454" xr:uid="{A850FF7A-800E-4F81-85F4-ADF9CB501579}"/>
    <cellStyle name="40% - Accent1 63 6" xfId="5172" xr:uid="{975483A6-8FAE-44E2-AC0F-4279328C3F3B}"/>
    <cellStyle name="40% - Accent1 63 6 2" xfId="16460" xr:uid="{2E124E7C-A6BC-459F-9337-C6D9CB1410BD}"/>
    <cellStyle name="40% - Accent1 63 7" xfId="14466" xr:uid="{8F256501-B9C3-4996-AA25-40DE5636FE54}"/>
    <cellStyle name="40% - Accent1 63 8" xfId="13152" xr:uid="{B82C1107-5004-490B-A830-545E71F23FDF}"/>
    <cellStyle name="40% - Accent1 64" xfId="1217" xr:uid="{797DE172-CCA7-47A2-9D2E-8EB54D2DD6A6}"/>
    <cellStyle name="40% - Accent1 64 2" xfId="4173" xr:uid="{FB5C5885-1AB0-4DD1-8C43-BE07B1EA41F2}"/>
    <cellStyle name="40% - Accent1 64 2 2" xfId="12152" xr:uid="{1576C9BB-5F5B-41ED-A335-427F1E715BF6}"/>
    <cellStyle name="40% - Accent1 64 2 2 2" xfId="23440" xr:uid="{EB1B0107-D416-4633-A333-741DF53FD059}"/>
    <cellStyle name="40% - Accent1 64 2 3" xfId="10158" xr:uid="{877F052C-FF62-492B-AD5D-4277B39C2DC0}"/>
    <cellStyle name="40% - Accent1 64 2 3 2" xfId="21446" xr:uid="{43F6C161-6BC3-45DD-9F55-7AB68B63DCCF}"/>
    <cellStyle name="40% - Accent1 64 2 4" xfId="8164" xr:uid="{D7A4A342-5E68-4C17-B222-1EBC2E65CC06}"/>
    <cellStyle name="40% - Accent1 64 2 4 2" xfId="19452" xr:uid="{F288B764-F8BE-49C9-864F-8C142CE26FE1}"/>
    <cellStyle name="40% - Accent1 64 2 5" xfId="6170" xr:uid="{6B1CC2FE-5720-42F7-B599-1C2902FBC272}"/>
    <cellStyle name="40% - Accent1 64 2 5 2" xfId="17458" xr:uid="{784E0DC8-A7D0-47F8-B26D-9FC51F173A3C}"/>
    <cellStyle name="40% - Accent1 64 2 6" xfId="15464" xr:uid="{02D5CA44-CB46-4B9F-A04F-A794389692C6}"/>
    <cellStyle name="40% - Accent1 64 3" xfId="11155" xr:uid="{B814F99B-696C-4B32-954F-9E7F80378ED3}"/>
    <cellStyle name="40% - Accent1 64 3 2" xfId="22443" xr:uid="{63A8FD82-A61E-44B2-A125-55A4B68E0735}"/>
    <cellStyle name="40% - Accent1 64 4" xfId="9161" xr:uid="{5DF75F49-290B-4B8D-866C-0DE42955EF93}"/>
    <cellStyle name="40% - Accent1 64 4 2" xfId="20449" xr:uid="{A6AD0AAC-1F67-4E51-BA01-EFA4D6890B2F}"/>
    <cellStyle name="40% - Accent1 64 5" xfId="7167" xr:uid="{6ED3F86E-129D-4179-9C08-4069E4E0E0DF}"/>
    <cellStyle name="40% - Accent1 64 5 2" xfId="18455" xr:uid="{096BF621-91D0-4934-81A3-D87865024BAB}"/>
    <cellStyle name="40% - Accent1 64 6" xfId="5173" xr:uid="{1E888941-E11A-4122-8E0A-7321CA9270EA}"/>
    <cellStyle name="40% - Accent1 64 6 2" xfId="16461" xr:uid="{C4AC3786-D543-40EA-97DE-5012F9C4BF27}"/>
    <cellStyle name="40% - Accent1 64 7" xfId="14467" xr:uid="{BA0315D7-7C83-420A-8ED3-115FCCF1A37A}"/>
    <cellStyle name="40% - Accent1 64 8" xfId="13153" xr:uid="{3EEA7D0B-002E-4BE6-97E8-5362CDAC7B02}"/>
    <cellStyle name="40% - Accent1 65" xfId="1218" xr:uid="{43C22FCC-6D0F-42E4-A3DB-E0AA597FC305}"/>
    <cellStyle name="40% - Accent1 65 2" xfId="4174" xr:uid="{B09EA921-84A6-47F2-BA51-EA21813EF075}"/>
    <cellStyle name="40% - Accent1 65 2 2" xfId="12153" xr:uid="{ACDE5C0B-FBD4-44AA-BC6E-77EF942A805E}"/>
    <cellStyle name="40% - Accent1 65 2 2 2" xfId="23441" xr:uid="{74F919A3-9E1B-417C-B58E-C8F914D79A4E}"/>
    <cellStyle name="40% - Accent1 65 2 3" xfId="10159" xr:uid="{6169B1D0-CE84-48F1-8673-32E58BA67AE9}"/>
    <cellStyle name="40% - Accent1 65 2 3 2" xfId="21447" xr:uid="{EFAD2E48-B101-48C1-BAFB-FEE0F146A7F0}"/>
    <cellStyle name="40% - Accent1 65 2 4" xfId="8165" xr:uid="{BB650F1D-5950-42AF-BB4D-86DFC48D640C}"/>
    <cellStyle name="40% - Accent1 65 2 4 2" xfId="19453" xr:uid="{21717D4E-CFB4-4A8A-909D-F30528AF3363}"/>
    <cellStyle name="40% - Accent1 65 2 5" xfId="6171" xr:uid="{0B38D483-A238-4BAD-9A27-59A768E235F0}"/>
    <cellStyle name="40% - Accent1 65 2 5 2" xfId="17459" xr:uid="{35D7432E-5BE3-45DD-B107-C9D677B9C4F0}"/>
    <cellStyle name="40% - Accent1 65 2 6" xfId="15465" xr:uid="{B0F2716F-6C04-40FC-B9C1-E0BC4DD73FA1}"/>
    <cellStyle name="40% - Accent1 65 3" xfId="11156" xr:uid="{D0C2D8D7-3B7B-44E7-8E20-CA4BDEBCB6FD}"/>
    <cellStyle name="40% - Accent1 65 3 2" xfId="22444" xr:uid="{77265EA0-8703-4134-989E-BE0442930530}"/>
    <cellStyle name="40% - Accent1 65 4" xfId="9162" xr:uid="{DC01B542-86CE-40BB-A21C-0A51F7EB2181}"/>
    <cellStyle name="40% - Accent1 65 4 2" xfId="20450" xr:uid="{462E2E8A-0717-4153-A851-7EDBFDD7AE85}"/>
    <cellStyle name="40% - Accent1 65 5" xfId="7168" xr:uid="{AC128E01-8AA7-485D-B226-D21667896E52}"/>
    <cellStyle name="40% - Accent1 65 5 2" xfId="18456" xr:uid="{9C239E58-A1E0-46B7-B012-A4B9479AA11E}"/>
    <cellStyle name="40% - Accent1 65 6" xfId="5174" xr:uid="{79379F15-3DA8-4E2B-9BAE-B8126710AE72}"/>
    <cellStyle name="40% - Accent1 65 6 2" xfId="16462" xr:uid="{691DABFF-DB83-40B5-8278-AD3D4B656198}"/>
    <cellStyle name="40% - Accent1 65 7" xfId="14468" xr:uid="{FB54BB7C-5F29-4DAA-8FDA-C9E9463CB6F0}"/>
    <cellStyle name="40% - Accent1 65 8" xfId="13154" xr:uid="{318B5E7B-2AEE-453E-9E02-42071AF95706}"/>
    <cellStyle name="40% - Accent1 66" xfId="1219" xr:uid="{073A21E1-C5D8-411C-A7B7-934DF38B6614}"/>
    <cellStyle name="40% - Accent1 66 2" xfId="4175" xr:uid="{C1625136-78D6-4DA0-9DBE-10CE2ABE395A}"/>
    <cellStyle name="40% - Accent1 66 2 2" xfId="12154" xr:uid="{4A672D1A-34C7-4105-A3E1-572BF673FD43}"/>
    <cellStyle name="40% - Accent1 66 2 2 2" xfId="23442" xr:uid="{0E67AB79-077F-4CC6-8D84-2C7CB79CF49A}"/>
    <cellStyle name="40% - Accent1 66 2 3" xfId="10160" xr:uid="{33126D04-B3C0-4E91-8266-8BD9A1713067}"/>
    <cellStyle name="40% - Accent1 66 2 3 2" xfId="21448" xr:uid="{FAF1FD18-405F-43DC-92C0-A496B87AFCC1}"/>
    <cellStyle name="40% - Accent1 66 2 4" xfId="8166" xr:uid="{DB6DD8D3-B646-422A-9E50-8507F423843F}"/>
    <cellStyle name="40% - Accent1 66 2 4 2" xfId="19454" xr:uid="{C5C9E5D7-89BD-40F6-A1F1-FEDF928A602A}"/>
    <cellStyle name="40% - Accent1 66 2 5" xfId="6172" xr:uid="{7E66BFA4-52D2-4DE7-9892-9207CDD728BC}"/>
    <cellStyle name="40% - Accent1 66 2 5 2" xfId="17460" xr:uid="{4A201662-2E2F-4214-8A89-D46C2888E642}"/>
    <cellStyle name="40% - Accent1 66 2 6" xfId="15466" xr:uid="{C4729963-F51D-4F58-9188-2A6B15E878A2}"/>
    <cellStyle name="40% - Accent1 66 3" xfId="11157" xr:uid="{5DC575E4-8241-49B4-AC35-468F8BA21F54}"/>
    <cellStyle name="40% - Accent1 66 3 2" xfId="22445" xr:uid="{FAD4D07B-D7DF-41F4-B95F-C5D600B390C6}"/>
    <cellStyle name="40% - Accent1 66 4" xfId="9163" xr:uid="{1A2A4AE7-07BF-4DFF-B614-07ED5911F910}"/>
    <cellStyle name="40% - Accent1 66 4 2" xfId="20451" xr:uid="{EB3C79AF-317C-493A-833F-D0BD53214923}"/>
    <cellStyle name="40% - Accent1 66 5" xfId="7169" xr:uid="{3575CEC2-0794-4A51-A625-5DE927E4930B}"/>
    <cellStyle name="40% - Accent1 66 5 2" xfId="18457" xr:uid="{D59A9A16-8DEA-416D-82D7-05A72ECDAEA4}"/>
    <cellStyle name="40% - Accent1 66 6" xfId="5175" xr:uid="{6F4D2D78-59F5-4A7E-B0FC-8927AF964E98}"/>
    <cellStyle name="40% - Accent1 66 6 2" xfId="16463" xr:uid="{BC07E341-EAA2-48A9-AC16-276277216F48}"/>
    <cellStyle name="40% - Accent1 66 7" xfId="14469" xr:uid="{19CA565D-CB5E-41BC-8BB2-1BFC8F2C0693}"/>
    <cellStyle name="40% - Accent1 66 8" xfId="13155" xr:uid="{8A4DA2B6-F36F-4357-8EAC-245AAF2B497E}"/>
    <cellStyle name="40% - Accent1 67" xfId="1220" xr:uid="{E2CB09FF-6773-4E76-ADFE-0731AC3685A8}"/>
    <cellStyle name="40% - Accent1 67 2" xfId="4176" xr:uid="{9DD6A4D4-87EA-4BFD-B8A8-E6AC2AA1D9ED}"/>
    <cellStyle name="40% - Accent1 67 2 2" xfId="12155" xr:uid="{8698E283-B0B7-48A7-B285-18A498D69F71}"/>
    <cellStyle name="40% - Accent1 67 2 2 2" xfId="23443" xr:uid="{1BB49728-B5D6-40E4-8F6C-DC8A126A520E}"/>
    <cellStyle name="40% - Accent1 67 2 3" xfId="10161" xr:uid="{AA040E3F-64F0-4C36-9853-6C2AC8532C0A}"/>
    <cellStyle name="40% - Accent1 67 2 3 2" xfId="21449" xr:uid="{6BE2731F-CB97-43F6-82A6-6D96F1265D00}"/>
    <cellStyle name="40% - Accent1 67 2 4" xfId="8167" xr:uid="{60499517-972E-4987-AF3A-64F718227405}"/>
    <cellStyle name="40% - Accent1 67 2 4 2" xfId="19455" xr:uid="{A5DA790F-CD9B-41D4-976D-18874C6ADD1D}"/>
    <cellStyle name="40% - Accent1 67 2 5" xfId="6173" xr:uid="{A5F19AD8-3FC9-4E94-99F5-6CF9986689DA}"/>
    <cellStyle name="40% - Accent1 67 2 5 2" xfId="17461" xr:uid="{FE3A17C4-F093-4DD5-AFF6-F3CD9CA62280}"/>
    <cellStyle name="40% - Accent1 67 2 6" xfId="15467" xr:uid="{A5B764BF-6F04-4DCF-A009-419579970795}"/>
    <cellStyle name="40% - Accent1 67 3" xfId="11158" xr:uid="{6EC1377B-DD53-459A-8CA7-3C72101143B8}"/>
    <cellStyle name="40% - Accent1 67 3 2" xfId="22446" xr:uid="{158AEAF9-7DCE-4ECF-866D-F667116578E9}"/>
    <cellStyle name="40% - Accent1 67 4" xfId="9164" xr:uid="{A5CF82F0-5E97-470D-9403-D3D3F12694F7}"/>
    <cellStyle name="40% - Accent1 67 4 2" xfId="20452" xr:uid="{95FE0EA5-DC68-45C2-AB55-AF64EE2544D3}"/>
    <cellStyle name="40% - Accent1 67 5" xfId="7170" xr:uid="{BD024805-D257-4EBA-A287-B7C2F169602E}"/>
    <cellStyle name="40% - Accent1 67 5 2" xfId="18458" xr:uid="{1814E599-3C32-4764-A3AC-27C0EA7104E9}"/>
    <cellStyle name="40% - Accent1 67 6" xfId="5176" xr:uid="{FA34DBE6-D80D-44DC-8F48-C7EB92A05776}"/>
    <cellStyle name="40% - Accent1 67 6 2" xfId="16464" xr:uid="{3B767D7A-B016-4DAA-9023-F2FA5F8072B6}"/>
    <cellStyle name="40% - Accent1 67 7" xfId="14470" xr:uid="{4CC8CFCC-5EE2-45CA-87E2-FE519BD4E714}"/>
    <cellStyle name="40% - Accent1 67 8" xfId="13156" xr:uid="{F44EF79C-65F6-4614-AB7A-F57890572A89}"/>
    <cellStyle name="40% - Accent1 68" xfId="1221" xr:uid="{F4938482-E20A-451D-A130-3208D33C7A94}"/>
    <cellStyle name="40% - Accent1 68 2" xfId="4177" xr:uid="{F1B9D360-86D2-49DC-BB35-490BB0EEF78C}"/>
    <cellStyle name="40% - Accent1 68 2 2" xfId="12156" xr:uid="{25917039-67F7-43D0-BF7F-8CE24D7D8998}"/>
    <cellStyle name="40% - Accent1 68 2 2 2" xfId="23444" xr:uid="{FCA37F01-D3EC-418F-B2DA-AC258730727C}"/>
    <cellStyle name="40% - Accent1 68 2 3" xfId="10162" xr:uid="{622EE23A-2BBE-4946-A137-083B5476F4F5}"/>
    <cellStyle name="40% - Accent1 68 2 3 2" xfId="21450" xr:uid="{2EAC33F2-3D3D-4511-8BE8-B5331AEE64D8}"/>
    <cellStyle name="40% - Accent1 68 2 4" xfId="8168" xr:uid="{DBC18995-EDA1-4615-90E8-056FF1720148}"/>
    <cellStyle name="40% - Accent1 68 2 4 2" xfId="19456" xr:uid="{60611F1B-E8B2-42B5-B1E3-2B2DBE2CCA70}"/>
    <cellStyle name="40% - Accent1 68 2 5" xfId="6174" xr:uid="{2060AA64-839B-4F84-8A70-7368144F2328}"/>
    <cellStyle name="40% - Accent1 68 2 5 2" xfId="17462" xr:uid="{27DA9FD0-6D08-467D-A0C9-50699A401D9A}"/>
    <cellStyle name="40% - Accent1 68 2 6" xfId="15468" xr:uid="{5D18C9AC-4C93-40F2-BA8F-384178BE2ABD}"/>
    <cellStyle name="40% - Accent1 68 3" xfId="11159" xr:uid="{07782AD7-4B2A-4863-9E87-3F55FA50E33C}"/>
    <cellStyle name="40% - Accent1 68 3 2" xfId="22447" xr:uid="{B368C802-918D-45D0-AC80-F95A0923C6BE}"/>
    <cellStyle name="40% - Accent1 68 4" xfId="9165" xr:uid="{49F365EF-FE02-4D0C-BF45-5D4ED6180D61}"/>
    <cellStyle name="40% - Accent1 68 4 2" xfId="20453" xr:uid="{A3DB3555-573B-49C7-BDF2-8B46A7846ABD}"/>
    <cellStyle name="40% - Accent1 68 5" xfId="7171" xr:uid="{3297C048-EC8E-4928-A787-8F2D78D25CD8}"/>
    <cellStyle name="40% - Accent1 68 5 2" xfId="18459" xr:uid="{800579B2-F804-43ED-BB83-753E54DC0902}"/>
    <cellStyle name="40% - Accent1 68 6" xfId="5177" xr:uid="{6490392B-67B8-4F54-A352-E7B190313796}"/>
    <cellStyle name="40% - Accent1 68 6 2" xfId="16465" xr:uid="{F073E2B7-38B6-40AC-8A99-31D1C6CD77BF}"/>
    <cellStyle name="40% - Accent1 68 7" xfId="14471" xr:uid="{F572EA29-8086-4524-9731-52ED7A0F6870}"/>
    <cellStyle name="40% - Accent1 68 8" xfId="13157" xr:uid="{544C904C-9E1B-4E27-AFA7-E22E557194F1}"/>
    <cellStyle name="40% - Accent1 69" xfId="1222" xr:uid="{08E165F7-E851-4B1A-B49E-A6682A947018}"/>
    <cellStyle name="40% - Accent1 69 2" xfId="4178" xr:uid="{D613F2E5-C91A-4C20-8029-A816975CFDB8}"/>
    <cellStyle name="40% - Accent1 69 2 2" xfId="12157" xr:uid="{BBD29A2A-AC10-4E6B-A7D9-A2C6AAA007BD}"/>
    <cellStyle name="40% - Accent1 69 2 2 2" xfId="23445" xr:uid="{07A0D020-3C15-4291-AC81-A0298C8D90B2}"/>
    <cellStyle name="40% - Accent1 69 2 3" xfId="10163" xr:uid="{87833B79-3434-4148-ACE8-B2AF85D0ABB1}"/>
    <cellStyle name="40% - Accent1 69 2 3 2" xfId="21451" xr:uid="{C6A6BE6F-7C92-4602-AFC1-EFFD192982BF}"/>
    <cellStyle name="40% - Accent1 69 2 4" xfId="8169" xr:uid="{62B688BE-1620-47E4-8977-904B6280576A}"/>
    <cellStyle name="40% - Accent1 69 2 4 2" xfId="19457" xr:uid="{7F32D057-097C-42D5-BC05-77CAA70EE4FF}"/>
    <cellStyle name="40% - Accent1 69 2 5" xfId="6175" xr:uid="{94950003-4645-4525-B2D2-0E43686C01CC}"/>
    <cellStyle name="40% - Accent1 69 2 5 2" xfId="17463" xr:uid="{421BF1FA-315D-4EA6-99BF-C9D00B78EC38}"/>
    <cellStyle name="40% - Accent1 69 2 6" xfId="15469" xr:uid="{C907744C-8487-483B-B455-A96216C263F4}"/>
    <cellStyle name="40% - Accent1 69 3" xfId="11160" xr:uid="{E5FF37D6-A885-41EE-AB4A-017ED95D7D33}"/>
    <cellStyle name="40% - Accent1 69 3 2" xfId="22448" xr:uid="{45F7C5A6-078C-46A4-8CF0-ECC10622F473}"/>
    <cellStyle name="40% - Accent1 69 4" xfId="9166" xr:uid="{96E9989B-9FDC-426E-A531-8EBD3B94610B}"/>
    <cellStyle name="40% - Accent1 69 4 2" xfId="20454" xr:uid="{26F2B6E6-459D-4711-9B50-C91D71F057D3}"/>
    <cellStyle name="40% - Accent1 69 5" xfId="7172" xr:uid="{D39F0873-694A-4AD9-88F9-B08706957799}"/>
    <cellStyle name="40% - Accent1 69 5 2" xfId="18460" xr:uid="{67FB9C47-DDDC-46DA-9E3F-52D57AE4088E}"/>
    <cellStyle name="40% - Accent1 69 6" xfId="5178" xr:uid="{61B53243-FDED-4AB4-87D4-68B1B0E7AA0F}"/>
    <cellStyle name="40% - Accent1 69 6 2" xfId="16466" xr:uid="{1CDD3A2E-C22F-42E9-A1C2-C18BBE07C90D}"/>
    <cellStyle name="40% - Accent1 69 7" xfId="14472" xr:uid="{04B32B1F-A8C9-4198-852D-70289C749175}"/>
    <cellStyle name="40% - Accent1 69 8" xfId="13158" xr:uid="{0BEFFAC8-6BCB-414C-AFA2-599F356ADEF4}"/>
    <cellStyle name="40% - Accent1 7" xfId="1223" xr:uid="{303E93A5-7242-4C88-A14A-2CF724952633}"/>
    <cellStyle name="40% - Accent1 7 10" xfId="24666" xr:uid="{CDDFC524-C5C9-481C-BC8E-DB10A831125D}"/>
    <cellStyle name="40% - Accent1 7 11" xfId="25055" xr:uid="{6872745E-4B6A-41EF-B9B1-65BC41FAA70F}"/>
    <cellStyle name="40% - Accent1 7 2" xfId="4179" xr:uid="{852BEF18-DE73-4A62-8297-0862A56F368D}"/>
    <cellStyle name="40% - Accent1 7 2 2" xfId="12158" xr:uid="{535DB299-3E7D-492F-B5F0-2BF9210AB7C3}"/>
    <cellStyle name="40% - Accent1 7 2 2 2" xfId="23446" xr:uid="{37457C45-538F-4BD1-9691-EEBB7F07D814}"/>
    <cellStyle name="40% - Accent1 7 2 3" xfId="10164" xr:uid="{17FC1A8E-DBBE-413A-8F9A-2DF096CBF733}"/>
    <cellStyle name="40% - Accent1 7 2 3 2" xfId="21452" xr:uid="{006680EA-B7C5-44BE-A1B8-27CE05728D42}"/>
    <cellStyle name="40% - Accent1 7 2 4" xfId="8170" xr:uid="{7DD6E0C6-0088-4C01-A092-1602B66181AF}"/>
    <cellStyle name="40% - Accent1 7 2 4 2" xfId="19458" xr:uid="{6E81E8CF-1C83-422A-864C-F1EF0229C396}"/>
    <cellStyle name="40% - Accent1 7 2 5" xfId="6176" xr:uid="{32832787-D807-4E59-A5D2-B936470FBE37}"/>
    <cellStyle name="40% - Accent1 7 2 5 2" xfId="17464" xr:uid="{68F60B58-0D5A-4FF0-8499-215C953753A7}"/>
    <cellStyle name="40% - Accent1 7 2 6" xfId="15470" xr:uid="{6CE9891F-0E04-4FF3-8A9B-0A99E5DCDA0C}"/>
    <cellStyle name="40% - Accent1 7 2 7" xfId="24427" xr:uid="{0E5296A0-4726-416F-BE83-DBC91938E953}"/>
    <cellStyle name="40% - Accent1 7 2 8" xfId="24890" xr:uid="{EC97C991-5133-4846-8B06-CF148D4DE1A4}"/>
    <cellStyle name="40% - Accent1 7 2 9" xfId="25257" xr:uid="{8DFC1DF1-32F2-45C4-8C46-6637915CCC35}"/>
    <cellStyle name="40% - Accent1 7 3" xfId="11161" xr:uid="{9E3E6B89-82E8-49F6-AD91-1CC8C66F24FB}"/>
    <cellStyle name="40% - Accent1 7 3 2" xfId="22449" xr:uid="{445AE87D-8F3E-42BA-9EEA-E33D733FC6D6}"/>
    <cellStyle name="40% - Accent1 7 4" xfId="9167" xr:uid="{426207FD-F255-4A96-B70E-06101F3C5350}"/>
    <cellStyle name="40% - Accent1 7 4 2" xfId="20455" xr:uid="{E1947039-C5E1-4CB3-BEA2-863DA30FB772}"/>
    <cellStyle name="40% - Accent1 7 5" xfId="7173" xr:uid="{45F14551-0393-4E5F-94F5-521ED114E564}"/>
    <cellStyle name="40% - Accent1 7 5 2" xfId="18461" xr:uid="{03F4A13B-1627-4521-8ACB-41CE9F21A07F}"/>
    <cellStyle name="40% - Accent1 7 6" xfId="5179" xr:uid="{EF12A49D-F4E2-45BC-A226-E0433FFCBDAE}"/>
    <cellStyle name="40% - Accent1 7 6 2" xfId="16467" xr:uid="{833FB052-C9E1-4E31-B759-77474394D0A6}"/>
    <cellStyle name="40% - Accent1 7 7" xfId="14473" xr:uid="{2EEF1BC3-2193-4913-AC8F-3671673284F9}"/>
    <cellStyle name="40% - Accent1 7 8" xfId="13159" xr:uid="{C6264CDE-5109-4B9F-A9E7-1F94C99EFC13}"/>
    <cellStyle name="40% - Accent1 7 9" xfId="24039" xr:uid="{B48B4C38-0BF9-4716-BEF6-E7A618F1F40F}"/>
    <cellStyle name="40% - Accent1 70" xfId="1224" xr:uid="{A5DE7D83-9139-4EDF-AD8E-0DC37C91AD70}"/>
    <cellStyle name="40% - Accent1 70 2" xfId="4180" xr:uid="{02A553DB-4EBB-4150-A11B-B6EFC414B27E}"/>
    <cellStyle name="40% - Accent1 70 2 2" xfId="12159" xr:uid="{EE336A8E-B3D6-49B7-9638-623F89BA655D}"/>
    <cellStyle name="40% - Accent1 70 2 2 2" xfId="23447" xr:uid="{B556483A-0AB9-4017-8083-A95A2348AF2A}"/>
    <cellStyle name="40% - Accent1 70 2 3" xfId="10165" xr:uid="{3381241E-E9F0-4871-8BD0-9343CFFFA006}"/>
    <cellStyle name="40% - Accent1 70 2 3 2" xfId="21453" xr:uid="{52FB1F8E-959B-4CA6-8458-EEB8C1B2BBA0}"/>
    <cellStyle name="40% - Accent1 70 2 4" xfId="8171" xr:uid="{039C5024-FF53-4484-A102-5F0BA9C99179}"/>
    <cellStyle name="40% - Accent1 70 2 4 2" xfId="19459" xr:uid="{98AE8D25-B11B-4148-A9E8-1D4200C0EA7C}"/>
    <cellStyle name="40% - Accent1 70 2 5" xfId="6177" xr:uid="{929A42C8-5258-41D2-AA0E-23C1376C4BEF}"/>
    <cellStyle name="40% - Accent1 70 2 5 2" xfId="17465" xr:uid="{7B6BF4E7-5B32-460A-8696-4523967D8D49}"/>
    <cellStyle name="40% - Accent1 70 2 6" xfId="15471" xr:uid="{E34AFC83-9EBC-4D74-ADA9-80547D0BC1C0}"/>
    <cellStyle name="40% - Accent1 70 3" xfId="11162" xr:uid="{173A8340-6A35-4F9B-A55E-FA831E0210D6}"/>
    <cellStyle name="40% - Accent1 70 3 2" xfId="22450" xr:uid="{41D0B4C3-0F01-423F-9354-4F37C8792B78}"/>
    <cellStyle name="40% - Accent1 70 4" xfId="9168" xr:uid="{7C633928-C972-4EFE-8B95-BC6FBCE440DD}"/>
    <cellStyle name="40% - Accent1 70 4 2" xfId="20456" xr:uid="{15F77ED6-AA51-4BCE-A1AC-7131187E041D}"/>
    <cellStyle name="40% - Accent1 70 5" xfId="7174" xr:uid="{E1EEBFAC-235A-4311-A294-25AF26A9C311}"/>
    <cellStyle name="40% - Accent1 70 5 2" xfId="18462" xr:uid="{41A00B14-5522-4AFD-9F82-B4A50F29D1FC}"/>
    <cellStyle name="40% - Accent1 70 6" xfId="5180" xr:uid="{6164715D-9C68-4936-99B7-A3D9AEB64A0A}"/>
    <cellStyle name="40% - Accent1 70 6 2" xfId="16468" xr:uid="{016ED82D-3431-49FF-BC00-807BF3F4CDE0}"/>
    <cellStyle name="40% - Accent1 70 7" xfId="14474" xr:uid="{65B53879-02E0-488F-B15F-27EC04FEE6D0}"/>
    <cellStyle name="40% - Accent1 70 8" xfId="13160" xr:uid="{C54DEB59-C70F-4CFE-9884-1023650CC9A2}"/>
    <cellStyle name="40% - Accent1 71" xfId="1225" xr:uid="{F04067FF-75E2-44EB-A28A-48F575C132BB}"/>
    <cellStyle name="40% - Accent1 71 2" xfId="4181" xr:uid="{F7A42E7E-E845-4FB3-B900-6480E53FC146}"/>
    <cellStyle name="40% - Accent1 71 2 2" xfId="12160" xr:uid="{F507A239-CC5D-4AC6-9266-7B83014BBA83}"/>
    <cellStyle name="40% - Accent1 71 2 2 2" xfId="23448" xr:uid="{866FEED4-459E-4F94-9A1D-67D0F5F9D337}"/>
    <cellStyle name="40% - Accent1 71 2 3" xfId="10166" xr:uid="{B7169E4F-1241-4A10-AC82-0744618612D8}"/>
    <cellStyle name="40% - Accent1 71 2 3 2" xfId="21454" xr:uid="{141C5E23-5321-44A0-8B27-6B5EB42A091B}"/>
    <cellStyle name="40% - Accent1 71 2 4" xfId="8172" xr:uid="{F0D370D3-FC6B-488A-9B43-392822E03718}"/>
    <cellStyle name="40% - Accent1 71 2 4 2" xfId="19460" xr:uid="{FDECC83D-38EB-4FD0-8AA4-410ECB75EC4E}"/>
    <cellStyle name="40% - Accent1 71 2 5" xfId="6178" xr:uid="{7881087E-2F1B-4C64-8893-65BEFEEDEEE1}"/>
    <cellStyle name="40% - Accent1 71 2 5 2" xfId="17466" xr:uid="{C8AEB87A-B891-4E46-A331-096EA2D5D596}"/>
    <cellStyle name="40% - Accent1 71 2 6" xfId="15472" xr:uid="{C26FCD88-2EE2-4F24-8E06-8F36128952A6}"/>
    <cellStyle name="40% - Accent1 71 3" xfId="11163" xr:uid="{F70CCCDD-4A66-402C-9086-CD5F2D5254D7}"/>
    <cellStyle name="40% - Accent1 71 3 2" xfId="22451" xr:uid="{647B2BFD-29B6-47C5-B06A-8F64F9241284}"/>
    <cellStyle name="40% - Accent1 71 4" xfId="9169" xr:uid="{39B4A2BF-79E8-4D78-814E-512EAC985F98}"/>
    <cellStyle name="40% - Accent1 71 4 2" xfId="20457" xr:uid="{36F1985B-381F-4578-8436-522F7C141586}"/>
    <cellStyle name="40% - Accent1 71 5" xfId="7175" xr:uid="{50B786D2-DEC6-469A-ADC6-F6DEA7817148}"/>
    <cellStyle name="40% - Accent1 71 5 2" xfId="18463" xr:uid="{628087D2-AF27-483B-AB0E-3BB969BC513A}"/>
    <cellStyle name="40% - Accent1 71 6" xfId="5181" xr:uid="{73DFE564-0134-4822-8E8F-C004D0475FBB}"/>
    <cellStyle name="40% - Accent1 71 6 2" xfId="16469" xr:uid="{9BF3C04B-F411-437A-89C2-4680CB12091A}"/>
    <cellStyle name="40% - Accent1 71 7" xfId="14475" xr:uid="{FB9D9ED2-1115-45DD-AFED-0C791705E924}"/>
    <cellStyle name="40% - Accent1 71 8" xfId="13161" xr:uid="{1170D154-48B1-4F12-B853-C8D3A77E8954}"/>
    <cellStyle name="40% - Accent1 72" xfId="1226" xr:uid="{40947CA2-8EFD-4973-A913-963795AB2ADB}"/>
    <cellStyle name="40% - Accent1 72 2" xfId="4182" xr:uid="{E9500B6A-CF5E-4CD9-967D-86F9808DF029}"/>
    <cellStyle name="40% - Accent1 72 2 2" xfId="12161" xr:uid="{B6AF98EE-4727-4E38-A4CC-0EBACED11B2F}"/>
    <cellStyle name="40% - Accent1 72 2 2 2" xfId="23449" xr:uid="{2770BF76-55DD-4EA1-8E07-42ED57915AEB}"/>
    <cellStyle name="40% - Accent1 72 2 3" xfId="10167" xr:uid="{B9BF7402-B0F5-4392-8DFF-A4B059C67056}"/>
    <cellStyle name="40% - Accent1 72 2 3 2" xfId="21455" xr:uid="{3E765BCC-30CC-4E16-BD30-59B04FCE888D}"/>
    <cellStyle name="40% - Accent1 72 2 4" xfId="8173" xr:uid="{6FF2D802-8F8C-4BE1-A22B-2D0CB258EE59}"/>
    <cellStyle name="40% - Accent1 72 2 4 2" xfId="19461" xr:uid="{DC3D4AB2-36D8-4B34-9CD0-814335CB0D64}"/>
    <cellStyle name="40% - Accent1 72 2 5" xfId="6179" xr:uid="{DB4B35D1-85C3-4EE4-88B4-0C2F4C46C234}"/>
    <cellStyle name="40% - Accent1 72 2 5 2" xfId="17467" xr:uid="{D1157CE1-AC82-4760-8C8D-21E6DDC56B1A}"/>
    <cellStyle name="40% - Accent1 72 2 6" xfId="15473" xr:uid="{D5316674-09B1-4E93-9DA2-00313348B67C}"/>
    <cellStyle name="40% - Accent1 72 3" xfId="11164" xr:uid="{5C54D100-D680-4214-A5FA-432AE1DCA740}"/>
    <cellStyle name="40% - Accent1 72 3 2" xfId="22452" xr:uid="{36E60B1A-140E-418B-B88D-CF8499C12705}"/>
    <cellStyle name="40% - Accent1 72 4" xfId="9170" xr:uid="{EDDDBB2A-6668-4DB1-93C6-F626EDD74A85}"/>
    <cellStyle name="40% - Accent1 72 4 2" xfId="20458" xr:uid="{35F456FD-D3B0-4CA4-AEB8-0E20E4229622}"/>
    <cellStyle name="40% - Accent1 72 5" xfId="7176" xr:uid="{E9709A19-3990-48B8-A571-FCEEC5EDA908}"/>
    <cellStyle name="40% - Accent1 72 5 2" xfId="18464" xr:uid="{F7E9BBAF-8266-4E8D-A512-BBC3979EC111}"/>
    <cellStyle name="40% - Accent1 72 6" xfId="5182" xr:uid="{DA873AB8-B37B-4F33-9366-DBC95D08E0D1}"/>
    <cellStyle name="40% - Accent1 72 6 2" xfId="16470" xr:uid="{0E024168-302E-47AA-8AD2-3C4B7498B32C}"/>
    <cellStyle name="40% - Accent1 72 7" xfId="14476" xr:uid="{06E5BC9E-DC4E-4C89-8C90-E8D4D3C495CA}"/>
    <cellStyle name="40% - Accent1 72 8" xfId="13162" xr:uid="{0D0D4761-42FA-4B3A-9458-84F5642B1356}"/>
    <cellStyle name="40% - Accent1 8" xfId="1227" xr:uid="{E1337ED8-7B11-4420-BB5C-802D2CF12FC0}"/>
    <cellStyle name="40% - Accent1 8 2" xfId="4183" xr:uid="{E3C158B2-B549-4345-A533-8414EF0CF5DF}"/>
    <cellStyle name="40% - Accent1 8 2 2" xfId="12162" xr:uid="{5BA19F5B-308E-455E-88FE-D8941C0F9589}"/>
    <cellStyle name="40% - Accent1 8 2 2 2" xfId="23450" xr:uid="{8B4BE060-5B3D-49FA-AB1A-F9A0D0D9CD69}"/>
    <cellStyle name="40% - Accent1 8 2 3" xfId="10168" xr:uid="{FFF532CC-1FCB-4149-A53B-A2F9EEA9E4B5}"/>
    <cellStyle name="40% - Accent1 8 2 3 2" xfId="21456" xr:uid="{A122195F-7053-4E36-AC79-77093BEC395E}"/>
    <cellStyle name="40% - Accent1 8 2 4" xfId="8174" xr:uid="{98F238C5-795C-4622-A325-EBD12B465F1B}"/>
    <cellStyle name="40% - Accent1 8 2 4 2" xfId="19462" xr:uid="{413B5039-5D00-4AE2-84BE-CAD0306339EF}"/>
    <cellStyle name="40% - Accent1 8 2 5" xfId="6180" xr:uid="{F63B507E-25A5-4E0B-B0BB-6556BAACC6B7}"/>
    <cellStyle name="40% - Accent1 8 2 5 2" xfId="17468" xr:uid="{C9FB3D96-C262-4902-A822-2AD7E2EFBB49}"/>
    <cellStyle name="40% - Accent1 8 2 6" xfId="15474" xr:uid="{C8B8D39F-652E-49FE-BFFB-E78B79FC64ED}"/>
    <cellStyle name="40% - Accent1 8 3" xfId="11165" xr:uid="{95C45CF8-40DA-4047-8FFA-0F88210F4CEA}"/>
    <cellStyle name="40% - Accent1 8 3 2" xfId="22453" xr:uid="{9E3449DE-D961-4181-AADA-EB0C3E1D5DF0}"/>
    <cellStyle name="40% - Accent1 8 4" xfId="9171" xr:uid="{6D783CCB-F8DE-4FEA-A93A-14671A21937F}"/>
    <cellStyle name="40% - Accent1 8 4 2" xfId="20459" xr:uid="{3197A7E7-0990-4C1A-95AC-3A9CDF6446AE}"/>
    <cellStyle name="40% - Accent1 8 5" xfId="7177" xr:uid="{C372B93F-7483-41F8-83C0-24B59A98761D}"/>
    <cellStyle name="40% - Accent1 8 5 2" xfId="18465" xr:uid="{5B412C45-4135-4207-B4A9-99E596E845C9}"/>
    <cellStyle name="40% - Accent1 8 6" xfId="5183" xr:uid="{19619F55-AF57-4A18-BF95-26CF4D6DE6A7}"/>
    <cellStyle name="40% - Accent1 8 6 2" xfId="16471" xr:uid="{A058055B-BBA6-4E57-A997-CD27CAA54760}"/>
    <cellStyle name="40% - Accent1 8 7" xfId="14477" xr:uid="{0BF0BE82-10E3-45C3-8A95-CFA1D466027E}"/>
    <cellStyle name="40% - Accent1 8 8" xfId="13163" xr:uid="{72D0A4FB-C226-4FE2-9463-60BE18516B8C}"/>
    <cellStyle name="40% - Accent1 9" xfId="1228" xr:uid="{84290DE8-D3ED-4378-98C5-C4832C14E24F}"/>
    <cellStyle name="40% - Accent1 9 2" xfId="4184" xr:uid="{5FFBD9C4-737B-470C-8E19-6200FA66C87E}"/>
    <cellStyle name="40% - Accent1 9 2 2" xfId="12163" xr:uid="{08E5F6E9-27C9-4ED1-99EC-97DA6FC62DC5}"/>
    <cellStyle name="40% - Accent1 9 2 2 2" xfId="23451" xr:uid="{F775BB97-6A16-4EB7-BEAD-76B76C5A0A78}"/>
    <cellStyle name="40% - Accent1 9 2 3" xfId="10169" xr:uid="{8C358783-79C8-4FE6-86C3-3484A91FA497}"/>
    <cellStyle name="40% - Accent1 9 2 3 2" xfId="21457" xr:uid="{B0BC47B7-0D75-4F22-83AB-9B82D644B141}"/>
    <cellStyle name="40% - Accent1 9 2 4" xfId="8175" xr:uid="{1EA6B510-1D88-438F-A60C-40AEF70773DC}"/>
    <cellStyle name="40% - Accent1 9 2 4 2" xfId="19463" xr:uid="{F3153C13-5842-4828-81B7-3AE92C1A3B61}"/>
    <cellStyle name="40% - Accent1 9 2 5" xfId="6181" xr:uid="{B80425D7-789B-4CE2-B248-B4FED42CFDE4}"/>
    <cellStyle name="40% - Accent1 9 2 5 2" xfId="17469" xr:uid="{35C50BA7-B706-438C-B834-4F1B0A0BBC41}"/>
    <cellStyle name="40% - Accent1 9 2 6" xfId="15475" xr:uid="{0D082959-454C-4760-B8D4-1BC6A9164AE8}"/>
    <cellStyle name="40% - Accent1 9 3" xfId="11166" xr:uid="{C8118FC4-EC2C-4D22-9D05-93A4A564EA4F}"/>
    <cellStyle name="40% - Accent1 9 3 2" xfId="22454" xr:uid="{62CC5826-3080-4E13-AF16-236460E2093C}"/>
    <cellStyle name="40% - Accent1 9 4" xfId="9172" xr:uid="{9BECEC2D-B171-4E7F-AB28-49F6D671624A}"/>
    <cellStyle name="40% - Accent1 9 4 2" xfId="20460" xr:uid="{3A7786D7-1514-4FB3-AC6B-39BBC5781D49}"/>
    <cellStyle name="40% - Accent1 9 5" xfId="7178" xr:uid="{66E19DAE-B7BC-4FAC-BF92-DDEFB0E6452A}"/>
    <cellStyle name="40% - Accent1 9 5 2" xfId="18466" xr:uid="{8DCB7C0F-7C5E-4490-913A-A526AA07D174}"/>
    <cellStyle name="40% - Accent1 9 6" xfId="5184" xr:uid="{92C8A467-9638-4F32-93AA-09D3E9870204}"/>
    <cellStyle name="40% - Accent1 9 6 2" xfId="16472" xr:uid="{A25DDFCB-65F5-4656-9148-D2D793D31C50}"/>
    <cellStyle name="40% - Accent1 9 7" xfId="14478" xr:uid="{0A2DA20D-6208-4092-9966-E8F755F57B64}"/>
    <cellStyle name="40% - Accent1 9 8" xfId="13164" xr:uid="{C7AE4A6A-17FE-4A06-AB47-C7810B2B804C}"/>
    <cellStyle name="40% - Accent2" xfId="24" builtinId="35" customBuiltin="1"/>
    <cellStyle name="40% - Accent2 10" xfId="1229" xr:uid="{8307E3A8-A5C2-45B5-87CF-5B2BD8D9E7AC}"/>
    <cellStyle name="40% - Accent2 10 2" xfId="4185" xr:uid="{D6C4A88B-66ED-4127-8336-FF00C962B3E9}"/>
    <cellStyle name="40% - Accent2 10 2 2" xfId="12164" xr:uid="{1EF6443B-8A52-4CD0-8EF1-5279E92C4837}"/>
    <cellStyle name="40% - Accent2 10 2 2 2" xfId="23452" xr:uid="{33B18B08-6150-4435-AD35-60775E511CD5}"/>
    <cellStyle name="40% - Accent2 10 2 3" xfId="10170" xr:uid="{A2CDBCAD-1B35-4232-9097-515920A871A2}"/>
    <cellStyle name="40% - Accent2 10 2 3 2" xfId="21458" xr:uid="{4CD5D37D-4F45-41DE-865A-9185554B0EBB}"/>
    <cellStyle name="40% - Accent2 10 2 4" xfId="8176" xr:uid="{5F47B0A7-ABDD-459D-A36E-44561856C76E}"/>
    <cellStyle name="40% - Accent2 10 2 4 2" xfId="19464" xr:uid="{7F30DBDA-C3AF-47EE-8684-B11FC9FB4F1F}"/>
    <cellStyle name="40% - Accent2 10 2 5" xfId="6182" xr:uid="{7FC0F918-6019-47E9-A6B3-65F2985F4CC8}"/>
    <cellStyle name="40% - Accent2 10 2 5 2" xfId="17470" xr:uid="{6CD6C873-75AA-4856-8527-15D659FB5AD3}"/>
    <cellStyle name="40% - Accent2 10 2 6" xfId="15476" xr:uid="{0A8E29A4-10C0-4FC7-959E-6B006F3A362E}"/>
    <cellStyle name="40% - Accent2 10 3" xfId="11167" xr:uid="{5EBB1CEB-9F46-47A8-8683-B398AB85F38D}"/>
    <cellStyle name="40% - Accent2 10 3 2" xfId="22455" xr:uid="{8EA9F4D7-8670-49F8-AC43-27E5F95AD4D9}"/>
    <cellStyle name="40% - Accent2 10 4" xfId="9173" xr:uid="{2252348A-6844-4EAD-A520-D0FBF2B8949F}"/>
    <cellStyle name="40% - Accent2 10 4 2" xfId="20461" xr:uid="{307BD88A-5768-4A71-988F-0C611646818E}"/>
    <cellStyle name="40% - Accent2 10 5" xfId="7179" xr:uid="{DCE33AED-3F02-46C2-B1D7-10923F4E938B}"/>
    <cellStyle name="40% - Accent2 10 5 2" xfId="18467" xr:uid="{CBCA9DA1-A0D9-45C8-B7BD-40E2B1966CC2}"/>
    <cellStyle name="40% - Accent2 10 6" xfId="5185" xr:uid="{80FD5251-B0F8-4912-99F8-F1596F0F0B8B}"/>
    <cellStyle name="40% - Accent2 10 6 2" xfId="16473" xr:uid="{173280BF-F569-43FA-940D-69B95187B222}"/>
    <cellStyle name="40% - Accent2 10 7" xfId="14479" xr:uid="{3633D4C0-E573-4937-ADE9-D70960BCD21D}"/>
    <cellStyle name="40% - Accent2 10 8" xfId="13165" xr:uid="{CC1644B0-4962-424E-ADAD-0EF875F0A3B3}"/>
    <cellStyle name="40% - Accent2 11" xfId="1230" xr:uid="{6F97162F-5962-4073-9DCD-8C20537ED8AA}"/>
    <cellStyle name="40% - Accent2 11 2" xfId="4186" xr:uid="{EE278091-8026-4A24-8D29-7F4332137D49}"/>
    <cellStyle name="40% - Accent2 11 2 2" xfId="12165" xr:uid="{19F3DDAB-07DF-42B6-B102-D3DF44DC9997}"/>
    <cellStyle name="40% - Accent2 11 2 2 2" xfId="23453" xr:uid="{24374873-5742-488D-A570-AD8714120AF2}"/>
    <cellStyle name="40% - Accent2 11 2 3" xfId="10171" xr:uid="{F32D150A-EE55-4551-A4D1-3DF2D5F7D100}"/>
    <cellStyle name="40% - Accent2 11 2 3 2" xfId="21459" xr:uid="{671FE886-9ACC-4633-9702-4F1C932FACEA}"/>
    <cellStyle name="40% - Accent2 11 2 4" xfId="8177" xr:uid="{E13FD4DD-7797-4AE6-8FFA-464633391684}"/>
    <cellStyle name="40% - Accent2 11 2 4 2" xfId="19465" xr:uid="{9FF194E5-5E5D-4E3A-8C86-57F786B84B49}"/>
    <cellStyle name="40% - Accent2 11 2 5" xfId="6183" xr:uid="{BC458AB5-AF39-4223-8727-95A0D5F8E629}"/>
    <cellStyle name="40% - Accent2 11 2 5 2" xfId="17471" xr:uid="{03D885D5-9005-4115-8422-E249B0901528}"/>
    <cellStyle name="40% - Accent2 11 2 6" xfId="15477" xr:uid="{D98D0001-61D5-47AF-875F-7CE478F0A91B}"/>
    <cellStyle name="40% - Accent2 11 3" xfId="11168" xr:uid="{4498AF9F-A741-4F44-A54A-D1D9F4C25D8D}"/>
    <cellStyle name="40% - Accent2 11 3 2" xfId="22456" xr:uid="{7A9F3F38-E859-4CED-8D50-FD8F5B8AFB0C}"/>
    <cellStyle name="40% - Accent2 11 4" xfId="9174" xr:uid="{AD5C88DD-7270-4BDC-BE8B-078D58C26FE1}"/>
    <cellStyle name="40% - Accent2 11 4 2" xfId="20462" xr:uid="{B3A44843-4BB7-4848-922B-4C5BD9DE5723}"/>
    <cellStyle name="40% - Accent2 11 5" xfId="7180" xr:uid="{96F4E17B-D9E3-4F98-8536-275E4729AFEE}"/>
    <cellStyle name="40% - Accent2 11 5 2" xfId="18468" xr:uid="{54ED295F-B85D-4B02-88FA-CBDDF962E80F}"/>
    <cellStyle name="40% - Accent2 11 6" xfId="5186" xr:uid="{6846D581-E90B-4378-AFE9-E9F59696DD0A}"/>
    <cellStyle name="40% - Accent2 11 6 2" xfId="16474" xr:uid="{63B34CF6-7CE3-4F1A-87D8-0517BA1627D9}"/>
    <cellStyle name="40% - Accent2 11 7" xfId="14480" xr:uid="{319E551F-8103-4F0B-9499-4B73902100BB}"/>
    <cellStyle name="40% - Accent2 11 8" xfId="13166" xr:uid="{23FBDA07-3644-4D80-93F7-9DCFB13706C5}"/>
    <cellStyle name="40% - Accent2 12" xfId="1231" xr:uid="{4EA7D01A-B744-4FF1-B07B-3DC90F265AB1}"/>
    <cellStyle name="40% - Accent2 12 2" xfId="4187" xr:uid="{FC770D9E-C59F-4D33-B355-3C2FCBD0F8FB}"/>
    <cellStyle name="40% - Accent2 12 2 2" xfId="12166" xr:uid="{AE873BA8-5509-4D8A-B4C4-00E4C08D1FF8}"/>
    <cellStyle name="40% - Accent2 12 2 2 2" xfId="23454" xr:uid="{FA76B11B-547C-44BA-9A6F-25C4D96FECE7}"/>
    <cellStyle name="40% - Accent2 12 2 3" xfId="10172" xr:uid="{1688306E-7CA4-4A8D-8EB8-234E10189464}"/>
    <cellStyle name="40% - Accent2 12 2 3 2" xfId="21460" xr:uid="{6754C33E-4942-4CAE-982E-31FAB1A32FDF}"/>
    <cellStyle name="40% - Accent2 12 2 4" xfId="8178" xr:uid="{E7048B3A-C335-47D2-A2E3-65E774ED0A9F}"/>
    <cellStyle name="40% - Accent2 12 2 4 2" xfId="19466" xr:uid="{C45B90E6-71DA-44E6-9F8A-6C64E565B5B5}"/>
    <cellStyle name="40% - Accent2 12 2 5" xfId="6184" xr:uid="{E488B49C-D9E6-404D-8160-588A539F48A0}"/>
    <cellStyle name="40% - Accent2 12 2 5 2" xfId="17472" xr:uid="{25DC73A2-8FD5-46A2-A81A-C9BD1E051DF7}"/>
    <cellStyle name="40% - Accent2 12 2 6" xfId="15478" xr:uid="{B50C1011-B6A6-4388-ADCD-19B401EE3337}"/>
    <cellStyle name="40% - Accent2 12 3" xfId="11169" xr:uid="{5E21AEBD-74AE-4970-96DD-DC3BBC0949AB}"/>
    <cellStyle name="40% - Accent2 12 3 2" xfId="22457" xr:uid="{4D67AD25-477C-4708-9BBF-F7F2731DAC58}"/>
    <cellStyle name="40% - Accent2 12 4" xfId="9175" xr:uid="{4876790F-CA2C-4C1B-9488-81C73451792B}"/>
    <cellStyle name="40% - Accent2 12 4 2" xfId="20463" xr:uid="{C47EDD42-321A-4217-9BB5-8FF76B96728F}"/>
    <cellStyle name="40% - Accent2 12 5" xfId="7181" xr:uid="{F388CAFD-30DD-4A08-A7FC-EE6007DA371F}"/>
    <cellStyle name="40% - Accent2 12 5 2" xfId="18469" xr:uid="{DA44E8D4-1773-4F37-895E-8BCBA7609409}"/>
    <cellStyle name="40% - Accent2 12 6" xfId="5187" xr:uid="{19002D90-DF18-475E-A28C-A51293604C6F}"/>
    <cellStyle name="40% - Accent2 12 6 2" xfId="16475" xr:uid="{1AE346A0-A29A-45B5-88BD-F363B1AA792E}"/>
    <cellStyle name="40% - Accent2 12 7" xfId="14481" xr:uid="{A642181C-A77B-43E1-9F28-50297347C10E}"/>
    <cellStyle name="40% - Accent2 12 8" xfId="13167" xr:uid="{877DEEE7-6FC3-491F-ABA1-CFAB2916CD93}"/>
    <cellStyle name="40% - Accent2 13" xfId="1232" xr:uid="{98F4C506-B897-4946-8F01-D3AEC44A2990}"/>
    <cellStyle name="40% - Accent2 13 2" xfId="4188" xr:uid="{77A5E0F5-EC19-4A34-96F6-D296AF06FB39}"/>
    <cellStyle name="40% - Accent2 13 2 2" xfId="12167" xr:uid="{888783FF-52F8-4012-9B79-5F1F4FC4031A}"/>
    <cellStyle name="40% - Accent2 13 2 2 2" xfId="23455" xr:uid="{41F08532-DB30-4F8A-98FB-8BCAE78C6EB8}"/>
    <cellStyle name="40% - Accent2 13 2 3" xfId="10173" xr:uid="{AFD2A847-DFBC-4F98-B83E-641C234A1F82}"/>
    <cellStyle name="40% - Accent2 13 2 3 2" xfId="21461" xr:uid="{5A8EFF93-2D0F-4A76-94B1-F99B509E4A8B}"/>
    <cellStyle name="40% - Accent2 13 2 4" xfId="8179" xr:uid="{17E6546C-52FF-4723-BC53-30E54323D66A}"/>
    <cellStyle name="40% - Accent2 13 2 4 2" xfId="19467" xr:uid="{EF764BED-2259-42EF-84A7-E8A7A341592F}"/>
    <cellStyle name="40% - Accent2 13 2 5" xfId="6185" xr:uid="{809FB9E5-C92E-4DAB-BBE3-E661A4EA85F4}"/>
    <cellStyle name="40% - Accent2 13 2 5 2" xfId="17473" xr:uid="{18BCAB27-761D-4CB3-BAC8-B05989C872EA}"/>
    <cellStyle name="40% - Accent2 13 2 6" xfId="15479" xr:uid="{26A82FAB-F015-47AD-95D2-F289DDBBA774}"/>
    <cellStyle name="40% - Accent2 13 3" xfId="11170" xr:uid="{49E4A752-DADF-49D9-9BFC-09E4ACED517A}"/>
    <cellStyle name="40% - Accent2 13 3 2" xfId="22458" xr:uid="{A91308BD-AA5D-4CCE-8CE8-7F87A8E15E52}"/>
    <cellStyle name="40% - Accent2 13 4" xfId="9176" xr:uid="{EE554025-2105-4947-8121-2A8E251E5554}"/>
    <cellStyle name="40% - Accent2 13 4 2" xfId="20464" xr:uid="{4E072673-2496-42E9-971F-B03F96EBFB4E}"/>
    <cellStyle name="40% - Accent2 13 5" xfId="7182" xr:uid="{2C3EA1A2-1B36-433A-9180-4FD2955FA9D9}"/>
    <cellStyle name="40% - Accent2 13 5 2" xfId="18470" xr:uid="{24C56556-636F-48ED-B73C-ED08F2074B0F}"/>
    <cellStyle name="40% - Accent2 13 6" xfId="5188" xr:uid="{E5C736B1-DBFC-4020-9710-86B4F472A216}"/>
    <cellStyle name="40% - Accent2 13 6 2" xfId="16476" xr:uid="{D7C49665-26C1-416D-8BAC-25231C7B7FDD}"/>
    <cellStyle name="40% - Accent2 13 7" xfId="14482" xr:uid="{EB796B23-94E7-4E88-B631-22AFC5DBB175}"/>
    <cellStyle name="40% - Accent2 13 8" xfId="13168" xr:uid="{40E05D09-24DC-4C94-8286-4E70597FA882}"/>
    <cellStyle name="40% - Accent2 14" xfId="1233" xr:uid="{917E3175-1CD9-44CC-9BEE-0E76488EEFA1}"/>
    <cellStyle name="40% - Accent2 14 2" xfId="4189" xr:uid="{6959A738-CDE2-4484-A1AE-C0D687B5BB0E}"/>
    <cellStyle name="40% - Accent2 14 2 2" xfId="12168" xr:uid="{2C5E9C6A-46F2-4808-B23B-0F56715E941D}"/>
    <cellStyle name="40% - Accent2 14 2 2 2" xfId="23456" xr:uid="{91E58ABC-B51F-424E-BCFF-17B4486EDE3B}"/>
    <cellStyle name="40% - Accent2 14 2 3" xfId="10174" xr:uid="{2D297D2D-6EC7-4C0B-8DB9-72C578EE6572}"/>
    <cellStyle name="40% - Accent2 14 2 3 2" xfId="21462" xr:uid="{1D7F85BC-E598-40D2-99CA-3BF6B1F86F9C}"/>
    <cellStyle name="40% - Accent2 14 2 4" xfId="8180" xr:uid="{B03D81C6-1A1C-42CF-98BB-260CB480DE96}"/>
    <cellStyle name="40% - Accent2 14 2 4 2" xfId="19468" xr:uid="{6178FB75-3F68-4D42-B815-826A26710310}"/>
    <cellStyle name="40% - Accent2 14 2 5" xfId="6186" xr:uid="{D73837BA-4A97-4874-AD31-BC5579902FC8}"/>
    <cellStyle name="40% - Accent2 14 2 5 2" xfId="17474" xr:uid="{1DA851A1-3503-401E-8AF8-89FE485BB67E}"/>
    <cellStyle name="40% - Accent2 14 2 6" xfId="15480" xr:uid="{AD52EAF2-080D-492F-B30C-AB1D8E722116}"/>
    <cellStyle name="40% - Accent2 14 3" xfId="11171" xr:uid="{BF61B301-6C36-4173-B8E8-E2178C7830BF}"/>
    <cellStyle name="40% - Accent2 14 3 2" xfId="22459" xr:uid="{CB33283C-DE42-4B2F-A409-54C086D509F8}"/>
    <cellStyle name="40% - Accent2 14 4" xfId="9177" xr:uid="{8FA2714D-B120-4694-B630-F52FC8D80BF7}"/>
    <cellStyle name="40% - Accent2 14 4 2" xfId="20465" xr:uid="{505D8238-2316-4EA2-974A-8516DA25719A}"/>
    <cellStyle name="40% - Accent2 14 5" xfId="7183" xr:uid="{F293DB35-514B-4149-83E3-7D6EB54803BA}"/>
    <cellStyle name="40% - Accent2 14 5 2" xfId="18471" xr:uid="{E17CB430-E156-4D63-AEB2-6C6DC3F3F730}"/>
    <cellStyle name="40% - Accent2 14 6" xfId="5189" xr:uid="{1CC62CEA-0FE4-4BDA-B600-E0237CAE96FC}"/>
    <cellStyle name="40% - Accent2 14 6 2" xfId="16477" xr:uid="{16799253-A47D-4B6B-9E3E-5651E7ED7DE0}"/>
    <cellStyle name="40% - Accent2 14 7" xfId="14483" xr:uid="{6149E539-F345-4635-B2CD-FAE047D3B450}"/>
    <cellStyle name="40% - Accent2 14 8" xfId="13169" xr:uid="{B67CB380-2A6C-4B22-9435-67E53A778C7C}"/>
    <cellStyle name="40% - Accent2 15" xfId="1234" xr:uid="{F6E3B1F2-6325-4E06-8E57-ADC50F1CC2DA}"/>
    <cellStyle name="40% - Accent2 15 2" xfId="4190" xr:uid="{C39180E5-C19F-406F-9986-BBB8F90D3D11}"/>
    <cellStyle name="40% - Accent2 15 2 2" xfId="12169" xr:uid="{D9A88748-FBFD-451A-BCAB-AF708D28474F}"/>
    <cellStyle name="40% - Accent2 15 2 2 2" xfId="23457" xr:uid="{300B06E6-BEB1-4D3C-B745-6B578E059742}"/>
    <cellStyle name="40% - Accent2 15 2 3" xfId="10175" xr:uid="{12DB2DAA-5949-4E53-8DBA-D0D51C48D27C}"/>
    <cellStyle name="40% - Accent2 15 2 3 2" xfId="21463" xr:uid="{67AEF756-E07D-4879-904D-5D0D61DC1587}"/>
    <cellStyle name="40% - Accent2 15 2 4" xfId="8181" xr:uid="{BEB782CA-83B0-4DD9-83E2-126AE996D5C3}"/>
    <cellStyle name="40% - Accent2 15 2 4 2" xfId="19469" xr:uid="{F37F1E49-6B1D-4F41-8BA3-90B68C039CFA}"/>
    <cellStyle name="40% - Accent2 15 2 5" xfId="6187" xr:uid="{BC26AB80-4DE7-4013-930E-25CF81B6D8D7}"/>
    <cellStyle name="40% - Accent2 15 2 5 2" xfId="17475" xr:uid="{21D29372-77D0-4EB8-9C21-CB3F1E68A954}"/>
    <cellStyle name="40% - Accent2 15 2 6" xfId="15481" xr:uid="{544B6811-FD07-43B9-9C29-3C335240474A}"/>
    <cellStyle name="40% - Accent2 15 3" xfId="11172" xr:uid="{EF699CC8-8790-4E4A-A973-318F5A583045}"/>
    <cellStyle name="40% - Accent2 15 3 2" xfId="22460" xr:uid="{E4DCA095-5DDD-4CF6-9846-6FE422570B9A}"/>
    <cellStyle name="40% - Accent2 15 4" xfId="9178" xr:uid="{A6AA806B-735E-4202-89D3-54EE6AB29D3A}"/>
    <cellStyle name="40% - Accent2 15 4 2" xfId="20466" xr:uid="{66DDF94D-1399-4BD8-9D5F-C84FEFD35B9A}"/>
    <cellStyle name="40% - Accent2 15 5" xfId="7184" xr:uid="{E6C31696-F568-4C92-9383-611C278A8D40}"/>
    <cellStyle name="40% - Accent2 15 5 2" xfId="18472" xr:uid="{4929EFBB-2EC8-497B-855F-1EDA079AAB36}"/>
    <cellStyle name="40% - Accent2 15 6" xfId="5190" xr:uid="{F395127D-DD16-42C5-B0D8-D505C1751427}"/>
    <cellStyle name="40% - Accent2 15 6 2" xfId="16478" xr:uid="{E2A765E3-7414-4355-9C7C-38FBFAE2A30A}"/>
    <cellStyle name="40% - Accent2 15 7" xfId="14484" xr:uid="{0302D89C-CFEB-4ADB-910F-92B46437FBD1}"/>
    <cellStyle name="40% - Accent2 15 8" xfId="13170" xr:uid="{033FE6B5-0872-4BAE-AA74-3B98F4F54DD9}"/>
    <cellStyle name="40% - Accent2 16" xfId="1235" xr:uid="{002956A6-DF3E-4708-A40A-E127AE370D37}"/>
    <cellStyle name="40% - Accent2 16 2" xfId="4191" xr:uid="{BCA85056-B54B-4B0F-9375-3A5FD4E17E8A}"/>
    <cellStyle name="40% - Accent2 16 2 2" xfId="12170" xr:uid="{C08BF36C-79BC-4CC2-8D28-6371BA5729FD}"/>
    <cellStyle name="40% - Accent2 16 2 2 2" xfId="23458" xr:uid="{FCCC7223-55BB-424A-8AAD-DACC68270537}"/>
    <cellStyle name="40% - Accent2 16 2 3" xfId="10176" xr:uid="{83536C73-242D-44B3-BFDB-74D66621C738}"/>
    <cellStyle name="40% - Accent2 16 2 3 2" xfId="21464" xr:uid="{B31BF2FC-DFDC-48D7-8184-D8DC757FE083}"/>
    <cellStyle name="40% - Accent2 16 2 4" xfId="8182" xr:uid="{8667CECF-467B-469A-B31C-A05530592E0A}"/>
    <cellStyle name="40% - Accent2 16 2 4 2" xfId="19470" xr:uid="{7AFA3932-5252-4E04-AE2D-F2D6F2F4F03B}"/>
    <cellStyle name="40% - Accent2 16 2 5" xfId="6188" xr:uid="{F6206FBC-6BCB-469F-9710-ED4889575C28}"/>
    <cellStyle name="40% - Accent2 16 2 5 2" xfId="17476" xr:uid="{14DBC1A8-AEDF-47D9-B5AE-BD370F063498}"/>
    <cellStyle name="40% - Accent2 16 2 6" xfId="15482" xr:uid="{03A5908D-A4E7-4DBF-9C14-C6AC5DAD86E9}"/>
    <cellStyle name="40% - Accent2 16 3" xfId="11173" xr:uid="{4589F27E-9CE9-4ABF-9BF2-D42E6CC14392}"/>
    <cellStyle name="40% - Accent2 16 3 2" xfId="22461" xr:uid="{BA71D92E-3709-4A2F-8055-0D3DC233D89B}"/>
    <cellStyle name="40% - Accent2 16 4" xfId="9179" xr:uid="{17A09C35-42C4-426D-A85C-059085D465A7}"/>
    <cellStyle name="40% - Accent2 16 4 2" xfId="20467" xr:uid="{117BEE15-DB71-40B9-8010-CD4697DB61E0}"/>
    <cellStyle name="40% - Accent2 16 5" xfId="7185" xr:uid="{7D3F4C27-4774-4262-87F0-CEA6169566CA}"/>
    <cellStyle name="40% - Accent2 16 5 2" xfId="18473" xr:uid="{91108E6C-9CC5-416F-8331-86B45AB3D80F}"/>
    <cellStyle name="40% - Accent2 16 6" xfId="5191" xr:uid="{EDA87D10-BFBB-461E-9C29-8779EC992F9C}"/>
    <cellStyle name="40% - Accent2 16 6 2" xfId="16479" xr:uid="{05361B39-FAB9-4B05-837C-CE2314DBE3F8}"/>
    <cellStyle name="40% - Accent2 16 7" xfId="14485" xr:uid="{FDD9E7DC-0A4E-4046-82D1-1E7C56F28ACE}"/>
    <cellStyle name="40% - Accent2 16 8" xfId="13171" xr:uid="{FDB15D4A-D201-4A7D-A9C2-F0A36A51C8DE}"/>
    <cellStyle name="40% - Accent2 17" xfId="1236" xr:uid="{ABEF31CD-DDD2-48E8-B86F-61E186B715B8}"/>
    <cellStyle name="40% - Accent2 17 2" xfId="4192" xr:uid="{10DFE0C9-EBFE-4134-90BA-9F5E096D0552}"/>
    <cellStyle name="40% - Accent2 17 2 2" xfId="12171" xr:uid="{2125A2E4-28C9-4E4D-B5D6-C2736894D5E4}"/>
    <cellStyle name="40% - Accent2 17 2 2 2" xfId="23459" xr:uid="{77AAD951-2C96-4759-BF75-8FB5CFE5D2C6}"/>
    <cellStyle name="40% - Accent2 17 2 3" xfId="10177" xr:uid="{92BD2B1C-20FE-4AEB-B2E1-849EB160869B}"/>
    <cellStyle name="40% - Accent2 17 2 3 2" xfId="21465" xr:uid="{430C3A6B-1B20-4C9F-A0EA-DC57BB313ABF}"/>
    <cellStyle name="40% - Accent2 17 2 4" xfId="8183" xr:uid="{D304A51C-CC8B-44D6-883D-2A5A8188C7A3}"/>
    <cellStyle name="40% - Accent2 17 2 4 2" xfId="19471" xr:uid="{B3CEA365-9944-470B-BA7E-F5EADA903941}"/>
    <cellStyle name="40% - Accent2 17 2 5" xfId="6189" xr:uid="{81F40109-8E21-4389-A0A0-F9B1C4880420}"/>
    <cellStyle name="40% - Accent2 17 2 5 2" xfId="17477" xr:uid="{213DBE96-0B43-4650-839E-50EAF26F0D7A}"/>
    <cellStyle name="40% - Accent2 17 2 6" xfId="15483" xr:uid="{C4172303-C37E-49E5-BF90-42F907B65BAD}"/>
    <cellStyle name="40% - Accent2 17 3" xfId="11174" xr:uid="{EF25EFD8-3169-428E-88C7-06DF28B18732}"/>
    <cellStyle name="40% - Accent2 17 3 2" xfId="22462" xr:uid="{118E7289-561A-47AE-97E7-BA329BE76BDB}"/>
    <cellStyle name="40% - Accent2 17 4" xfId="9180" xr:uid="{DCAA1A40-247F-4461-B1F0-DE4CAB6FBE7A}"/>
    <cellStyle name="40% - Accent2 17 4 2" xfId="20468" xr:uid="{60F5A85A-B47F-4B4F-98CF-7304F263DBCA}"/>
    <cellStyle name="40% - Accent2 17 5" xfId="7186" xr:uid="{2E012240-0AA7-4F80-9BF9-23AAEDE51176}"/>
    <cellStyle name="40% - Accent2 17 5 2" xfId="18474" xr:uid="{78457CE6-C2D3-4C05-8EB8-81303EA28D7D}"/>
    <cellStyle name="40% - Accent2 17 6" xfId="5192" xr:uid="{51F41FFD-B90C-467E-ABD8-E8BC0BB205D2}"/>
    <cellStyle name="40% - Accent2 17 6 2" xfId="16480" xr:uid="{0FB26900-FAAB-4438-A29C-48D3F33BEA14}"/>
    <cellStyle name="40% - Accent2 17 7" xfId="14486" xr:uid="{E1470CD7-DED8-4474-8C70-733D382D5D23}"/>
    <cellStyle name="40% - Accent2 17 8" xfId="13172" xr:uid="{9B7A7D38-413A-4115-A876-DDCA64EB5094}"/>
    <cellStyle name="40% - Accent2 18" xfId="1237" xr:uid="{5938D2D1-70B7-418D-9C87-AB14DD0F2B39}"/>
    <cellStyle name="40% - Accent2 18 2" xfId="4193" xr:uid="{D19050B2-7257-44FA-9556-414877FA1B92}"/>
    <cellStyle name="40% - Accent2 18 2 2" xfId="12172" xr:uid="{B894906B-B342-43A1-B201-9B68974E2A50}"/>
    <cellStyle name="40% - Accent2 18 2 2 2" xfId="23460" xr:uid="{7BB2C2F1-2E90-41B8-851A-FFF90BABF06B}"/>
    <cellStyle name="40% - Accent2 18 2 3" xfId="10178" xr:uid="{C4C65403-EEAD-4A45-8244-5F7D22DC4D42}"/>
    <cellStyle name="40% - Accent2 18 2 3 2" xfId="21466" xr:uid="{7A859E81-972B-45AB-A821-520508E327BB}"/>
    <cellStyle name="40% - Accent2 18 2 4" xfId="8184" xr:uid="{E3BD1D26-2B2C-48B9-B449-27B98FC30525}"/>
    <cellStyle name="40% - Accent2 18 2 4 2" xfId="19472" xr:uid="{40FD5F27-0AED-4901-8DF3-21769C5E9203}"/>
    <cellStyle name="40% - Accent2 18 2 5" xfId="6190" xr:uid="{5FC96518-8AA7-4C29-BF59-97FB9E6D4D2F}"/>
    <cellStyle name="40% - Accent2 18 2 5 2" xfId="17478" xr:uid="{BB36716B-D6CC-4CEB-BA20-86BF8EDAB0E7}"/>
    <cellStyle name="40% - Accent2 18 2 6" xfId="15484" xr:uid="{36AD7DA3-98F5-443B-B9C3-F42289A47490}"/>
    <cellStyle name="40% - Accent2 18 3" xfId="11175" xr:uid="{E8BC16C0-206F-4918-B035-C2BCDAD3D50F}"/>
    <cellStyle name="40% - Accent2 18 3 2" xfId="22463" xr:uid="{ECFAFAF7-16EA-4512-9F0D-C18446C8F349}"/>
    <cellStyle name="40% - Accent2 18 4" xfId="9181" xr:uid="{0BFB5155-1383-4AA6-B843-F6AF908F2F5F}"/>
    <cellStyle name="40% - Accent2 18 4 2" xfId="20469" xr:uid="{EB48DF61-C435-4ECB-8B76-F91C15EDD2DF}"/>
    <cellStyle name="40% - Accent2 18 5" xfId="7187" xr:uid="{5350989A-3A58-4699-883E-38E5C60B59A3}"/>
    <cellStyle name="40% - Accent2 18 5 2" xfId="18475" xr:uid="{95999460-41D3-4CC0-A2C3-3C449A555E71}"/>
    <cellStyle name="40% - Accent2 18 6" xfId="5193" xr:uid="{21CE867C-C93B-4240-B62C-CAC382A9F8C6}"/>
    <cellStyle name="40% - Accent2 18 6 2" xfId="16481" xr:uid="{601FFDC8-D587-4FCE-985A-2B756ED6A865}"/>
    <cellStyle name="40% - Accent2 18 7" xfId="14487" xr:uid="{01777074-EA6F-41C0-9D19-05D001E17B0C}"/>
    <cellStyle name="40% - Accent2 18 8" xfId="13173" xr:uid="{45A3ECB1-10AB-45B8-ADB3-13FFA0B00F0A}"/>
    <cellStyle name="40% - Accent2 19" xfId="1238" xr:uid="{B276B8F2-FC56-49CC-BB49-BD9ED5F7D661}"/>
    <cellStyle name="40% - Accent2 19 2" xfId="4194" xr:uid="{D3FF7816-8662-4F56-AF9F-2530F1387D43}"/>
    <cellStyle name="40% - Accent2 19 2 2" xfId="12173" xr:uid="{B9053D4E-2B37-4256-BCBC-53190C6E13E9}"/>
    <cellStyle name="40% - Accent2 19 2 2 2" xfId="23461" xr:uid="{C8F7708D-42F0-410A-BDC2-28DEE971621A}"/>
    <cellStyle name="40% - Accent2 19 2 3" xfId="10179" xr:uid="{43E441D7-1964-4B80-8276-506D98814AD1}"/>
    <cellStyle name="40% - Accent2 19 2 3 2" xfId="21467" xr:uid="{69021BF5-2939-4845-80AD-D004F9E06592}"/>
    <cellStyle name="40% - Accent2 19 2 4" xfId="8185" xr:uid="{BC5DCB7F-A64F-4EF0-8697-226346321B39}"/>
    <cellStyle name="40% - Accent2 19 2 4 2" xfId="19473" xr:uid="{C3FD8937-E20E-467B-81B3-D17CF5812AE2}"/>
    <cellStyle name="40% - Accent2 19 2 5" xfId="6191" xr:uid="{70165334-0EAB-47C4-9A64-03CDCC70E1D6}"/>
    <cellStyle name="40% - Accent2 19 2 5 2" xfId="17479" xr:uid="{B28B4435-0606-43C4-BE70-2AA1DF147864}"/>
    <cellStyle name="40% - Accent2 19 2 6" xfId="15485" xr:uid="{E6B79D95-636B-4F76-B575-0AB5F3EE8B8C}"/>
    <cellStyle name="40% - Accent2 19 3" xfId="11176" xr:uid="{CB3D9CC6-2364-4E2E-9657-6A519BC82A96}"/>
    <cellStyle name="40% - Accent2 19 3 2" xfId="22464" xr:uid="{7CA1449B-410F-4335-A59F-895622C7046F}"/>
    <cellStyle name="40% - Accent2 19 4" xfId="9182" xr:uid="{2DB10BD6-2289-42F4-A313-7FA3219A17F7}"/>
    <cellStyle name="40% - Accent2 19 4 2" xfId="20470" xr:uid="{B4DBF327-2D6B-40E9-86DE-FF5FC300FC39}"/>
    <cellStyle name="40% - Accent2 19 5" xfId="7188" xr:uid="{B90A5060-C6B8-4960-88FD-058ADB4E59EE}"/>
    <cellStyle name="40% - Accent2 19 5 2" xfId="18476" xr:uid="{EEBEFC71-C674-4BAE-B37A-EE34DB6A13E0}"/>
    <cellStyle name="40% - Accent2 19 6" xfId="5194" xr:uid="{163EFD6E-B17F-4367-A506-21019E119E94}"/>
    <cellStyle name="40% - Accent2 19 6 2" xfId="16482" xr:uid="{3199687B-4CF5-41D6-8D73-8B01030E8FFC}"/>
    <cellStyle name="40% - Accent2 19 7" xfId="14488" xr:uid="{633DE842-D523-4F61-B49F-311970C33DEB}"/>
    <cellStyle name="40% - Accent2 19 8" xfId="13174" xr:uid="{2D95B4A3-B801-49C4-AA23-F3FAF6A5B28D}"/>
    <cellStyle name="40% - Accent2 2" xfId="1239" xr:uid="{417FC2B5-8142-4606-89D9-932674074F15}"/>
    <cellStyle name="40% - Accent2 2 10" xfId="24667" xr:uid="{8861F767-E64D-4F5A-B1EC-47D842DB3BDA}"/>
    <cellStyle name="40% - Accent2 2 11" xfId="25056" xr:uid="{32106679-A01F-4542-9783-44BA6C9F782F}"/>
    <cellStyle name="40% - Accent2 2 2" xfId="4195" xr:uid="{63378861-658D-42F9-B701-556E5FE64FDC}"/>
    <cellStyle name="40% - Accent2 2 2 2" xfId="12174" xr:uid="{2AE72DE7-8AF3-4009-A185-F720CA6F2A22}"/>
    <cellStyle name="40% - Accent2 2 2 2 2" xfId="23462" xr:uid="{5F7CE25A-67C1-4016-AEB1-9BABE892E5CF}"/>
    <cellStyle name="40% - Accent2 2 2 3" xfId="10180" xr:uid="{E7EB5CF8-0E4A-4E4F-BD70-8225D48A37DA}"/>
    <cellStyle name="40% - Accent2 2 2 3 2" xfId="21468" xr:uid="{AEDE11A4-F28C-440F-8342-0E47F8144B72}"/>
    <cellStyle name="40% - Accent2 2 2 4" xfId="8186" xr:uid="{21983FC0-B117-4E99-AC08-E2EEC6018A88}"/>
    <cellStyle name="40% - Accent2 2 2 4 2" xfId="19474" xr:uid="{D75AFF6F-5C8C-40F8-897F-D47CAF53D2AC}"/>
    <cellStyle name="40% - Accent2 2 2 5" xfId="6192" xr:uid="{7AD622FB-F27B-49CE-A6E8-B02ED25AB08D}"/>
    <cellStyle name="40% - Accent2 2 2 5 2" xfId="17480" xr:uid="{5FAF24A9-5F36-4A23-B027-5F23DE5FE411}"/>
    <cellStyle name="40% - Accent2 2 2 6" xfId="15486" xr:uid="{9A90ABDC-FCC3-48B1-A409-67FF1D504BEF}"/>
    <cellStyle name="40% - Accent2 2 2 7" xfId="24428" xr:uid="{41E6B9D1-5786-440B-BD68-DA48147B258C}"/>
    <cellStyle name="40% - Accent2 2 2 8" xfId="24891" xr:uid="{4C5A2465-7A44-47F4-9267-F1483713AC87}"/>
    <cellStyle name="40% - Accent2 2 2 9" xfId="25258" xr:uid="{CECCE85F-BFEE-40D3-BB8A-9C1C935E5AB4}"/>
    <cellStyle name="40% - Accent2 2 3" xfId="11177" xr:uid="{9DA0DABA-8573-4F7A-A4E5-33016E92DDC9}"/>
    <cellStyle name="40% - Accent2 2 3 2" xfId="22465" xr:uid="{0D599EE4-306F-492C-9903-CBBAB7F51694}"/>
    <cellStyle name="40% - Accent2 2 4" xfId="9183" xr:uid="{2838595B-7BC2-4A00-B4EA-1B98F186AEE8}"/>
    <cellStyle name="40% - Accent2 2 4 2" xfId="20471" xr:uid="{31E54491-2CED-4F6E-9215-5A23AA311B5C}"/>
    <cellStyle name="40% - Accent2 2 5" xfId="7189" xr:uid="{9FCFF5B5-BD19-40D6-8FCF-D199281F99E5}"/>
    <cellStyle name="40% - Accent2 2 5 2" xfId="18477" xr:uid="{DF116889-8033-4693-9087-128396CF70EA}"/>
    <cellStyle name="40% - Accent2 2 6" xfId="5195" xr:uid="{DB463D03-6CC9-4B99-A3F4-4534A8AE3D41}"/>
    <cellStyle name="40% - Accent2 2 6 2" xfId="16483" xr:uid="{FB15E449-847B-42DD-9224-740F7FF1B57D}"/>
    <cellStyle name="40% - Accent2 2 7" xfId="14489" xr:uid="{33AC7AB2-4425-4E0B-895E-847D94A3E45A}"/>
    <cellStyle name="40% - Accent2 2 8" xfId="13175" xr:uid="{6415F034-9936-43B6-B50D-9F251C6CFF2A}"/>
    <cellStyle name="40% - Accent2 2 9" xfId="24040" xr:uid="{8453A23B-7ABF-4279-B28C-37627A75A5CF}"/>
    <cellStyle name="40% - Accent2 20" xfId="1240" xr:uid="{EDCF28B0-0E91-471E-BDB7-97F56489FA02}"/>
    <cellStyle name="40% - Accent2 20 2" xfId="4196" xr:uid="{61CD269F-8C88-4A59-89C9-A109E49EB11A}"/>
    <cellStyle name="40% - Accent2 20 2 2" xfId="12175" xr:uid="{7E2CB942-06A4-4F2A-84C5-7E8727834BAC}"/>
    <cellStyle name="40% - Accent2 20 2 2 2" xfId="23463" xr:uid="{5D1BB51F-E8ED-4ADA-8DE0-0CA9E14DEFB9}"/>
    <cellStyle name="40% - Accent2 20 2 3" xfId="10181" xr:uid="{A603D8DF-32B6-42FF-AFEB-5BD0E9D074AD}"/>
    <cellStyle name="40% - Accent2 20 2 3 2" xfId="21469" xr:uid="{99F0C1A0-F3DF-417B-9186-1FC2E9045450}"/>
    <cellStyle name="40% - Accent2 20 2 4" xfId="8187" xr:uid="{AE22179F-F91C-4EE0-83FD-F6784B9351D5}"/>
    <cellStyle name="40% - Accent2 20 2 4 2" xfId="19475" xr:uid="{397F1D43-7F6A-468B-A37F-5960BAA4CA6F}"/>
    <cellStyle name="40% - Accent2 20 2 5" xfId="6193" xr:uid="{7D89CCBE-11A0-41EC-AFC8-1392A49CE45A}"/>
    <cellStyle name="40% - Accent2 20 2 5 2" xfId="17481" xr:uid="{318FDA91-959B-476A-BC9B-71428B5EED4C}"/>
    <cellStyle name="40% - Accent2 20 2 6" xfId="15487" xr:uid="{DFDFE794-1D47-49F4-92D8-F7C1CA81D33F}"/>
    <cellStyle name="40% - Accent2 20 3" xfId="11178" xr:uid="{9C0763B3-5E16-4641-AD05-5604AEDDE6FD}"/>
    <cellStyle name="40% - Accent2 20 3 2" xfId="22466" xr:uid="{67569C5D-7FDB-4242-9BF0-EF0689E8DC23}"/>
    <cellStyle name="40% - Accent2 20 4" xfId="9184" xr:uid="{7328D98E-03A0-4D38-AEC5-606BAEAC3E06}"/>
    <cellStyle name="40% - Accent2 20 4 2" xfId="20472" xr:uid="{E895BD89-166D-4B0B-A973-02511FBDA2E4}"/>
    <cellStyle name="40% - Accent2 20 5" xfId="7190" xr:uid="{46C90CEF-5FDC-4F1D-B74E-36DBDCEA3FBA}"/>
    <cellStyle name="40% - Accent2 20 5 2" xfId="18478" xr:uid="{57A53FD6-33D5-4305-A5D3-24E254D5D3C3}"/>
    <cellStyle name="40% - Accent2 20 6" xfId="5196" xr:uid="{31E27240-2B28-4D60-99B9-8B548FF9C52E}"/>
    <cellStyle name="40% - Accent2 20 6 2" xfId="16484" xr:uid="{9786C38F-8DF4-4E50-B993-A2EA2129AE26}"/>
    <cellStyle name="40% - Accent2 20 7" xfId="14490" xr:uid="{2DFD423F-216B-4E5F-9EBD-48736F556FDF}"/>
    <cellStyle name="40% - Accent2 20 8" xfId="13176" xr:uid="{E5C9AA7F-226C-4B0A-98CF-957FAF586A0D}"/>
    <cellStyle name="40% - Accent2 21" xfId="1241" xr:uid="{B208320F-3727-4F4F-B37D-15217AC99280}"/>
    <cellStyle name="40% - Accent2 21 2" xfId="4197" xr:uid="{D67B6367-7325-43D3-8FC1-E33C01517C7D}"/>
    <cellStyle name="40% - Accent2 21 2 2" xfId="12176" xr:uid="{6C1862F8-43E8-4CE6-8EC3-264D03CB2F3B}"/>
    <cellStyle name="40% - Accent2 21 2 2 2" xfId="23464" xr:uid="{D8B1218C-D453-4591-9F8A-29EDE21E82A1}"/>
    <cellStyle name="40% - Accent2 21 2 3" xfId="10182" xr:uid="{541D5354-939C-4AEB-9FBC-C6C42B40F037}"/>
    <cellStyle name="40% - Accent2 21 2 3 2" xfId="21470" xr:uid="{B69DF085-B9BE-405F-8C3C-794751BA7CD0}"/>
    <cellStyle name="40% - Accent2 21 2 4" xfId="8188" xr:uid="{31554F55-4C9D-483C-A860-34DCFF1F2679}"/>
    <cellStyle name="40% - Accent2 21 2 4 2" xfId="19476" xr:uid="{66DCB409-934D-4479-B87A-8DBE550827D9}"/>
    <cellStyle name="40% - Accent2 21 2 5" xfId="6194" xr:uid="{B7D8FBFB-9A72-472B-963C-0A020124B336}"/>
    <cellStyle name="40% - Accent2 21 2 5 2" xfId="17482" xr:uid="{61A9E14F-C05A-4A6E-A5A5-5826EB214138}"/>
    <cellStyle name="40% - Accent2 21 2 6" xfId="15488" xr:uid="{4F353741-1512-4198-9115-E381861721BB}"/>
    <cellStyle name="40% - Accent2 21 3" xfId="11179" xr:uid="{BE9884B1-7253-4867-A69E-FCF5A4A6DE9C}"/>
    <cellStyle name="40% - Accent2 21 3 2" xfId="22467" xr:uid="{569A5A47-4110-4DA9-8AF3-B851755E5F1B}"/>
    <cellStyle name="40% - Accent2 21 4" xfId="9185" xr:uid="{97ED25B3-D61B-4C4A-B19C-1E599B7A0A14}"/>
    <cellStyle name="40% - Accent2 21 4 2" xfId="20473" xr:uid="{7C387D35-DA2B-4F70-A078-0B256BF2555A}"/>
    <cellStyle name="40% - Accent2 21 5" xfId="7191" xr:uid="{844FAB0F-277A-49E7-A66B-F934F33CF152}"/>
    <cellStyle name="40% - Accent2 21 5 2" xfId="18479" xr:uid="{91CEB020-6F79-4A3B-8E28-78751B98423C}"/>
    <cellStyle name="40% - Accent2 21 6" xfId="5197" xr:uid="{8FB6E668-F13A-4EC3-B555-9CA45FF78F2D}"/>
    <cellStyle name="40% - Accent2 21 6 2" xfId="16485" xr:uid="{1CA25CC2-A2CD-453B-9735-BB999BEB46D7}"/>
    <cellStyle name="40% - Accent2 21 7" xfId="14491" xr:uid="{218C03F8-0FDC-4839-BD1C-F12B0CD542E9}"/>
    <cellStyle name="40% - Accent2 21 8" xfId="13177" xr:uid="{FAE4EFFF-36C7-417E-A0D8-DDB3BB4C101A}"/>
    <cellStyle name="40% - Accent2 22" xfId="1242" xr:uid="{B1368955-6513-4B49-A9C7-99E4A62338D3}"/>
    <cellStyle name="40% - Accent2 22 2" xfId="4198" xr:uid="{B4B81B28-7EC8-4C39-9614-1CA051662C55}"/>
    <cellStyle name="40% - Accent2 22 2 2" xfId="12177" xr:uid="{C73E1ED8-B540-400D-A736-187DEEDD6E4A}"/>
    <cellStyle name="40% - Accent2 22 2 2 2" xfId="23465" xr:uid="{34D7EC5E-A979-4175-BB82-017BD912B38B}"/>
    <cellStyle name="40% - Accent2 22 2 3" xfId="10183" xr:uid="{897C59B9-CE9D-4CD5-A367-D0E102096808}"/>
    <cellStyle name="40% - Accent2 22 2 3 2" xfId="21471" xr:uid="{E517DCC7-2E89-44EE-9BE1-66F32E1B14E7}"/>
    <cellStyle name="40% - Accent2 22 2 4" xfId="8189" xr:uid="{594DEA85-3565-43C2-85F7-5ABB2AEE1EEF}"/>
    <cellStyle name="40% - Accent2 22 2 4 2" xfId="19477" xr:uid="{D0BAD93A-2CA3-4F54-BB2B-D10A7362AE90}"/>
    <cellStyle name="40% - Accent2 22 2 5" xfId="6195" xr:uid="{F35A9FD2-E9DE-4DED-A04E-0215D1897EB9}"/>
    <cellStyle name="40% - Accent2 22 2 5 2" xfId="17483" xr:uid="{17298A29-2374-422E-8C80-B5471AD347ED}"/>
    <cellStyle name="40% - Accent2 22 2 6" xfId="15489" xr:uid="{AF48A07B-6E68-4F20-92A1-FE6A168F4D4F}"/>
    <cellStyle name="40% - Accent2 22 3" xfId="11180" xr:uid="{6C051B19-8474-444D-89B1-E74494B97852}"/>
    <cellStyle name="40% - Accent2 22 3 2" xfId="22468" xr:uid="{569B298F-A87D-48A2-85CB-74023BB782F1}"/>
    <cellStyle name="40% - Accent2 22 4" xfId="9186" xr:uid="{A351F351-C831-4089-8436-F5F52BB9F730}"/>
    <cellStyle name="40% - Accent2 22 4 2" xfId="20474" xr:uid="{4B85C49D-C394-4DC5-BD9B-BB05E3B3B694}"/>
    <cellStyle name="40% - Accent2 22 5" xfId="7192" xr:uid="{6AEA3083-1521-4CD6-9598-A1846861718C}"/>
    <cellStyle name="40% - Accent2 22 5 2" xfId="18480" xr:uid="{EFE7F139-06A1-44F7-B7B7-F549358CE6CB}"/>
    <cellStyle name="40% - Accent2 22 6" xfId="5198" xr:uid="{E0F3A316-D580-41BB-9DB7-6246204A4BF4}"/>
    <cellStyle name="40% - Accent2 22 6 2" xfId="16486" xr:uid="{6F8E136F-C664-4CF3-B7C1-71E9101AFEE9}"/>
    <cellStyle name="40% - Accent2 22 7" xfId="14492" xr:uid="{5FEE7A8C-76AC-4FE5-9104-BBCD4710822F}"/>
    <cellStyle name="40% - Accent2 22 8" xfId="13178" xr:uid="{6348C954-286F-497F-A76A-D80D5E6BEA29}"/>
    <cellStyle name="40% - Accent2 23" xfId="1243" xr:uid="{F8C356D0-91CD-4D69-B28A-A8059ED9C49A}"/>
    <cellStyle name="40% - Accent2 23 2" xfId="4199" xr:uid="{5C6E05EF-0B87-43B4-8D2B-084E1AE5EB76}"/>
    <cellStyle name="40% - Accent2 23 2 2" xfId="12178" xr:uid="{39077F9B-BB1C-4159-92F5-0EB5C672F124}"/>
    <cellStyle name="40% - Accent2 23 2 2 2" xfId="23466" xr:uid="{11EFFAAC-EA35-4B54-ABDB-58B1398C91B3}"/>
    <cellStyle name="40% - Accent2 23 2 3" xfId="10184" xr:uid="{642F781A-D5F7-4ED5-B0E9-37D2DAE73406}"/>
    <cellStyle name="40% - Accent2 23 2 3 2" xfId="21472" xr:uid="{6695212D-43DC-497D-B782-72D8A8BDC3A8}"/>
    <cellStyle name="40% - Accent2 23 2 4" xfId="8190" xr:uid="{D9A983A0-E03C-41C3-893E-E11D61F030B4}"/>
    <cellStyle name="40% - Accent2 23 2 4 2" xfId="19478" xr:uid="{6F163C58-76BA-4590-A6C5-9AE3A42AF274}"/>
    <cellStyle name="40% - Accent2 23 2 5" xfId="6196" xr:uid="{132B6691-5BF8-4CCA-9FD6-5AACEE55A840}"/>
    <cellStyle name="40% - Accent2 23 2 5 2" xfId="17484" xr:uid="{FAB5EF0C-010F-4EEA-B1E0-830BA206F07C}"/>
    <cellStyle name="40% - Accent2 23 2 6" xfId="15490" xr:uid="{4A89B3DF-4318-4743-BAFE-ADA71C8345E0}"/>
    <cellStyle name="40% - Accent2 23 3" xfId="11181" xr:uid="{07BAC8BF-E410-4A6B-8C0A-8CDDDB587526}"/>
    <cellStyle name="40% - Accent2 23 3 2" xfId="22469" xr:uid="{102C974A-A44D-49F2-A3E5-CCC7F53D1676}"/>
    <cellStyle name="40% - Accent2 23 4" xfId="9187" xr:uid="{F784CB70-5099-48ED-B0A4-DD7E846C1A3A}"/>
    <cellStyle name="40% - Accent2 23 4 2" xfId="20475" xr:uid="{3D40C513-CEDA-4102-AE84-DAFBFD5CC67E}"/>
    <cellStyle name="40% - Accent2 23 5" xfId="7193" xr:uid="{70A795C7-7A6F-45EF-A5B9-7E85265BD9C6}"/>
    <cellStyle name="40% - Accent2 23 5 2" xfId="18481" xr:uid="{0DEE1611-0561-48AA-8C32-6C50DEE18C7C}"/>
    <cellStyle name="40% - Accent2 23 6" xfId="5199" xr:uid="{7B739697-95FE-4620-9750-06A25E7B0ED3}"/>
    <cellStyle name="40% - Accent2 23 6 2" xfId="16487" xr:uid="{0EC08D03-904B-49B7-B635-EB6E926D1830}"/>
    <cellStyle name="40% - Accent2 23 7" xfId="14493" xr:uid="{3ED60858-F0BB-41DB-82B3-5EE0BAA1E330}"/>
    <cellStyle name="40% - Accent2 23 8" xfId="13179" xr:uid="{7BD277A0-130C-4AED-8AB7-370964A39317}"/>
    <cellStyle name="40% - Accent2 24" xfId="1244" xr:uid="{A4C28181-3957-41EF-B18D-5515111F4D88}"/>
    <cellStyle name="40% - Accent2 24 2" xfId="4200" xr:uid="{E2A0819B-9BC2-4250-8F98-D839FB66D543}"/>
    <cellStyle name="40% - Accent2 24 2 2" xfId="12179" xr:uid="{18945CC4-3B7B-4DF4-BA04-A1BAB8BB5FA1}"/>
    <cellStyle name="40% - Accent2 24 2 2 2" xfId="23467" xr:uid="{44C113CD-F3FF-4A43-B732-BB0C35915390}"/>
    <cellStyle name="40% - Accent2 24 2 3" xfId="10185" xr:uid="{833D40D2-3959-4E7A-ACEE-264D1405B68F}"/>
    <cellStyle name="40% - Accent2 24 2 3 2" xfId="21473" xr:uid="{1071D870-1EFE-4307-8F7D-8C1D10F2F503}"/>
    <cellStyle name="40% - Accent2 24 2 4" xfId="8191" xr:uid="{8FB7BA7D-E442-464A-86DF-B54A3186D6B6}"/>
    <cellStyle name="40% - Accent2 24 2 4 2" xfId="19479" xr:uid="{B96B8D24-F2F0-41FC-854B-1956C481F4E7}"/>
    <cellStyle name="40% - Accent2 24 2 5" xfId="6197" xr:uid="{7D062BE0-E2AE-4670-A085-370277240091}"/>
    <cellStyle name="40% - Accent2 24 2 5 2" xfId="17485" xr:uid="{C3D4F34D-CC47-4854-8385-EF2D54E49B85}"/>
    <cellStyle name="40% - Accent2 24 2 6" xfId="15491" xr:uid="{A10E3D71-BD80-4B8B-A9C9-B216EED55924}"/>
    <cellStyle name="40% - Accent2 24 3" xfId="11182" xr:uid="{831A2218-13AB-40CC-9503-4A6E232D86F0}"/>
    <cellStyle name="40% - Accent2 24 3 2" xfId="22470" xr:uid="{B4E06D42-6B4B-483E-B889-512AC46B1624}"/>
    <cellStyle name="40% - Accent2 24 4" xfId="9188" xr:uid="{EA7287D0-EAAE-4FCF-BEAC-DB2DA4A1A61B}"/>
    <cellStyle name="40% - Accent2 24 4 2" xfId="20476" xr:uid="{852F7C42-8580-4F39-A3D4-8E346A8D62BE}"/>
    <cellStyle name="40% - Accent2 24 5" xfId="7194" xr:uid="{7BE7764B-E44E-40F0-96B3-4DE32ED173F0}"/>
    <cellStyle name="40% - Accent2 24 5 2" xfId="18482" xr:uid="{CDCDA15A-889F-44BE-B8D5-EDAD1C036C6E}"/>
    <cellStyle name="40% - Accent2 24 6" xfId="5200" xr:uid="{BD445AAA-993B-43A4-AB2E-F01346ED8155}"/>
    <cellStyle name="40% - Accent2 24 6 2" xfId="16488" xr:uid="{CC71BD28-FAAE-4D91-98E7-5A9C0F5786F2}"/>
    <cellStyle name="40% - Accent2 24 7" xfId="14494" xr:uid="{CB7EA16F-42E9-478B-BA94-1452E6512E45}"/>
    <cellStyle name="40% - Accent2 24 8" xfId="13180" xr:uid="{01FF4728-B3DA-4255-B815-BC73D726E7FF}"/>
    <cellStyle name="40% - Accent2 25" xfId="1245" xr:uid="{D8A8010B-75DD-41A7-89E2-4DD39C04BF96}"/>
    <cellStyle name="40% - Accent2 25 2" xfId="4201" xr:uid="{3F7C1CCA-D117-41E2-94CE-E1EEE2A068EB}"/>
    <cellStyle name="40% - Accent2 25 2 2" xfId="12180" xr:uid="{BA8DC45D-9F60-4B24-8DBB-37654C745A1E}"/>
    <cellStyle name="40% - Accent2 25 2 2 2" xfId="23468" xr:uid="{48C12F8C-360C-48F1-B6CE-07EFD4D06915}"/>
    <cellStyle name="40% - Accent2 25 2 3" xfId="10186" xr:uid="{616394DA-C281-4B9D-BC44-51BE7D56633B}"/>
    <cellStyle name="40% - Accent2 25 2 3 2" xfId="21474" xr:uid="{D4295DF4-B8F9-4EF2-A3D5-64305B03DFF8}"/>
    <cellStyle name="40% - Accent2 25 2 4" xfId="8192" xr:uid="{58D74B12-E21A-4E47-B6A2-6FD2CD70DE14}"/>
    <cellStyle name="40% - Accent2 25 2 4 2" xfId="19480" xr:uid="{8EC4E1E7-E8AD-4B07-A7E9-D7389F24FA11}"/>
    <cellStyle name="40% - Accent2 25 2 5" xfId="6198" xr:uid="{2864816F-DFF8-4AC8-A8BF-85995B76F366}"/>
    <cellStyle name="40% - Accent2 25 2 5 2" xfId="17486" xr:uid="{01DF6F4D-7266-47F3-B8FD-0E5396D66A2B}"/>
    <cellStyle name="40% - Accent2 25 2 6" xfId="15492" xr:uid="{607648B6-F9D1-4542-B4B9-F1E7B3F47BEA}"/>
    <cellStyle name="40% - Accent2 25 3" xfId="11183" xr:uid="{F6B4CACD-BBBA-4752-B7C7-3196C033BAC8}"/>
    <cellStyle name="40% - Accent2 25 3 2" xfId="22471" xr:uid="{27CB0631-8402-4AD7-8C0F-C9AB3CBAA926}"/>
    <cellStyle name="40% - Accent2 25 4" xfId="9189" xr:uid="{C7BD60A1-66BD-47ED-9B78-2799D4CE775F}"/>
    <cellStyle name="40% - Accent2 25 4 2" xfId="20477" xr:uid="{06C88F3F-5549-46CB-A2B7-E9ED4CBB0B40}"/>
    <cellStyle name="40% - Accent2 25 5" xfId="7195" xr:uid="{3E5413BD-4F0D-4BDC-8744-B9ECA76AB17D}"/>
    <cellStyle name="40% - Accent2 25 5 2" xfId="18483" xr:uid="{EDA884EB-FB18-4B17-B3FB-C3E31CED083D}"/>
    <cellStyle name="40% - Accent2 25 6" xfId="5201" xr:uid="{2E789621-BF48-434D-9C78-77B83D7333C4}"/>
    <cellStyle name="40% - Accent2 25 6 2" xfId="16489" xr:uid="{3C4712AF-2AEF-4508-84CF-0F7B62D88084}"/>
    <cellStyle name="40% - Accent2 25 7" xfId="14495" xr:uid="{06F5199F-F365-4A49-888A-27DCDB471D2A}"/>
    <cellStyle name="40% - Accent2 25 8" xfId="13181" xr:uid="{D5D4EDE8-DEBA-44EB-9EEC-5B664DCF175C}"/>
    <cellStyle name="40% - Accent2 26" xfId="1246" xr:uid="{FEC4277E-77A1-4B73-B25C-2F330BFE2BB3}"/>
    <cellStyle name="40% - Accent2 26 2" xfId="4202" xr:uid="{B17A4F98-8E9F-47BE-86E4-399B6E489B21}"/>
    <cellStyle name="40% - Accent2 26 2 2" xfId="12181" xr:uid="{59C1266F-202A-44DC-A916-FC57C4647ED7}"/>
    <cellStyle name="40% - Accent2 26 2 2 2" xfId="23469" xr:uid="{19DEBDE8-3FBC-4FB1-8567-3AB82B6F28A0}"/>
    <cellStyle name="40% - Accent2 26 2 3" xfId="10187" xr:uid="{B4CEE6F9-ECAF-4B7D-ABF3-0368FB9988BD}"/>
    <cellStyle name="40% - Accent2 26 2 3 2" xfId="21475" xr:uid="{F1ED48C2-7C83-4D19-AB4D-71D5AD9B1B21}"/>
    <cellStyle name="40% - Accent2 26 2 4" xfId="8193" xr:uid="{72F2C9F4-CBAE-440D-A21E-79D6544077E4}"/>
    <cellStyle name="40% - Accent2 26 2 4 2" xfId="19481" xr:uid="{953DFC88-7F7E-4611-987E-590EE88FE765}"/>
    <cellStyle name="40% - Accent2 26 2 5" xfId="6199" xr:uid="{08492D4C-B5D2-4F3C-B361-7EB77E633669}"/>
    <cellStyle name="40% - Accent2 26 2 5 2" xfId="17487" xr:uid="{727C249A-2932-4719-AA33-18B1CA41174D}"/>
    <cellStyle name="40% - Accent2 26 2 6" xfId="15493" xr:uid="{BAFE5F2C-5108-4AD9-A819-786DA3BF3857}"/>
    <cellStyle name="40% - Accent2 26 3" xfId="11184" xr:uid="{4DB1FA8D-D050-4B0E-8C9D-E17639BB5602}"/>
    <cellStyle name="40% - Accent2 26 3 2" xfId="22472" xr:uid="{7C20C961-EE17-428C-90D6-BAF729D6772D}"/>
    <cellStyle name="40% - Accent2 26 4" xfId="9190" xr:uid="{BABB7BC0-7014-4A92-B621-C83683C35C65}"/>
    <cellStyle name="40% - Accent2 26 4 2" xfId="20478" xr:uid="{14FB1B73-0AF6-4F05-A809-CC73CFCB9549}"/>
    <cellStyle name="40% - Accent2 26 5" xfId="7196" xr:uid="{987B0B98-AE3B-4B01-8FA6-FAFB55FBE694}"/>
    <cellStyle name="40% - Accent2 26 5 2" xfId="18484" xr:uid="{0C1A00AC-8AEB-451A-BF1E-8D8E25AC9812}"/>
    <cellStyle name="40% - Accent2 26 6" xfId="5202" xr:uid="{B98447A6-5DB4-451D-9EBF-5B99C56C83AD}"/>
    <cellStyle name="40% - Accent2 26 6 2" xfId="16490" xr:uid="{CA4BF1BD-981C-468C-847F-2EB162E7898B}"/>
    <cellStyle name="40% - Accent2 26 7" xfId="14496" xr:uid="{97EDC10A-D599-4B0C-8AA8-09122DC25ACC}"/>
    <cellStyle name="40% - Accent2 26 8" xfId="13182" xr:uid="{78CEE367-1AE8-435B-BF51-F0B62CEE3DAE}"/>
    <cellStyle name="40% - Accent2 27" xfId="1247" xr:uid="{E1E2F658-F361-4E34-96C5-45418A485267}"/>
    <cellStyle name="40% - Accent2 27 2" xfId="4203" xr:uid="{F993986C-11FA-4C78-AABD-1A19489455EC}"/>
    <cellStyle name="40% - Accent2 27 2 2" xfId="12182" xr:uid="{8AF58200-05DC-4C24-B0A2-8392D3575F27}"/>
    <cellStyle name="40% - Accent2 27 2 2 2" xfId="23470" xr:uid="{6745F8EE-B2A4-4B15-ABCC-22705865008D}"/>
    <cellStyle name="40% - Accent2 27 2 3" xfId="10188" xr:uid="{87CB2D8D-9496-4A15-890F-42A3FAFB6F7F}"/>
    <cellStyle name="40% - Accent2 27 2 3 2" xfId="21476" xr:uid="{EBDA5D17-08B2-45D5-86F6-DCFB810C0733}"/>
    <cellStyle name="40% - Accent2 27 2 4" xfId="8194" xr:uid="{01B7CAAB-7E00-40C5-B593-B81E729AD7DF}"/>
    <cellStyle name="40% - Accent2 27 2 4 2" xfId="19482" xr:uid="{2C097DCB-77A8-49D9-B381-7D0246379A90}"/>
    <cellStyle name="40% - Accent2 27 2 5" xfId="6200" xr:uid="{9C9BE79E-87A8-4599-BC22-F23BF869E495}"/>
    <cellStyle name="40% - Accent2 27 2 5 2" xfId="17488" xr:uid="{3A8D4B36-0BBA-483D-B5D5-71EDC1BD3FA3}"/>
    <cellStyle name="40% - Accent2 27 2 6" xfId="15494" xr:uid="{D570B578-C57D-47E4-B7EB-A40EBAFFCF2D}"/>
    <cellStyle name="40% - Accent2 27 3" xfId="11185" xr:uid="{804F9C73-56FE-4C4C-8195-142AC2AD168E}"/>
    <cellStyle name="40% - Accent2 27 3 2" xfId="22473" xr:uid="{6F7390DB-D441-499F-B3A5-C3E6800F2A67}"/>
    <cellStyle name="40% - Accent2 27 4" xfId="9191" xr:uid="{814BE882-F810-4667-AB03-E9A15A145988}"/>
    <cellStyle name="40% - Accent2 27 4 2" xfId="20479" xr:uid="{D0C8B25C-E311-4D93-8CCB-7891CE697890}"/>
    <cellStyle name="40% - Accent2 27 5" xfId="7197" xr:uid="{D4001B4E-E726-4BC1-BAE9-8D6FCD81815C}"/>
    <cellStyle name="40% - Accent2 27 5 2" xfId="18485" xr:uid="{785F093F-0831-4305-B036-449B2721DA9D}"/>
    <cellStyle name="40% - Accent2 27 6" xfId="5203" xr:uid="{43B0406F-A36A-49BA-B814-F877614D1E8E}"/>
    <cellStyle name="40% - Accent2 27 6 2" xfId="16491" xr:uid="{EBDED47F-261D-4E93-9BB0-51919BD65E8B}"/>
    <cellStyle name="40% - Accent2 27 7" xfId="14497" xr:uid="{62C4D300-B8D7-4379-A96D-43277CE994BE}"/>
    <cellStyle name="40% - Accent2 27 8" xfId="13183" xr:uid="{470F6ADB-2A53-4D0C-91CB-8172090BE75C}"/>
    <cellStyle name="40% - Accent2 28" xfId="1248" xr:uid="{3984D090-D623-4185-80C5-24CF02CD3706}"/>
    <cellStyle name="40% - Accent2 28 2" xfId="4204" xr:uid="{D2579126-17C1-4508-BB39-D5D676047DCF}"/>
    <cellStyle name="40% - Accent2 28 2 2" xfId="12183" xr:uid="{D1B117F2-4F4C-4109-A0A8-F6A13E38D3B5}"/>
    <cellStyle name="40% - Accent2 28 2 2 2" xfId="23471" xr:uid="{E8F4DC03-769A-4959-9D1F-93E919DFFAD7}"/>
    <cellStyle name="40% - Accent2 28 2 3" xfId="10189" xr:uid="{FF264620-56E7-4AB0-8544-AE1BBC594F14}"/>
    <cellStyle name="40% - Accent2 28 2 3 2" xfId="21477" xr:uid="{F5F4B075-C02F-4D5D-B1E6-99ED8EE00510}"/>
    <cellStyle name="40% - Accent2 28 2 4" xfId="8195" xr:uid="{99C11897-7A61-4D52-9E07-956CA55215C8}"/>
    <cellStyle name="40% - Accent2 28 2 4 2" xfId="19483" xr:uid="{244DB3D0-73A3-4BA0-9901-034DCCF2B0B0}"/>
    <cellStyle name="40% - Accent2 28 2 5" xfId="6201" xr:uid="{3B8B03B9-8B27-46A7-ACB2-B247EB0096FA}"/>
    <cellStyle name="40% - Accent2 28 2 5 2" xfId="17489" xr:uid="{3DA14B8A-5D68-4C09-9B94-36F0EC51E653}"/>
    <cellStyle name="40% - Accent2 28 2 6" xfId="15495" xr:uid="{78975409-03AE-4721-B00D-3910928E4E86}"/>
    <cellStyle name="40% - Accent2 28 3" xfId="11186" xr:uid="{5C45BBE6-AC6F-4AE1-9D92-90BA8529B29A}"/>
    <cellStyle name="40% - Accent2 28 3 2" xfId="22474" xr:uid="{1EEF3A7A-CEFD-4462-B323-3ECAB629B0D9}"/>
    <cellStyle name="40% - Accent2 28 4" xfId="9192" xr:uid="{7C1C5E04-569D-4BA3-BA77-F75377EFDDA2}"/>
    <cellStyle name="40% - Accent2 28 4 2" xfId="20480" xr:uid="{E19F893D-B4BC-4ABA-88F9-9F3AD40E4C41}"/>
    <cellStyle name="40% - Accent2 28 5" xfId="7198" xr:uid="{5BC7083B-DE55-4E4D-A5BB-EBA454A61DF3}"/>
    <cellStyle name="40% - Accent2 28 5 2" xfId="18486" xr:uid="{E8B56537-582F-407F-8D3C-B798CC8AA567}"/>
    <cellStyle name="40% - Accent2 28 6" xfId="5204" xr:uid="{DBB852AA-555B-4BD9-9B90-160AE4842660}"/>
    <cellStyle name="40% - Accent2 28 6 2" xfId="16492" xr:uid="{DCBFB279-AAEA-4FE6-A9FB-0B318E767B99}"/>
    <cellStyle name="40% - Accent2 28 7" xfId="14498" xr:uid="{23AAF304-CD83-4901-999B-61EADA211837}"/>
    <cellStyle name="40% - Accent2 28 8" xfId="13184" xr:uid="{37C01F05-4D65-4E70-91B2-0F95A85213BF}"/>
    <cellStyle name="40% - Accent2 29" xfId="1249" xr:uid="{BA546A2F-1BE1-4E40-A619-DFCDAD0C4A5C}"/>
    <cellStyle name="40% - Accent2 29 2" xfId="4205" xr:uid="{00AA0CC6-73CD-4B4F-9B0F-F5D91C71E6A4}"/>
    <cellStyle name="40% - Accent2 29 2 2" xfId="12184" xr:uid="{82B77B0E-71CA-4B12-B18F-3FCE0244B27D}"/>
    <cellStyle name="40% - Accent2 29 2 2 2" xfId="23472" xr:uid="{1E086B5F-F671-4AB8-8E94-6B1D26639F84}"/>
    <cellStyle name="40% - Accent2 29 2 3" xfId="10190" xr:uid="{23F9C31D-E5C9-440F-8076-00BDFE7B2033}"/>
    <cellStyle name="40% - Accent2 29 2 3 2" xfId="21478" xr:uid="{F03BCF8B-EA1E-4F1C-B7DB-3E2DFD6F5C0C}"/>
    <cellStyle name="40% - Accent2 29 2 4" xfId="8196" xr:uid="{BC24FD65-9CA4-4561-B345-4D8C4590D2D2}"/>
    <cellStyle name="40% - Accent2 29 2 4 2" xfId="19484" xr:uid="{A9D1DFDF-6CB3-4E86-A70A-4EC805D96742}"/>
    <cellStyle name="40% - Accent2 29 2 5" xfId="6202" xr:uid="{FE8373BD-4478-491F-AF54-B0C61884EA7B}"/>
    <cellStyle name="40% - Accent2 29 2 5 2" xfId="17490" xr:uid="{BD4A3D79-C2AE-4745-94A3-DD3F87797FE9}"/>
    <cellStyle name="40% - Accent2 29 2 6" xfId="15496" xr:uid="{E0197552-A555-484A-AE4D-38754C0CC967}"/>
    <cellStyle name="40% - Accent2 29 3" xfId="11187" xr:uid="{2E6A62FA-2DD5-4F9D-BFC0-C3B49828BA46}"/>
    <cellStyle name="40% - Accent2 29 3 2" xfId="22475" xr:uid="{CE5CF0C2-AC8F-47A6-B54A-5FCA067E98E1}"/>
    <cellStyle name="40% - Accent2 29 4" xfId="9193" xr:uid="{F657E761-36E0-4787-AD57-696EA05661E7}"/>
    <cellStyle name="40% - Accent2 29 4 2" xfId="20481" xr:uid="{0CFCC224-2219-49E2-AA2F-DD18D2B5BECA}"/>
    <cellStyle name="40% - Accent2 29 5" xfId="7199" xr:uid="{42B45E12-D2E0-4564-9C4A-2657714EC9E2}"/>
    <cellStyle name="40% - Accent2 29 5 2" xfId="18487" xr:uid="{36ECB885-13B4-4986-8017-587E5677BAD1}"/>
    <cellStyle name="40% - Accent2 29 6" xfId="5205" xr:uid="{CC14819C-9423-4BFE-A073-9EA48AFD86A2}"/>
    <cellStyle name="40% - Accent2 29 6 2" xfId="16493" xr:uid="{772B5264-72CC-402F-8F1A-61F6B8C0E61B}"/>
    <cellStyle name="40% - Accent2 29 7" xfId="14499" xr:uid="{5B674DC8-CC0A-433D-A776-41AE47CC86EC}"/>
    <cellStyle name="40% - Accent2 29 8" xfId="13185" xr:uid="{E0E7A6AC-0FBC-45E9-A2AB-219FEAF6D5D4}"/>
    <cellStyle name="40% - Accent2 3" xfId="1250" xr:uid="{48883ECA-3888-45DB-A0C7-80A21FC03161}"/>
    <cellStyle name="40% - Accent2 3 10" xfId="24668" xr:uid="{1DFF8979-69C7-4C11-BD8D-4901B96E8A2D}"/>
    <cellStyle name="40% - Accent2 3 11" xfId="25057" xr:uid="{BE4FEA0F-BB8F-4A65-9670-9A59C4B2A4C4}"/>
    <cellStyle name="40% - Accent2 3 2" xfId="4206" xr:uid="{6267B658-8F27-41F3-85A6-AB774972E7E5}"/>
    <cellStyle name="40% - Accent2 3 2 2" xfId="12185" xr:uid="{E6BBC2D1-EF05-4582-9739-33C89DECE7D9}"/>
    <cellStyle name="40% - Accent2 3 2 2 2" xfId="23473" xr:uid="{BB34B7AB-C01F-4EC9-8D6E-18EE2521BA5E}"/>
    <cellStyle name="40% - Accent2 3 2 3" xfId="10191" xr:uid="{C55E2127-C0EC-4F59-A97F-A9EFB93F728E}"/>
    <cellStyle name="40% - Accent2 3 2 3 2" xfId="21479" xr:uid="{0AA631AF-7908-4B5B-8EEC-008039AAD180}"/>
    <cellStyle name="40% - Accent2 3 2 4" xfId="8197" xr:uid="{3BA00DD0-A04B-47A1-9DFA-7D5D6CE86A6D}"/>
    <cellStyle name="40% - Accent2 3 2 4 2" xfId="19485" xr:uid="{E2F243E4-A231-4FE1-B34E-339EA08DBC76}"/>
    <cellStyle name="40% - Accent2 3 2 5" xfId="6203" xr:uid="{3D345C37-90AC-41E9-A51E-1A5B9AB545FF}"/>
    <cellStyle name="40% - Accent2 3 2 5 2" xfId="17491" xr:uid="{9C5C824F-4A51-4F44-9C61-085CD7EFCBBC}"/>
    <cellStyle name="40% - Accent2 3 2 6" xfId="15497" xr:uid="{74DE9BD8-BCE4-40EF-9BB8-DB3E4770A791}"/>
    <cellStyle name="40% - Accent2 3 2 7" xfId="24429" xr:uid="{BD44AAD9-F13A-4ECA-B1AA-743BD27BF104}"/>
    <cellStyle name="40% - Accent2 3 2 8" xfId="24892" xr:uid="{27064014-E486-4CE6-9D55-485F504F8301}"/>
    <cellStyle name="40% - Accent2 3 2 9" xfId="25259" xr:uid="{D9F616BB-03CA-4A01-BB8F-F051741AC7B2}"/>
    <cellStyle name="40% - Accent2 3 3" xfId="11188" xr:uid="{29497B1D-E768-4687-97B4-C48F98B1B058}"/>
    <cellStyle name="40% - Accent2 3 3 2" xfId="22476" xr:uid="{0E11432F-325C-43CB-AAF8-C33E61EE3B2C}"/>
    <cellStyle name="40% - Accent2 3 4" xfId="9194" xr:uid="{A0210DE1-7A7D-4B99-8720-FBC15484D9F8}"/>
    <cellStyle name="40% - Accent2 3 4 2" xfId="20482" xr:uid="{8D0FA7EF-EC1E-4D42-A36F-E1CDE366852A}"/>
    <cellStyle name="40% - Accent2 3 5" xfId="7200" xr:uid="{201E0DEC-1E10-4782-B2AC-9A1A941E1581}"/>
    <cellStyle name="40% - Accent2 3 5 2" xfId="18488" xr:uid="{CB42C9AC-8517-4CCD-9C29-B69963914B99}"/>
    <cellStyle name="40% - Accent2 3 6" xfId="5206" xr:uid="{C6D53789-D3C8-4DD9-ABDD-D24249067C1D}"/>
    <cellStyle name="40% - Accent2 3 6 2" xfId="16494" xr:uid="{1D2F3F23-9796-4E9C-AFE1-9149C7D4B76C}"/>
    <cellStyle name="40% - Accent2 3 7" xfId="14500" xr:uid="{25A1B12E-8192-4BAC-86CF-601386377E87}"/>
    <cellStyle name="40% - Accent2 3 8" xfId="13186" xr:uid="{0A8764CD-15B1-464C-A10E-D55B208AE764}"/>
    <cellStyle name="40% - Accent2 3 9" xfId="24041" xr:uid="{455FA58E-AE3D-4541-80DC-CA80D5FC4446}"/>
    <cellStyle name="40% - Accent2 30" xfId="1251" xr:uid="{AF7F4EE5-EB22-4218-BEAC-1172D8177684}"/>
    <cellStyle name="40% - Accent2 30 2" xfId="4207" xr:uid="{DC562B40-00E5-4231-891A-8D824276980A}"/>
    <cellStyle name="40% - Accent2 30 2 2" xfId="12186" xr:uid="{C5752531-E192-4BDD-A47E-CFDFF7F652A7}"/>
    <cellStyle name="40% - Accent2 30 2 2 2" xfId="23474" xr:uid="{DF787BCB-6EBE-4C94-8614-0668D07619EC}"/>
    <cellStyle name="40% - Accent2 30 2 3" xfId="10192" xr:uid="{A9C16776-C6C2-4805-B357-10C4FB9762CA}"/>
    <cellStyle name="40% - Accent2 30 2 3 2" xfId="21480" xr:uid="{69995AD1-137B-49C8-B70B-DBBFC6594F55}"/>
    <cellStyle name="40% - Accent2 30 2 4" xfId="8198" xr:uid="{64C89998-255C-4E22-B0A2-652EDA5FC1EC}"/>
    <cellStyle name="40% - Accent2 30 2 4 2" xfId="19486" xr:uid="{8D667369-5CA9-4C36-A586-DB716FBF8DCD}"/>
    <cellStyle name="40% - Accent2 30 2 5" xfId="6204" xr:uid="{BDEF707A-FBEB-48FA-8F2B-120502DC4CC4}"/>
    <cellStyle name="40% - Accent2 30 2 5 2" xfId="17492" xr:uid="{AEA61E28-A2BF-4A00-9E9F-2007E73F6DCB}"/>
    <cellStyle name="40% - Accent2 30 2 6" xfId="15498" xr:uid="{C0CF5BA5-936F-4930-AA75-5584CC7C6FC5}"/>
    <cellStyle name="40% - Accent2 30 3" xfId="11189" xr:uid="{B3396D03-B0C2-4525-80FA-A28C057C20F7}"/>
    <cellStyle name="40% - Accent2 30 3 2" xfId="22477" xr:uid="{DC43E6A3-A919-4CEF-8131-634B57EDB63D}"/>
    <cellStyle name="40% - Accent2 30 4" xfId="9195" xr:uid="{D0932D0B-41B7-4FCF-A0CD-4EB593246835}"/>
    <cellStyle name="40% - Accent2 30 4 2" xfId="20483" xr:uid="{8FE42585-0791-4A2B-AED9-D8F0FE6565F6}"/>
    <cellStyle name="40% - Accent2 30 5" xfId="7201" xr:uid="{B0FA23AC-D744-4DFA-888C-566C2A8D823C}"/>
    <cellStyle name="40% - Accent2 30 5 2" xfId="18489" xr:uid="{73F0CBA5-D84E-4ACE-AF95-007C6470CCFC}"/>
    <cellStyle name="40% - Accent2 30 6" xfId="5207" xr:uid="{D22C2FFD-8F6D-4A65-9E21-08CC7D215249}"/>
    <cellStyle name="40% - Accent2 30 6 2" xfId="16495" xr:uid="{4249B00B-E612-4452-BBE2-02A2F5357A46}"/>
    <cellStyle name="40% - Accent2 30 7" xfId="14501" xr:uid="{FF00C1C0-8513-41EA-9C76-E283B1FFB452}"/>
    <cellStyle name="40% - Accent2 30 8" xfId="13187" xr:uid="{AA795AF9-6440-44CF-B643-AEB099C4CC86}"/>
    <cellStyle name="40% - Accent2 31" xfId="1252" xr:uid="{AE99DAC6-292C-43FB-88C8-9866C3586C16}"/>
    <cellStyle name="40% - Accent2 31 2" xfId="4208" xr:uid="{5C90E4A4-F9C2-47FD-89CE-6CB86E7E90DE}"/>
    <cellStyle name="40% - Accent2 31 2 2" xfId="12187" xr:uid="{4D0B8807-A7C4-4EF9-AD5A-4AFE5CC73D88}"/>
    <cellStyle name="40% - Accent2 31 2 2 2" xfId="23475" xr:uid="{604AA1D9-084C-48D3-89B4-CE54FA37FBBA}"/>
    <cellStyle name="40% - Accent2 31 2 3" xfId="10193" xr:uid="{FB52FC60-0457-4724-BA89-37782B0BC178}"/>
    <cellStyle name="40% - Accent2 31 2 3 2" xfId="21481" xr:uid="{ED0DA7AF-32D2-4DFB-A669-E0DB1450C795}"/>
    <cellStyle name="40% - Accent2 31 2 4" xfId="8199" xr:uid="{522EA4D3-A264-4ECB-BB4F-5B7A0D831330}"/>
    <cellStyle name="40% - Accent2 31 2 4 2" xfId="19487" xr:uid="{BC5FDE03-31CE-49F8-9D25-6918C8E5D3ED}"/>
    <cellStyle name="40% - Accent2 31 2 5" xfId="6205" xr:uid="{DDAE6608-77B3-47D9-805E-A123790510A9}"/>
    <cellStyle name="40% - Accent2 31 2 5 2" xfId="17493" xr:uid="{CDA43865-4CF3-413A-B4BD-E76750338A37}"/>
    <cellStyle name="40% - Accent2 31 2 6" xfId="15499" xr:uid="{E9DDB489-FBF2-4F7E-9DAC-C4D44ABF3518}"/>
    <cellStyle name="40% - Accent2 31 3" xfId="11190" xr:uid="{FD8C2FAF-DBB6-419D-A7F3-1C590FDB6C2D}"/>
    <cellStyle name="40% - Accent2 31 3 2" xfId="22478" xr:uid="{7E71BEB3-FC89-473C-9586-529C14060921}"/>
    <cellStyle name="40% - Accent2 31 4" xfId="9196" xr:uid="{ACA2A1AF-1E71-48C4-8DD5-7C282E89854A}"/>
    <cellStyle name="40% - Accent2 31 4 2" xfId="20484" xr:uid="{35E11BDC-5883-4B91-9694-5F4D9F49B669}"/>
    <cellStyle name="40% - Accent2 31 5" xfId="7202" xr:uid="{DB853D81-4798-467D-90DB-25045CB303F2}"/>
    <cellStyle name="40% - Accent2 31 5 2" xfId="18490" xr:uid="{2BCC6482-4836-4DFB-BDE2-D196EFF368D7}"/>
    <cellStyle name="40% - Accent2 31 6" xfId="5208" xr:uid="{2BB605AD-86C1-44B9-9375-21D37D63DE37}"/>
    <cellStyle name="40% - Accent2 31 6 2" xfId="16496" xr:uid="{B0E66763-BAF9-4B58-8DB9-04225E5B1269}"/>
    <cellStyle name="40% - Accent2 31 7" xfId="14502" xr:uid="{98D00B81-6926-4BB2-8092-BB604AABCB24}"/>
    <cellStyle name="40% - Accent2 31 8" xfId="13188" xr:uid="{42C9CEBC-6D82-4CF0-8203-FA3F7F7B915F}"/>
    <cellStyle name="40% - Accent2 32" xfId="1253" xr:uid="{67FA2819-B43F-41AB-8DF5-816E36DF58B8}"/>
    <cellStyle name="40% - Accent2 32 2" xfId="4209" xr:uid="{D389DD3C-C311-4162-AAF6-C0B508B26F6E}"/>
    <cellStyle name="40% - Accent2 32 2 2" xfId="12188" xr:uid="{83B61A67-0CB8-4E07-BD80-A14BF8665009}"/>
    <cellStyle name="40% - Accent2 32 2 2 2" xfId="23476" xr:uid="{8581142F-208D-490F-AA40-F7FA937FCD58}"/>
    <cellStyle name="40% - Accent2 32 2 3" xfId="10194" xr:uid="{5DC8169E-8165-4F9D-98AD-AC6080439D18}"/>
    <cellStyle name="40% - Accent2 32 2 3 2" xfId="21482" xr:uid="{3B79A93D-4BB3-45A3-82E1-1625D637CF60}"/>
    <cellStyle name="40% - Accent2 32 2 4" xfId="8200" xr:uid="{9D0B2736-8548-4467-8862-1010344117C0}"/>
    <cellStyle name="40% - Accent2 32 2 4 2" xfId="19488" xr:uid="{2021DA61-6F33-4DED-9F6E-04B7DCF3AA47}"/>
    <cellStyle name="40% - Accent2 32 2 5" xfId="6206" xr:uid="{90D48953-8AFC-4BE3-9C60-BAA37A80D44B}"/>
    <cellStyle name="40% - Accent2 32 2 5 2" xfId="17494" xr:uid="{D5F9A7E6-28D6-41E9-B24A-5DD7D706E9CB}"/>
    <cellStyle name="40% - Accent2 32 2 6" xfId="15500" xr:uid="{2C84D662-A99E-45DB-A774-48F195E31B36}"/>
    <cellStyle name="40% - Accent2 32 3" xfId="11191" xr:uid="{9F94EBA8-3269-4BAD-80BB-5748479A6C30}"/>
    <cellStyle name="40% - Accent2 32 3 2" xfId="22479" xr:uid="{0BB952A6-FD18-4418-A47C-FFE34C01834A}"/>
    <cellStyle name="40% - Accent2 32 4" xfId="9197" xr:uid="{4844C5EC-6F81-492E-97F1-FAF2A3FC9609}"/>
    <cellStyle name="40% - Accent2 32 4 2" xfId="20485" xr:uid="{6AA1FD41-8B4D-4AA2-8665-2C89DD1E3BF0}"/>
    <cellStyle name="40% - Accent2 32 5" xfId="7203" xr:uid="{E33C9DA1-A432-43A3-8CB0-A15CBD84AF69}"/>
    <cellStyle name="40% - Accent2 32 5 2" xfId="18491" xr:uid="{DE338915-6388-43DE-8B3F-B87822AF742B}"/>
    <cellStyle name="40% - Accent2 32 6" xfId="5209" xr:uid="{75210046-7092-48FA-9C9A-A2935027A063}"/>
    <cellStyle name="40% - Accent2 32 6 2" xfId="16497" xr:uid="{A300A002-0434-496A-86CD-028D2C384DCB}"/>
    <cellStyle name="40% - Accent2 32 7" xfId="14503" xr:uid="{E9821E2D-69DC-4ED3-8BEA-47B868F326E4}"/>
    <cellStyle name="40% - Accent2 32 8" xfId="13189" xr:uid="{0F710CF9-572A-4BC5-9577-3A674EB5E3BC}"/>
    <cellStyle name="40% - Accent2 33" xfId="1254" xr:uid="{370A37D3-E665-4F10-B7CE-FB4B5949DA78}"/>
    <cellStyle name="40% - Accent2 33 2" xfId="4210" xr:uid="{258BC52E-A0FB-4614-A9F6-A5E30EC354A0}"/>
    <cellStyle name="40% - Accent2 33 2 2" xfId="12189" xr:uid="{A8824304-03BC-44CB-9DFA-ACB60F729642}"/>
    <cellStyle name="40% - Accent2 33 2 2 2" xfId="23477" xr:uid="{CCF75E31-C3F6-41DE-92B0-36E1E17B6FB0}"/>
    <cellStyle name="40% - Accent2 33 2 3" xfId="10195" xr:uid="{712E7779-F245-4BE5-AC64-CD6A07D575E9}"/>
    <cellStyle name="40% - Accent2 33 2 3 2" xfId="21483" xr:uid="{B32CBCB8-0815-4F3C-A74D-6177E547B91B}"/>
    <cellStyle name="40% - Accent2 33 2 4" xfId="8201" xr:uid="{435ACBED-2135-46BB-A749-FE68F51BA6F5}"/>
    <cellStyle name="40% - Accent2 33 2 4 2" xfId="19489" xr:uid="{B444A644-1F9E-4AF0-9A18-1D3689F94E28}"/>
    <cellStyle name="40% - Accent2 33 2 5" xfId="6207" xr:uid="{D9752727-5585-4D8B-8392-5410766E54FA}"/>
    <cellStyle name="40% - Accent2 33 2 5 2" xfId="17495" xr:uid="{AA7D0AE2-90E5-43DC-B256-970EDEFA4ABD}"/>
    <cellStyle name="40% - Accent2 33 2 6" xfId="15501" xr:uid="{55E8D801-7EC6-4AAE-84FA-796AAF695A0A}"/>
    <cellStyle name="40% - Accent2 33 3" xfId="11192" xr:uid="{767F4F01-D4BF-4135-B148-1F0D670D6CAE}"/>
    <cellStyle name="40% - Accent2 33 3 2" xfId="22480" xr:uid="{0C220BC6-FD53-4B4A-9594-E4BA5936DBE4}"/>
    <cellStyle name="40% - Accent2 33 4" xfId="9198" xr:uid="{F697B82C-2407-4DB6-A72A-EF6DEA666A71}"/>
    <cellStyle name="40% - Accent2 33 4 2" xfId="20486" xr:uid="{5F569886-8F8D-4E9C-9CBE-A0390FAA2055}"/>
    <cellStyle name="40% - Accent2 33 5" xfId="7204" xr:uid="{DC53F95F-A7C5-48F1-BCFC-CF1A80C2A98D}"/>
    <cellStyle name="40% - Accent2 33 5 2" xfId="18492" xr:uid="{FEC2B401-45B1-4301-B9EE-727872B1F822}"/>
    <cellStyle name="40% - Accent2 33 6" xfId="5210" xr:uid="{D848AAFD-D23C-4661-B869-2DD283614DAC}"/>
    <cellStyle name="40% - Accent2 33 6 2" xfId="16498" xr:uid="{861E0EF7-9AFA-4B30-A21B-E233ADAB58DA}"/>
    <cellStyle name="40% - Accent2 33 7" xfId="14504" xr:uid="{73F04383-EF5D-4E69-AA24-034AE71B3F16}"/>
    <cellStyle name="40% - Accent2 33 8" xfId="13190" xr:uid="{AA01BBC5-27F3-48EB-83D0-CA614570A021}"/>
    <cellStyle name="40% - Accent2 34" xfId="1255" xr:uid="{D5D88CB9-FE0E-416B-8BB3-C5699C51686A}"/>
    <cellStyle name="40% - Accent2 34 2" xfId="4211" xr:uid="{0E45EB59-6B12-4E17-BFB1-AA98803D9152}"/>
    <cellStyle name="40% - Accent2 34 2 2" xfId="12190" xr:uid="{F6141181-F5A2-4459-BA72-D165459B248D}"/>
    <cellStyle name="40% - Accent2 34 2 2 2" xfId="23478" xr:uid="{573632AA-82D3-48E1-A7F1-F7D1B6CB32C1}"/>
    <cellStyle name="40% - Accent2 34 2 3" xfId="10196" xr:uid="{849CF1F7-178A-4198-8E8D-E77A9E0C7C8D}"/>
    <cellStyle name="40% - Accent2 34 2 3 2" xfId="21484" xr:uid="{E8EED15D-A6E3-4712-9BCA-AE8EF2BD87C1}"/>
    <cellStyle name="40% - Accent2 34 2 4" xfId="8202" xr:uid="{468C8285-E68F-498E-A957-4FFAD7894B88}"/>
    <cellStyle name="40% - Accent2 34 2 4 2" xfId="19490" xr:uid="{1587EEAC-5358-4A0C-9D64-7BCA1C34490B}"/>
    <cellStyle name="40% - Accent2 34 2 5" xfId="6208" xr:uid="{114CD502-48FE-4303-A9AA-A14F97853E4A}"/>
    <cellStyle name="40% - Accent2 34 2 5 2" xfId="17496" xr:uid="{57D02FC2-CC18-4968-9EA7-946D01361A90}"/>
    <cellStyle name="40% - Accent2 34 2 6" xfId="15502" xr:uid="{79B9C17D-463F-47D8-9E22-9682BCFE9977}"/>
    <cellStyle name="40% - Accent2 34 3" xfId="11193" xr:uid="{B51A0372-11A5-4F67-A50C-D9F591C354E8}"/>
    <cellStyle name="40% - Accent2 34 3 2" xfId="22481" xr:uid="{B1FBCF2C-6313-43CC-BA37-C59AD1C195E3}"/>
    <cellStyle name="40% - Accent2 34 4" xfId="9199" xr:uid="{C9F68957-85B6-44D1-8EF3-1F87A22D6D51}"/>
    <cellStyle name="40% - Accent2 34 4 2" xfId="20487" xr:uid="{D630346D-FB6C-4533-9B6A-05D4704CA877}"/>
    <cellStyle name="40% - Accent2 34 5" xfId="7205" xr:uid="{630806D2-093F-4592-9ADF-59703C41F575}"/>
    <cellStyle name="40% - Accent2 34 5 2" xfId="18493" xr:uid="{ADF9599D-5079-4AAC-90D6-57BFC3133BF2}"/>
    <cellStyle name="40% - Accent2 34 6" xfId="5211" xr:uid="{E280B388-CDA5-4FF6-8A39-87EE80D053E9}"/>
    <cellStyle name="40% - Accent2 34 6 2" xfId="16499" xr:uid="{D461F8F8-E646-460E-9234-48AA3105DE8A}"/>
    <cellStyle name="40% - Accent2 34 7" xfId="14505" xr:uid="{E4E7DFAB-946D-4B2D-BED9-281081411302}"/>
    <cellStyle name="40% - Accent2 34 8" xfId="13191" xr:uid="{AFED2948-2BD7-47FE-B9DA-39B5403C9ED6}"/>
    <cellStyle name="40% - Accent2 35" xfId="1256" xr:uid="{148090E2-D85F-4674-9E78-DBF619F93951}"/>
    <cellStyle name="40% - Accent2 35 2" xfId="4212" xr:uid="{65242429-7810-4C8C-89F5-09FBEC649241}"/>
    <cellStyle name="40% - Accent2 35 2 2" xfId="12191" xr:uid="{6E77A144-808D-473B-BB14-73F9C923F7C7}"/>
    <cellStyle name="40% - Accent2 35 2 2 2" xfId="23479" xr:uid="{33C6E0D3-A916-4C89-85FC-BE88FB0EC0A1}"/>
    <cellStyle name="40% - Accent2 35 2 3" xfId="10197" xr:uid="{93B57B8D-68E1-4807-B2BF-F4DFDB206A18}"/>
    <cellStyle name="40% - Accent2 35 2 3 2" xfId="21485" xr:uid="{088F68B1-644C-459C-93B4-F7F4E4E6FCB2}"/>
    <cellStyle name="40% - Accent2 35 2 4" xfId="8203" xr:uid="{459BABC9-9C65-45DC-9BEB-7CFDFA70402D}"/>
    <cellStyle name="40% - Accent2 35 2 4 2" xfId="19491" xr:uid="{C91F984E-07B4-4A9C-A69D-9AEFC0A35A4B}"/>
    <cellStyle name="40% - Accent2 35 2 5" xfId="6209" xr:uid="{85CB7222-B9C4-4FB0-A78B-4D74F1653FEC}"/>
    <cellStyle name="40% - Accent2 35 2 5 2" xfId="17497" xr:uid="{75B35884-0E87-49CB-A79D-887FF8221C80}"/>
    <cellStyle name="40% - Accent2 35 2 6" xfId="15503" xr:uid="{7438ECF6-0233-47B1-B867-D6496B0399A8}"/>
    <cellStyle name="40% - Accent2 35 3" xfId="11194" xr:uid="{ADF2EF91-D1E2-493E-86CD-EB991BBC94FA}"/>
    <cellStyle name="40% - Accent2 35 3 2" xfId="22482" xr:uid="{4DBD5DF5-A4F1-410E-B883-4B7E6B826AD0}"/>
    <cellStyle name="40% - Accent2 35 4" xfId="9200" xr:uid="{11B5C8E9-5BB1-4C9C-9B5B-16BE2C0C4584}"/>
    <cellStyle name="40% - Accent2 35 4 2" xfId="20488" xr:uid="{62FAA119-5D1F-4F45-BB69-C69DC4D10E62}"/>
    <cellStyle name="40% - Accent2 35 5" xfId="7206" xr:uid="{A39CCC83-68E5-419D-8618-8654FAD3863D}"/>
    <cellStyle name="40% - Accent2 35 5 2" xfId="18494" xr:uid="{1F401F2A-84BF-4670-BD24-FAE276C7D6CB}"/>
    <cellStyle name="40% - Accent2 35 6" xfId="5212" xr:uid="{2088E289-A949-4F48-8052-CDE73B749010}"/>
    <cellStyle name="40% - Accent2 35 6 2" xfId="16500" xr:uid="{9F837E6A-8429-4C29-B233-FF77652AC5A9}"/>
    <cellStyle name="40% - Accent2 35 7" xfId="14506" xr:uid="{3D1DA4BC-9B1C-4F44-A7D3-5A6245CF8DAA}"/>
    <cellStyle name="40% - Accent2 35 8" xfId="13192" xr:uid="{0810B0CE-1918-4D92-A602-A96E65442A95}"/>
    <cellStyle name="40% - Accent2 36" xfId="1257" xr:uid="{DB9DB0D5-57B2-43D4-B3C0-43600875C3E0}"/>
    <cellStyle name="40% - Accent2 36 2" xfId="4213" xr:uid="{F7BBD888-4F51-4E91-8F3C-7EB704683484}"/>
    <cellStyle name="40% - Accent2 36 2 2" xfId="12192" xr:uid="{243AD6FC-2C01-4373-9EB7-2DE5B4754CC6}"/>
    <cellStyle name="40% - Accent2 36 2 2 2" xfId="23480" xr:uid="{F6A09D91-3E56-467A-BCD3-E81896D371A4}"/>
    <cellStyle name="40% - Accent2 36 2 3" xfId="10198" xr:uid="{B89649C6-441D-423D-B046-4A11C1346532}"/>
    <cellStyle name="40% - Accent2 36 2 3 2" xfId="21486" xr:uid="{FF34FC43-6AB2-4EE5-8C6B-C77128D2A335}"/>
    <cellStyle name="40% - Accent2 36 2 4" xfId="8204" xr:uid="{0284E1A0-9E0B-4309-9D04-F53443F46004}"/>
    <cellStyle name="40% - Accent2 36 2 4 2" xfId="19492" xr:uid="{6D21C8D0-33F4-4B14-AE6C-AC488205CCB8}"/>
    <cellStyle name="40% - Accent2 36 2 5" xfId="6210" xr:uid="{A739320B-CE26-451F-81ED-5624C5308B79}"/>
    <cellStyle name="40% - Accent2 36 2 5 2" xfId="17498" xr:uid="{836E8DDD-CDA6-4CE1-A0B3-58A93303F79E}"/>
    <cellStyle name="40% - Accent2 36 2 6" xfId="15504" xr:uid="{A7FBD12A-5708-4DB6-97A1-C600706129CB}"/>
    <cellStyle name="40% - Accent2 36 3" xfId="11195" xr:uid="{87F00D46-3857-4044-A53D-94E5BC42601A}"/>
    <cellStyle name="40% - Accent2 36 3 2" xfId="22483" xr:uid="{171CCF99-28ED-4D48-80C1-F90E90A60D4E}"/>
    <cellStyle name="40% - Accent2 36 4" xfId="9201" xr:uid="{F65149DD-BC0B-44DF-9289-A02FC85518CD}"/>
    <cellStyle name="40% - Accent2 36 4 2" xfId="20489" xr:uid="{C98BD244-2988-4ECA-A98F-623E3AD74951}"/>
    <cellStyle name="40% - Accent2 36 5" xfId="7207" xr:uid="{981E4B56-1B0D-4344-B393-2418FE132C09}"/>
    <cellStyle name="40% - Accent2 36 5 2" xfId="18495" xr:uid="{5179D2C4-076B-42EE-890E-72357AC73AAD}"/>
    <cellStyle name="40% - Accent2 36 6" xfId="5213" xr:uid="{9A69CFC2-BAD1-4F0A-97DB-67A181730560}"/>
    <cellStyle name="40% - Accent2 36 6 2" xfId="16501" xr:uid="{FCB4A30B-8360-46A5-BB9B-3F0C0EF595BF}"/>
    <cellStyle name="40% - Accent2 36 7" xfId="14507" xr:uid="{46DDACC5-E003-4DDE-A5E2-2C0679546AB1}"/>
    <cellStyle name="40% - Accent2 36 8" xfId="13193" xr:uid="{EF05782F-3A48-42F8-918D-BD0352B260CC}"/>
    <cellStyle name="40% - Accent2 37" xfId="1258" xr:uid="{71C48679-B19A-4600-9B31-D7072DD9199A}"/>
    <cellStyle name="40% - Accent2 37 2" xfId="4214" xr:uid="{62F31469-64B3-4E87-A678-61B4FB3F0954}"/>
    <cellStyle name="40% - Accent2 37 2 2" xfId="12193" xr:uid="{6AE2BE90-7BDE-4EFC-B573-73BBBB3F4337}"/>
    <cellStyle name="40% - Accent2 37 2 2 2" xfId="23481" xr:uid="{21E27CCA-0844-4B4D-ACA6-8829787A1156}"/>
    <cellStyle name="40% - Accent2 37 2 3" xfId="10199" xr:uid="{7BC0D879-C536-4484-BAF4-7A6F1729C8B2}"/>
    <cellStyle name="40% - Accent2 37 2 3 2" xfId="21487" xr:uid="{18AF0E73-F827-4C6A-A0F9-1BFD4D6D055F}"/>
    <cellStyle name="40% - Accent2 37 2 4" xfId="8205" xr:uid="{49431326-FE75-43C2-9915-A595F5696536}"/>
    <cellStyle name="40% - Accent2 37 2 4 2" xfId="19493" xr:uid="{BA9B1E23-FDBB-4C0D-BF2A-32757186DB94}"/>
    <cellStyle name="40% - Accent2 37 2 5" xfId="6211" xr:uid="{A648ECAD-1707-401B-BB37-D80BF73C9893}"/>
    <cellStyle name="40% - Accent2 37 2 5 2" xfId="17499" xr:uid="{79DA0967-75E4-4189-BF32-83F999C566BF}"/>
    <cellStyle name="40% - Accent2 37 2 6" xfId="15505" xr:uid="{A23EF78F-D0D7-4A5E-8CDA-6B39656359B3}"/>
    <cellStyle name="40% - Accent2 37 3" xfId="11196" xr:uid="{C9950F64-FF1B-429D-BE69-8C29DA94312E}"/>
    <cellStyle name="40% - Accent2 37 3 2" xfId="22484" xr:uid="{3385CC00-A47F-4B96-88BF-884BFC6378B5}"/>
    <cellStyle name="40% - Accent2 37 4" xfId="9202" xr:uid="{45B255C4-2FD7-471A-AA24-5722CACC1403}"/>
    <cellStyle name="40% - Accent2 37 4 2" xfId="20490" xr:uid="{D7CD3182-8DAD-4EA8-A570-8F9B82EF4812}"/>
    <cellStyle name="40% - Accent2 37 5" xfId="7208" xr:uid="{04DD22CF-EDF5-45EF-B188-0111CFC09CF2}"/>
    <cellStyle name="40% - Accent2 37 5 2" xfId="18496" xr:uid="{602CE205-6B2D-4C5D-A5CD-7B9271192284}"/>
    <cellStyle name="40% - Accent2 37 6" xfId="5214" xr:uid="{0F80683A-8AB0-4CBB-B208-A0ED5A862AF1}"/>
    <cellStyle name="40% - Accent2 37 6 2" xfId="16502" xr:uid="{15D76431-768B-4379-89A9-59825163C125}"/>
    <cellStyle name="40% - Accent2 37 7" xfId="14508" xr:uid="{2DADE2E5-5A6F-4999-9598-5B125919D8D2}"/>
    <cellStyle name="40% - Accent2 37 8" xfId="13194" xr:uid="{8C2F4F7F-C1B3-4FDD-9940-0F3CD4C1802B}"/>
    <cellStyle name="40% - Accent2 38" xfId="1259" xr:uid="{8DB13A0B-C44B-4AB7-843C-D384A6D1AE4B}"/>
    <cellStyle name="40% - Accent2 38 2" xfId="4215" xr:uid="{4F0AD9B3-9F84-4D13-89F7-907322677555}"/>
    <cellStyle name="40% - Accent2 38 2 2" xfId="12194" xr:uid="{3E707D07-4A0F-4B74-96B4-133DB8D46685}"/>
    <cellStyle name="40% - Accent2 38 2 2 2" xfId="23482" xr:uid="{17FA7536-625E-48B3-8CB9-2A715EA79C0E}"/>
    <cellStyle name="40% - Accent2 38 2 3" xfId="10200" xr:uid="{2B8669D9-4CF1-48D9-910F-F1E533E71DA0}"/>
    <cellStyle name="40% - Accent2 38 2 3 2" xfId="21488" xr:uid="{1D106875-DCA2-4018-84F2-473C9DA8048E}"/>
    <cellStyle name="40% - Accent2 38 2 4" xfId="8206" xr:uid="{B7B72AE3-1420-4F8B-B198-403D6CE763CD}"/>
    <cellStyle name="40% - Accent2 38 2 4 2" xfId="19494" xr:uid="{B3960627-A1FA-4A51-BFA1-5C6DF84B5602}"/>
    <cellStyle name="40% - Accent2 38 2 5" xfId="6212" xr:uid="{1EE9FDA6-FA69-4DF7-BDAD-479B93451449}"/>
    <cellStyle name="40% - Accent2 38 2 5 2" xfId="17500" xr:uid="{DCA35581-D8AF-4750-A219-A5AB8782B782}"/>
    <cellStyle name="40% - Accent2 38 2 6" xfId="15506" xr:uid="{490012FB-D57F-4D11-BC86-50A5AA26E79F}"/>
    <cellStyle name="40% - Accent2 38 3" xfId="11197" xr:uid="{E3E3F054-B49E-4B98-91BB-394F8B695CCD}"/>
    <cellStyle name="40% - Accent2 38 3 2" xfId="22485" xr:uid="{F09F6972-AF50-488A-A342-B3617446C48E}"/>
    <cellStyle name="40% - Accent2 38 4" xfId="9203" xr:uid="{2E946BDF-C6E8-4719-89C2-35B36BABC02E}"/>
    <cellStyle name="40% - Accent2 38 4 2" xfId="20491" xr:uid="{4F0E0A3F-EC57-48F9-B284-DC27DB2699C2}"/>
    <cellStyle name="40% - Accent2 38 5" xfId="7209" xr:uid="{0069C950-6DF9-4243-B5A4-B8793323E53D}"/>
    <cellStyle name="40% - Accent2 38 5 2" xfId="18497" xr:uid="{A27983CB-C94B-4D73-9CF0-FAD4E6157E14}"/>
    <cellStyle name="40% - Accent2 38 6" xfId="5215" xr:uid="{BEAEEA08-685F-4166-BA72-EC641FC759AD}"/>
    <cellStyle name="40% - Accent2 38 6 2" xfId="16503" xr:uid="{75C636C9-9259-4A66-9854-4EAB99E0F0B0}"/>
    <cellStyle name="40% - Accent2 38 7" xfId="14509" xr:uid="{C481ACD2-E698-4CCF-B5EE-7B2D41D21790}"/>
    <cellStyle name="40% - Accent2 38 8" xfId="13195" xr:uid="{B7C30585-589C-4722-8B01-5E2317FC8049}"/>
    <cellStyle name="40% - Accent2 39" xfId="1260" xr:uid="{18C0E1BE-BDA1-4AE2-99B2-77E2067722C2}"/>
    <cellStyle name="40% - Accent2 39 2" xfId="4216" xr:uid="{1A577EA2-3B9B-48F1-A6F8-E9A5901B8E6B}"/>
    <cellStyle name="40% - Accent2 39 2 2" xfId="12195" xr:uid="{C5EF1562-58BE-4C18-975E-B92FD11DA361}"/>
    <cellStyle name="40% - Accent2 39 2 2 2" xfId="23483" xr:uid="{4466EBD6-00AC-43BD-8819-F4FE86B6EBA0}"/>
    <cellStyle name="40% - Accent2 39 2 3" xfId="10201" xr:uid="{AB048FF7-1744-446A-8820-9A089222D513}"/>
    <cellStyle name="40% - Accent2 39 2 3 2" xfId="21489" xr:uid="{5C4A56BC-57C4-4B91-B58F-011F138EC735}"/>
    <cellStyle name="40% - Accent2 39 2 4" xfId="8207" xr:uid="{1691ECB5-0F42-45EC-AE89-BBA237A5B4F3}"/>
    <cellStyle name="40% - Accent2 39 2 4 2" xfId="19495" xr:uid="{6D5867B2-F960-440A-82D8-F91E2BE37510}"/>
    <cellStyle name="40% - Accent2 39 2 5" xfId="6213" xr:uid="{1A99A548-24FE-4706-BC55-19862D17293D}"/>
    <cellStyle name="40% - Accent2 39 2 5 2" xfId="17501" xr:uid="{BD9DCC47-1A16-4557-9E1F-40E22FA18F96}"/>
    <cellStyle name="40% - Accent2 39 2 6" xfId="15507" xr:uid="{C018EFD5-270A-45DB-B50C-9C9C0A1E7DA3}"/>
    <cellStyle name="40% - Accent2 39 3" xfId="11198" xr:uid="{4DB7195C-8275-4F47-8CC3-374764C28202}"/>
    <cellStyle name="40% - Accent2 39 3 2" xfId="22486" xr:uid="{590EDB93-43A6-4892-BC9D-682530CF682B}"/>
    <cellStyle name="40% - Accent2 39 4" xfId="9204" xr:uid="{69672C5E-8E79-44BD-A379-33DF8BF4129E}"/>
    <cellStyle name="40% - Accent2 39 4 2" xfId="20492" xr:uid="{5B681A33-2167-4A28-A56B-FB901813ABEC}"/>
    <cellStyle name="40% - Accent2 39 5" xfId="7210" xr:uid="{4F59F139-1338-4ED5-A39B-7DB2EAAAA72D}"/>
    <cellStyle name="40% - Accent2 39 5 2" xfId="18498" xr:uid="{2A398C9F-1BED-4F90-9A4A-41C449983C3C}"/>
    <cellStyle name="40% - Accent2 39 6" xfId="5216" xr:uid="{C462A6F2-EA96-4BD9-9DCF-FEFA91E44C27}"/>
    <cellStyle name="40% - Accent2 39 6 2" xfId="16504" xr:uid="{1FD15D77-B4B2-4D08-B244-D6F90217F1B1}"/>
    <cellStyle name="40% - Accent2 39 7" xfId="14510" xr:uid="{002655A7-FC8A-45B6-89C9-0D4C5507FB05}"/>
    <cellStyle name="40% - Accent2 39 8" xfId="13196" xr:uid="{4FECDE93-6666-4A34-901D-6B8D4453BEDE}"/>
    <cellStyle name="40% - Accent2 4" xfId="1261" xr:uid="{6B19BC1F-10EC-4454-943D-D1429EDBAC64}"/>
    <cellStyle name="40% - Accent2 4 10" xfId="24669" xr:uid="{C200D965-231C-49C3-82CE-576A00AEEB1C}"/>
    <cellStyle name="40% - Accent2 4 11" xfId="25058" xr:uid="{A355A700-A702-4C86-8B23-F1D0F5C60EC5}"/>
    <cellStyle name="40% - Accent2 4 2" xfId="4217" xr:uid="{579CB43A-04D7-4308-8EE8-C8964896710C}"/>
    <cellStyle name="40% - Accent2 4 2 2" xfId="12196" xr:uid="{F207C4FD-2EF2-4267-B97F-F844651F1FFD}"/>
    <cellStyle name="40% - Accent2 4 2 2 2" xfId="23484" xr:uid="{AB74DB46-1DDF-45D6-970E-C79B96D443A8}"/>
    <cellStyle name="40% - Accent2 4 2 3" xfId="10202" xr:uid="{E783AC95-C71B-4D45-9499-0A733748A81B}"/>
    <cellStyle name="40% - Accent2 4 2 3 2" xfId="21490" xr:uid="{8A26429B-7A70-4BB9-AC61-A8FFDFE7FE8A}"/>
    <cellStyle name="40% - Accent2 4 2 4" xfId="8208" xr:uid="{3366E3DE-1049-4D16-9E00-BE7E9501FFF6}"/>
    <cellStyle name="40% - Accent2 4 2 4 2" xfId="19496" xr:uid="{E3034EF5-4E0E-4AC8-AA4B-062BC6F40E11}"/>
    <cellStyle name="40% - Accent2 4 2 5" xfId="6214" xr:uid="{4696EFBB-2B74-4254-A6D3-47DE49EB0F62}"/>
    <cellStyle name="40% - Accent2 4 2 5 2" xfId="17502" xr:uid="{0E1B5ACC-AB8E-43FC-B039-927F63FAEA6C}"/>
    <cellStyle name="40% - Accent2 4 2 6" xfId="15508" xr:uid="{107494DA-963E-46C5-9D0F-4F64AA972DBE}"/>
    <cellStyle name="40% - Accent2 4 2 7" xfId="24430" xr:uid="{CC6833D9-4339-46E4-A199-B417374E127E}"/>
    <cellStyle name="40% - Accent2 4 2 8" xfId="24893" xr:uid="{236081F4-220C-412E-A635-0AABBBABE633}"/>
    <cellStyle name="40% - Accent2 4 2 9" xfId="25260" xr:uid="{82D4A199-4FD6-47BD-B13C-545CEDB9D5C7}"/>
    <cellStyle name="40% - Accent2 4 3" xfId="11199" xr:uid="{779FA9FB-3E6C-4697-93FB-4BF4A9C6E3AB}"/>
    <cellStyle name="40% - Accent2 4 3 2" xfId="22487" xr:uid="{06D53E92-3C60-46D2-9EE4-E2BD19FCB7B6}"/>
    <cellStyle name="40% - Accent2 4 4" xfId="9205" xr:uid="{F9E33626-813B-4CFE-A0A1-CF13209F9468}"/>
    <cellStyle name="40% - Accent2 4 4 2" xfId="20493" xr:uid="{2D1A0CF0-3EE6-4700-BD4B-9A6220F1351D}"/>
    <cellStyle name="40% - Accent2 4 5" xfId="7211" xr:uid="{5830DE61-8D4E-447F-A06D-2B6EF671FB87}"/>
    <cellStyle name="40% - Accent2 4 5 2" xfId="18499" xr:uid="{81947F1D-C920-4834-B691-6060DECB21FB}"/>
    <cellStyle name="40% - Accent2 4 6" xfId="5217" xr:uid="{4E201CF1-C9FB-4971-BE99-86AE7E023395}"/>
    <cellStyle name="40% - Accent2 4 6 2" xfId="16505" xr:uid="{6041400D-F2C1-48E9-87F5-32ECB2800C4B}"/>
    <cellStyle name="40% - Accent2 4 7" xfId="14511" xr:uid="{72F47968-4655-4CB3-AD2D-D212F7A75670}"/>
    <cellStyle name="40% - Accent2 4 8" xfId="13197" xr:uid="{342ABF46-1EEE-42D7-B3CB-A590902BF38C}"/>
    <cellStyle name="40% - Accent2 4 9" xfId="24042" xr:uid="{6182F9BD-0EB6-4958-9764-96482F8C8F35}"/>
    <cellStyle name="40% - Accent2 40" xfId="1262" xr:uid="{52F084C9-15C8-4FBF-A6A2-E9A0F03DD410}"/>
    <cellStyle name="40% - Accent2 40 2" xfId="4218" xr:uid="{943E1B88-E72B-4E42-B35C-797A6D9C0471}"/>
    <cellStyle name="40% - Accent2 40 2 2" xfId="12197" xr:uid="{687DEDA0-00A6-422C-B274-78E05AE799BA}"/>
    <cellStyle name="40% - Accent2 40 2 2 2" xfId="23485" xr:uid="{6E421881-F6BA-40F9-9AAC-8D58C7EC6A20}"/>
    <cellStyle name="40% - Accent2 40 2 3" xfId="10203" xr:uid="{EDFF8BF5-1985-46DC-AE1E-986EC7A1CEDF}"/>
    <cellStyle name="40% - Accent2 40 2 3 2" xfId="21491" xr:uid="{CC27D7C2-1C37-4A8F-9F2D-65A41DFE5832}"/>
    <cellStyle name="40% - Accent2 40 2 4" xfId="8209" xr:uid="{E8BDFCA7-DACC-40AB-A999-7DE8A1776E74}"/>
    <cellStyle name="40% - Accent2 40 2 4 2" xfId="19497" xr:uid="{45D53EF4-D3BE-42C0-9A24-09A824FCDE38}"/>
    <cellStyle name="40% - Accent2 40 2 5" xfId="6215" xr:uid="{242BF637-D62C-4D19-89E1-5EC6E1A24434}"/>
    <cellStyle name="40% - Accent2 40 2 5 2" xfId="17503" xr:uid="{27BF4E0A-0D4A-40DF-86CA-6E81FA512096}"/>
    <cellStyle name="40% - Accent2 40 2 6" xfId="15509" xr:uid="{4169A8BE-64B9-4937-929D-BDAFEB96A7DF}"/>
    <cellStyle name="40% - Accent2 40 3" xfId="11200" xr:uid="{51520C9D-209B-49B2-8381-F46125709F25}"/>
    <cellStyle name="40% - Accent2 40 3 2" xfId="22488" xr:uid="{F9795927-134F-4FB8-9C19-24AEF55212A8}"/>
    <cellStyle name="40% - Accent2 40 4" xfId="9206" xr:uid="{265069A7-CC91-4689-BF48-41A1EDD8CE41}"/>
    <cellStyle name="40% - Accent2 40 4 2" xfId="20494" xr:uid="{E2683DDF-66D5-4967-B4FC-2055C1D74F3A}"/>
    <cellStyle name="40% - Accent2 40 5" xfId="7212" xr:uid="{BFAB9229-D75F-400C-A837-02C5BA594741}"/>
    <cellStyle name="40% - Accent2 40 5 2" xfId="18500" xr:uid="{567B7D75-38D4-4A3B-953C-74D3BBE4F771}"/>
    <cellStyle name="40% - Accent2 40 6" xfId="5218" xr:uid="{89055E61-F329-4FF2-B79E-8C9D57D52172}"/>
    <cellStyle name="40% - Accent2 40 6 2" xfId="16506" xr:uid="{3ADF672C-FAC7-46CC-A5FA-C6B8AC0C8894}"/>
    <cellStyle name="40% - Accent2 40 7" xfId="14512" xr:uid="{1923857C-5125-49DB-8DCA-CD4859DBC697}"/>
    <cellStyle name="40% - Accent2 40 8" xfId="13198" xr:uid="{C147B42F-84DF-40FA-9DD3-BADB74FD1EAC}"/>
    <cellStyle name="40% - Accent2 41" xfId="1263" xr:uid="{AF8E5E03-4E00-4A85-863F-159C39257F14}"/>
    <cellStyle name="40% - Accent2 41 2" xfId="4219" xr:uid="{7CE1A2CE-B7A6-4434-8A45-462B83673F3A}"/>
    <cellStyle name="40% - Accent2 41 2 2" xfId="12198" xr:uid="{86A4A063-342C-442F-AC6F-71798458AE26}"/>
    <cellStyle name="40% - Accent2 41 2 2 2" xfId="23486" xr:uid="{805CB8E5-B369-4EE3-AF24-221D75DE334B}"/>
    <cellStyle name="40% - Accent2 41 2 3" xfId="10204" xr:uid="{75570A86-F9F6-4064-9CC6-36347E980D67}"/>
    <cellStyle name="40% - Accent2 41 2 3 2" xfId="21492" xr:uid="{5383F563-53E7-4CD0-BA2F-18E7F012A81A}"/>
    <cellStyle name="40% - Accent2 41 2 4" xfId="8210" xr:uid="{6A6A853F-B62C-4F75-8309-6987612FF166}"/>
    <cellStyle name="40% - Accent2 41 2 4 2" xfId="19498" xr:uid="{71700035-4CDF-4603-95BF-C261EA8FCA74}"/>
    <cellStyle name="40% - Accent2 41 2 5" xfId="6216" xr:uid="{67261BD8-872C-4AF1-AEE3-8C8B6FCABF2A}"/>
    <cellStyle name="40% - Accent2 41 2 5 2" xfId="17504" xr:uid="{B13632EB-1E4B-4E9D-9E57-0480AC1F2295}"/>
    <cellStyle name="40% - Accent2 41 2 6" xfId="15510" xr:uid="{841773B3-018A-44F3-B7E3-CB15893E7412}"/>
    <cellStyle name="40% - Accent2 41 3" xfId="11201" xr:uid="{551C9702-5E90-4841-80BE-416220F6EE60}"/>
    <cellStyle name="40% - Accent2 41 3 2" xfId="22489" xr:uid="{0A6AF508-B767-4026-84CD-E15E33EB8A1F}"/>
    <cellStyle name="40% - Accent2 41 4" xfId="9207" xr:uid="{36465A7B-F88A-4658-9A64-506787A680BA}"/>
    <cellStyle name="40% - Accent2 41 4 2" xfId="20495" xr:uid="{FCC29FA8-9459-47E0-92FB-8B15253CD93E}"/>
    <cellStyle name="40% - Accent2 41 5" xfId="7213" xr:uid="{92629515-F558-40BD-971D-9D8C2251F613}"/>
    <cellStyle name="40% - Accent2 41 5 2" xfId="18501" xr:uid="{27E7EF99-E962-4D4D-ADCF-19979443D525}"/>
    <cellStyle name="40% - Accent2 41 6" xfId="5219" xr:uid="{C65D0BFA-B57B-4178-A970-7FBE2D5379BC}"/>
    <cellStyle name="40% - Accent2 41 6 2" xfId="16507" xr:uid="{5531AC27-45D8-4034-ABC6-3C13A7BB9204}"/>
    <cellStyle name="40% - Accent2 41 7" xfId="14513" xr:uid="{58609C42-E49B-4BE5-982F-C6C31C8496F7}"/>
    <cellStyle name="40% - Accent2 41 8" xfId="13199" xr:uid="{053BCBC0-E8CF-45B1-8C11-6C70450BF1D5}"/>
    <cellStyle name="40% - Accent2 42" xfId="1264" xr:uid="{192C15A1-6EBA-493E-8503-4CDC65E0A49D}"/>
    <cellStyle name="40% - Accent2 42 2" xfId="4220" xr:uid="{2D56AC89-6FAA-461C-A89D-C621CD3C9761}"/>
    <cellStyle name="40% - Accent2 42 2 2" xfId="12199" xr:uid="{9548F96A-CCAE-483F-B8AA-5EB5B697E4BA}"/>
    <cellStyle name="40% - Accent2 42 2 2 2" xfId="23487" xr:uid="{9A868B9D-7045-44E6-9DFC-524E4BA950B6}"/>
    <cellStyle name="40% - Accent2 42 2 3" xfId="10205" xr:uid="{770F1933-695C-4F83-AC9E-33B1E10B29FE}"/>
    <cellStyle name="40% - Accent2 42 2 3 2" xfId="21493" xr:uid="{A3E302EB-BF8D-4FF8-8F75-815A8B341DF2}"/>
    <cellStyle name="40% - Accent2 42 2 4" xfId="8211" xr:uid="{B926C837-27F0-4E43-91C9-C1A091B77ED0}"/>
    <cellStyle name="40% - Accent2 42 2 4 2" xfId="19499" xr:uid="{F933BD48-7837-462B-9C28-977300206157}"/>
    <cellStyle name="40% - Accent2 42 2 5" xfId="6217" xr:uid="{B36B423B-00C2-4519-99B0-B5E95E5CA9B1}"/>
    <cellStyle name="40% - Accent2 42 2 5 2" xfId="17505" xr:uid="{7397FF97-9379-4AED-8912-57CE1B9B3CC4}"/>
    <cellStyle name="40% - Accent2 42 2 6" xfId="15511" xr:uid="{6A453D95-68C3-44B9-A8EF-64D1DBC77A21}"/>
    <cellStyle name="40% - Accent2 42 3" xfId="11202" xr:uid="{3A53A2E6-0DDA-4DA0-A479-DCD8DB8B187E}"/>
    <cellStyle name="40% - Accent2 42 3 2" xfId="22490" xr:uid="{0A1B0C47-AEDD-49A9-8FFE-E27148845B5F}"/>
    <cellStyle name="40% - Accent2 42 4" xfId="9208" xr:uid="{52F07C02-7077-42CD-B73C-F8FFAC9F5E87}"/>
    <cellStyle name="40% - Accent2 42 4 2" xfId="20496" xr:uid="{FD14ADE5-097C-4A38-BED1-04D577B76AB7}"/>
    <cellStyle name="40% - Accent2 42 5" xfId="7214" xr:uid="{96347C80-6D7B-483D-A3D5-C036D93FA151}"/>
    <cellStyle name="40% - Accent2 42 5 2" xfId="18502" xr:uid="{C1E4053F-8117-45FD-976E-866ACE4C316F}"/>
    <cellStyle name="40% - Accent2 42 6" xfId="5220" xr:uid="{78707C53-E430-4CC2-99D7-58CA6D7D6083}"/>
    <cellStyle name="40% - Accent2 42 6 2" xfId="16508" xr:uid="{570E51F6-A291-4AC4-AD81-265DAE27E627}"/>
    <cellStyle name="40% - Accent2 42 7" xfId="14514" xr:uid="{384F54A6-15B8-40AC-A013-A7CFEA62E9C7}"/>
    <cellStyle name="40% - Accent2 42 8" xfId="13200" xr:uid="{D7C0ABE2-3DB0-44C1-BCAF-04299F4D3096}"/>
    <cellStyle name="40% - Accent2 43" xfId="1265" xr:uid="{3583D07F-AD9D-49B0-8600-56569E4E2F68}"/>
    <cellStyle name="40% - Accent2 43 2" xfId="4221" xr:uid="{16A5D6B2-1528-46BE-AA4A-019EC5BF40F4}"/>
    <cellStyle name="40% - Accent2 43 2 2" xfId="12200" xr:uid="{E65B5FAE-5862-4CE8-AF0F-BBA9733CE158}"/>
    <cellStyle name="40% - Accent2 43 2 2 2" xfId="23488" xr:uid="{AA29B488-561B-47FA-A053-84E43CFF3CE6}"/>
    <cellStyle name="40% - Accent2 43 2 3" xfId="10206" xr:uid="{1CBE5BD5-337A-4693-B9CD-C820DCFA696B}"/>
    <cellStyle name="40% - Accent2 43 2 3 2" xfId="21494" xr:uid="{8E07108D-C15E-40F3-8765-D4A5DC27ED6E}"/>
    <cellStyle name="40% - Accent2 43 2 4" xfId="8212" xr:uid="{33265552-5347-4A00-9407-542EFAA6A3D4}"/>
    <cellStyle name="40% - Accent2 43 2 4 2" xfId="19500" xr:uid="{61B8EE16-A6A1-459F-A1BC-466D8AA1B299}"/>
    <cellStyle name="40% - Accent2 43 2 5" xfId="6218" xr:uid="{B7BD049C-1C95-4EC8-816C-B3C78A76CC90}"/>
    <cellStyle name="40% - Accent2 43 2 5 2" xfId="17506" xr:uid="{313A03E7-9667-4C9E-BC98-E252C406005D}"/>
    <cellStyle name="40% - Accent2 43 2 6" xfId="15512" xr:uid="{639FC751-72B3-4808-89F6-ED95010BBD4B}"/>
    <cellStyle name="40% - Accent2 43 3" xfId="11203" xr:uid="{F5497BD5-AF72-426B-B652-350542F75740}"/>
    <cellStyle name="40% - Accent2 43 3 2" xfId="22491" xr:uid="{94E5254E-A043-4F4D-9099-953416638077}"/>
    <cellStyle name="40% - Accent2 43 4" xfId="9209" xr:uid="{E441FCCC-BDA8-42DA-B4D8-E5F73B1172A8}"/>
    <cellStyle name="40% - Accent2 43 4 2" xfId="20497" xr:uid="{E1E2C737-80C4-41B2-B2F6-B1C1248D82EE}"/>
    <cellStyle name="40% - Accent2 43 5" xfId="7215" xr:uid="{D34269E1-71B7-4E89-9405-2992B510CD52}"/>
    <cellStyle name="40% - Accent2 43 5 2" xfId="18503" xr:uid="{641E1757-EA98-4EBC-9115-2890C83B1731}"/>
    <cellStyle name="40% - Accent2 43 6" xfId="5221" xr:uid="{935F0441-287A-4F66-9F71-F83786A5FD43}"/>
    <cellStyle name="40% - Accent2 43 6 2" xfId="16509" xr:uid="{93DE276D-3745-4520-892E-A481526A653C}"/>
    <cellStyle name="40% - Accent2 43 7" xfId="14515" xr:uid="{8C2D93AF-85D4-41D5-9BE0-08EFCC318A20}"/>
    <cellStyle name="40% - Accent2 43 8" xfId="13201" xr:uid="{EF5B1948-0CE8-43E8-8EDA-10E583A0CD7A}"/>
    <cellStyle name="40% - Accent2 44" xfId="1266" xr:uid="{34C69390-7CF0-4885-A6BA-5067563E77B6}"/>
    <cellStyle name="40% - Accent2 44 2" xfId="4222" xr:uid="{7FF33532-7FB5-4C3F-B1E2-3BED59CE069D}"/>
    <cellStyle name="40% - Accent2 44 2 2" xfId="12201" xr:uid="{A4C02F36-C3DA-40E5-A14F-51AA88617619}"/>
    <cellStyle name="40% - Accent2 44 2 2 2" xfId="23489" xr:uid="{3FF0DF5E-3E26-4857-9605-E92F0C6D487D}"/>
    <cellStyle name="40% - Accent2 44 2 3" xfId="10207" xr:uid="{B999EDC6-1119-47E6-A312-115BD3D1E2F4}"/>
    <cellStyle name="40% - Accent2 44 2 3 2" xfId="21495" xr:uid="{31BC6C9B-B17C-4B46-9FA7-36FA57261B9D}"/>
    <cellStyle name="40% - Accent2 44 2 4" xfId="8213" xr:uid="{6D7AF7CC-F654-421F-978A-1B5DA7C31E85}"/>
    <cellStyle name="40% - Accent2 44 2 4 2" xfId="19501" xr:uid="{943B7106-7E4E-42EA-8C8A-49F395AB1470}"/>
    <cellStyle name="40% - Accent2 44 2 5" xfId="6219" xr:uid="{382114CF-E6BF-456A-A889-7D9EFDC4803A}"/>
    <cellStyle name="40% - Accent2 44 2 5 2" xfId="17507" xr:uid="{B0A980A3-1E5A-431B-ABEF-476F26F54575}"/>
    <cellStyle name="40% - Accent2 44 2 6" xfId="15513" xr:uid="{D1F45A1B-617D-4814-8DEA-97A57781D8BD}"/>
    <cellStyle name="40% - Accent2 44 3" xfId="11204" xr:uid="{4709D01D-7DE2-4C7B-B8DD-7DECAE3D157F}"/>
    <cellStyle name="40% - Accent2 44 3 2" xfId="22492" xr:uid="{BB9D9FA0-B122-4610-B54F-CFA455EACB12}"/>
    <cellStyle name="40% - Accent2 44 4" xfId="9210" xr:uid="{53622CBA-1774-42D1-A2A1-BC44703323CF}"/>
    <cellStyle name="40% - Accent2 44 4 2" xfId="20498" xr:uid="{30CF0E3A-4603-413F-9E27-6D9B7418F003}"/>
    <cellStyle name="40% - Accent2 44 5" xfId="7216" xr:uid="{7DF8752F-8A27-407D-84EB-E10ED8408203}"/>
    <cellStyle name="40% - Accent2 44 5 2" xfId="18504" xr:uid="{CC3EEF5B-A3AE-436C-B03E-DB556DA6D012}"/>
    <cellStyle name="40% - Accent2 44 6" xfId="5222" xr:uid="{76CAF4F1-8603-40EC-93E4-9EFC57559C26}"/>
    <cellStyle name="40% - Accent2 44 6 2" xfId="16510" xr:uid="{5DF320E9-F7C6-44C8-B830-057BFEA17533}"/>
    <cellStyle name="40% - Accent2 44 7" xfId="14516" xr:uid="{184EFB7D-E9B1-4BAD-A68B-0C07E73EFDAC}"/>
    <cellStyle name="40% - Accent2 44 8" xfId="13202" xr:uid="{89C71F67-1758-44FD-9BC6-17A762D4AC86}"/>
    <cellStyle name="40% - Accent2 45" xfId="1267" xr:uid="{1C9A9B1E-146F-4BA6-989F-675203682E8F}"/>
    <cellStyle name="40% - Accent2 45 2" xfId="4223" xr:uid="{F357ACDA-5175-4257-AFC0-9B3A17835541}"/>
    <cellStyle name="40% - Accent2 45 2 2" xfId="12202" xr:uid="{94BB7296-F4B0-4892-B3AA-051287484A8B}"/>
    <cellStyle name="40% - Accent2 45 2 2 2" xfId="23490" xr:uid="{EDDFB781-4ACE-44AF-8AC4-551A8D98D811}"/>
    <cellStyle name="40% - Accent2 45 2 3" xfId="10208" xr:uid="{B6F77970-F268-4840-A5CF-1970915C19D4}"/>
    <cellStyle name="40% - Accent2 45 2 3 2" xfId="21496" xr:uid="{B3B6C34D-FE1B-44C4-AF5D-B0E0A3A50F1D}"/>
    <cellStyle name="40% - Accent2 45 2 4" xfId="8214" xr:uid="{CC8D351E-9AE2-4C08-A4F7-BD611282CFF7}"/>
    <cellStyle name="40% - Accent2 45 2 4 2" xfId="19502" xr:uid="{B1CAF7FA-85F6-4CA5-9946-4786DA554438}"/>
    <cellStyle name="40% - Accent2 45 2 5" xfId="6220" xr:uid="{C46DA262-B035-4108-B914-CE050487F6EB}"/>
    <cellStyle name="40% - Accent2 45 2 5 2" xfId="17508" xr:uid="{B0C37EB2-E66F-4D6C-B3D4-31E69B504E09}"/>
    <cellStyle name="40% - Accent2 45 2 6" xfId="15514" xr:uid="{130989A7-A7AB-4630-A6CF-0238A0C8B574}"/>
    <cellStyle name="40% - Accent2 45 3" xfId="11205" xr:uid="{977879B8-11E8-4961-B4F0-4898527A9007}"/>
    <cellStyle name="40% - Accent2 45 3 2" xfId="22493" xr:uid="{004134DC-7DC3-43CE-8553-11E2C88AC57B}"/>
    <cellStyle name="40% - Accent2 45 4" xfId="9211" xr:uid="{C11F9048-EE1C-4770-B167-A0382FD743C3}"/>
    <cellStyle name="40% - Accent2 45 4 2" xfId="20499" xr:uid="{BF5C1CFC-D9CA-4A00-8690-3647A3715EBC}"/>
    <cellStyle name="40% - Accent2 45 5" xfId="7217" xr:uid="{74F94714-C816-4077-B0A3-E5ABEB04A1D5}"/>
    <cellStyle name="40% - Accent2 45 5 2" xfId="18505" xr:uid="{558481F0-F841-4188-8797-AA5A6D1EAF2C}"/>
    <cellStyle name="40% - Accent2 45 6" xfId="5223" xr:uid="{C73E38D0-5464-4B3A-A33E-6AC7BD41F3D7}"/>
    <cellStyle name="40% - Accent2 45 6 2" xfId="16511" xr:uid="{FDA6B96E-B946-41A9-BEED-1E060AFEE18C}"/>
    <cellStyle name="40% - Accent2 45 7" xfId="14517" xr:uid="{9A6CF60D-D83D-4C28-97F7-C28B2047395C}"/>
    <cellStyle name="40% - Accent2 45 8" xfId="13203" xr:uid="{3402E664-DB72-4A34-9EF3-171B7B0D7441}"/>
    <cellStyle name="40% - Accent2 46" xfId="1268" xr:uid="{4F9B6630-4F82-4DB2-A932-B3C2EA215736}"/>
    <cellStyle name="40% - Accent2 46 2" xfId="4224" xr:uid="{6D010A57-E51A-4762-A873-11AE7DAF6CE0}"/>
    <cellStyle name="40% - Accent2 46 2 2" xfId="12203" xr:uid="{8EF16A36-E5DD-4FE7-A0DE-D15CF0789341}"/>
    <cellStyle name="40% - Accent2 46 2 2 2" xfId="23491" xr:uid="{3288C47F-5ACB-4D6A-9C9B-36A80BB83982}"/>
    <cellStyle name="40% - Accent2 46 2 3" xfId="10209" xr:uid="{DA0F9EA7-BDA3-4276-9322-8DE199BFE765}"/>
    <cellStyle name="40% - Accent2 46 2 3 2" xfId="21497" xr:uid="{8B0B3671-23AA-4BD9-A94D-34DA29305DFC}"/>
    <cellStyle name="40% - Accent2 46 2 4" xfId="8215" xr:uid="{35414408-AE4D-4B95-8CF6-D5C0DF12D9E0}"/>
    <cellStyle name="40% - Accent2 46 2 4 2" xfId="19503" xr:uid="{33332B76-B9BC-40C0-ADE0-B3D576F10FBC}"/>
    <cellStyle name="40% - Accent2 46 2 5" xfId="6221" xr:uid="{EDEC7B08-1898-4CCB-9F23-AE02FCF52969}"/>
    <cellStyle name="40% - Accent2 46 2 5 2" xfId="17509" xr:uid="{F409EBCB-DADE-431F-BEFE-5A66F00C980B}"/>
    <cellStyle name="40% - Accent2 46 2 6" xfId="15515" xr:uid="{0FBE4CF8-CAED-4C62-8976-4D56D6303694}"/>
    <cellStyle name="40% - Accent2 46 3" xfId="11206" xr:uid="{15C91319-BD5E-4904-A02B-25862B2C47EB}"/>
    <cellStyle name="40% - Accent2 46 3 2" xfId="22494" xr:uid="{E1E927A4-D013-4A9E-9798-650B2729A694}"/>
    <cellStyle name="40% - Accent2 46 4" xfId="9212" xr:uid="{E953A9FF-7D98-46E3-B101-4FCA7FF10157}"/>
    <cellStyle name="40% - Accent2 46 4 2" xfId="20500" xr:uid="{0C507501-CF7E-4952-8962-936221FA423B}"/>
    <cellStyle name="40% - Accent2 46 5" xfId="7218" xr:uid="{30A4A24E-616C-44FF-9761-EBF4A7E50F6B}"/>
    <cellStyle name="40% - Accent2 46 5 2" xfId="18506" xr:uid="{9AEC2047-7560-4F09-96E1-B12CC974E736}"/>
    <cellStyle name="40% - Accent2 46 6" xfId="5224" xr:uid="{47461473-4067-4CA1-9785-E3978A21D0E9}"/>
    <cellStyle name="40% - Accent2 46 6 2" xfId="16512" xr:uid="{A929F4C8-49D2-4FEC-B12F-72E2E4ADFD9B}"/>
    <cellStyle name="40% - Accent2 46 7" xfId="14518" xr:uid="{48685BF7-10EA-4FE5-A52E-CAD2C3ADF99A}"/>
    <cellStyle name="40% - Accent2 46 8" xfId="13204" xr:uid="{93B410EB-CAF8-4538-B448-CA3BCD9AE19B}"/>
    <cellStyle name="40% - Accent2 47" xfId="1269" xr:uid="{A9C33385-759E-4815-97F3-8FF0B9036BD5}"/>
    <cellStyle name="40% - Accent2 47 2" xfId="4225" xr:uid="{A4238BEF-E1A0-4A4B-B53B-EE8F933E4F32}"/>
    <cellStyle name="40% - Accent2 47 2 2" xfId="12204" xr:uid="{1CC4D50F-DCC7-4087-8995-CADDEB809F05}"/>
    <cellStyle name="40% - Accent2 47 2 2 2" xfId="23492" xr:uid="{EF608FB9-BEA0-488F-80BF-DBD97292C5A1}"/>
    <cellStyle name="40% - Accent2 47 2 3" xfId="10210" xr:uid="{D095FC24-BE75-4C36-812E-8D1555C818C7}"/>
    <cellStyle name="40% - Accent2 47 2 3 2" xfId="21498" xr:uid="{B4BDB531-B909-49C7-8FB0-184B45977729}"/>
    <cellStyle name="40% - Accent2 47 2 4" xfId="8216" xr:uid="{65ACF88E-785E-48D4-9B2A-8A2AEF57216B}"/>
    <cellStyle name="40% - Accent2 47 2 4 2" xfId="19504" xr:uid="{DE77FF90-3BFA-47EA-A54C-2FA8EE8A8B51}"/>
    <cellStyle name="40% - Accent2 47 2 5" xfId="6222" xr:uid="{2ECBD679-6EED-4DE0-805C-E111714FBD64}"/>
    <cellStyle name="40% - Accent2 47 2 5 2" xfId="17510" xr:uid="{8C0C75EF-5FC6-48BD-8925-ABBD003E5ADD}"/>
    <cellStyle name="40% - Accent2 47 2 6" xfId="15516" xr:uid="{3AB1C9DB-4586-4633-B54E-326B4E05E09A}"/>
    <cellStyle name="40% - Accent2 47 3" xfId="11207" xr:uid="{761852CC-56F1-4DAA-86E2-D7FBE9977ED2}"/>
    <cellStyle name="40% - Accent2 47 3 2" xfId="22495" xr:uid="{14F56138-18C7-42B8-B481-42C7B37E6819}"/>
    <cellStyle name="40% - Accent2 47 4" xfId="9213" xr:uid="{A77E0B6C-D6CC-430E-AAEC-7A58488F6CB5}"/>
    <cellStyle name="40% - Accent2 47 4 2" xfId="20501" xr:uid="{FF794EFA-D908-4F2C-862B-04D6EF7352DE}"/>
    <cellStyle name="40% - Accent2 47 5" xfId="7219" xr:uid="{A8F4CEC0-228A-43AD-806C-337FE4080D77}"/>
    <cellStyle name="40% - Accent2 47 5 2" xfId="18507" xr:uid="{14743F1B-E3D6-401F-B0FE-347E204700FD}"/>
    <cellStyle name="40% - Accent2 47 6" xfId="5225" xr:uid="{9D49C47E-0E9C-43B2-B929-D673059CD2C4}"/>
    <cellStyle name="40% - Accent2 47 6 2" xfId="16513" xr:uid="{056E7711-A96B-41E2-819D-154F2A5A62E2}"/>
    <cellStyle name="40% - Accent2 47 7" xfId="14519" xr:uid="{2CCF9354-4FE0-4F50-9E43-40A5B505D53C}"/>
    <cellStyle name="40% - Accent2 47 8" xfId="13205" xr:uid="{984A0211-D1FD-4C2C-AE46-5DBE8FC8D8D4}"/>
    <cellStyle name="40% - Accent2 48" xfId="1270" xr:uid="{AC41EEAF-84D4-4C38-B323-CD7AFA914A7A}"/>
    <cellStyle name="40% - Accent2 48 2" xfId="4226" xr:uid="{4B9E936C-9583-49AD-B822-1BDD07C166D7}"/>
    <cellStyle name="40% - Accent2 48 2 2" xfId="12205" xr:uid="{768439F8-3FC1-4321-9EA2-25EC2C5A5373}"/>
    <cellStyle name="40% - Accent2 48 2 2 2" xfId="23493" xr:uid="{8890ED84-19C2-4BDA-83CE-361BB71979E5}"/>
    <cellStyle name="40% - Accent2 48 2 3" xfId="10211" xr:uid="{3ABF4BFE-7987-4078-A9BF-0999D5647B59}"/>
    <cellStyle name="40% - Accent2 48 2 3 2" xfId="21499" xr:uid="{5D66CAFC-9478-432B-8BE3-E2852F272CD7}"/>
    <cellStyle name="40% - Accent2 48 2 4" xfId="8217" xr:uid="{F1F2166C-87ED-4264-8B38-91C1DAC46251}"/>
    <cellStyle name="40% - Accent2 48 2 4 2" xfId="19505" xr:uid="{EC606176-D86B-4348-89F6-EC6C7E6CC753}"/>
    <cellStyle name="40% - Accent2 48 2 5" xfId="6223" xr:uid="{1F0FDF7A-48D3-43D4-A1D6-DD424D5F5B77}"/>
    <cellStyle name="40% - Accent2 48 2 5 2" xfId="17511" xr:uid="{4E3F59AD-5D00-40A9-BBF7-512BCF79822B}"/>
    <cellStyle name="40% - Accent2 48 2 6" xfId="15517" xr:uid="{31D9EE16-3A88-4CC0-A081-E222BE6BDCFA}"/>
    <cellStyle name="40% - Accent2 48 3" xfId="11208" xr:uid="{004A5CD8-FE88-4220-AECB-B3197ECB90F1}"/>
    <cellStyle name="40% - Accent2 48 3 2" xfId="22496" xr:uid="{F290E87D-53DD-4F1A-9C6D-403E3285F0EB}"/>
    <cellStyle name="40% - Accent2 48 4" xfId="9214" xr:uid="{A48B705E-FE1F-428E-9AE0-B69A1A99DFC3}"/>
    <cellStyle name="40% - Accent2 48 4 2" xfId="20502" xr:uid="{DB7951CD-8E09-4ABD-BA2F-C604EF6B2E21}"/>
    <cellStyle name="40% - Accent2 48 5" xfId="7220" xr:uid="{CCC31597-5215-4E46-9AA7-D73730333C90}"/>
    <cellStyle name="40% - Accent2 48 5 2" xfId="18508" xr:uid="{86C53FA9-4CF3-4043-B8B2-75CF0B588388}"/>
    <cellStyle name="40% - Accent2 48 6" xfId="5226" xr:uid="{E86BE152-EFAC-4932-8376-86058FEE1D11}"/>
    <cellStyle name="40% - Accent2 48 6 2" xfId="16514" xr:uid="{7F93B9EA-9061-4331-BF66-272805219EA0}"/>
    <cellStyle name="40% - Accent2 48 7" xfId="14520" xr:uid="{6A6FB3AB-9B8B-4FA4-B804-206A0441977F}"/>
    <cellStyle name="40% - Accent2 48 8" xfId="13206" xr:uid="{9544E454-AE4F-427A-AB56-500A6D6BC961}"/>
    <cellStyle name="40% - Accent2 49" xfId="1271" xr:uid="{1B585953-A3EE-4545-A3D9-A2493E7FCA1A}"/>
    <cellStyle name="40% - Accent2 49 2" xfId="4227" xr:uid="{87F2BD2F-CAF9-4538-BB28-247912482A3A}"/>
    <cellStyle name="40% - Accent2 49 2 2" xfId="12206" xr:uid="{F4836068-2384-4E91-9A0A-41C8986FF366}"/>
    <cellStyle name="40% - Accent2 49 2 2 2" xfId="23494" xr:uid="{0834CED4-EE44-4B44-B468-64990461C31C}"/>
    <cellStyle name="40% - Accent2 49 2 3" xfId="10212" xr:uid="{4A9A0F88-5990-4E9E-B76E-BFE5BB65263D}"/>
    <cellStyle name="40% - Accent2 49 2 3 2" xfId="21500" xr:uid="{067BF19B-2162-4BA7-9BDD-8FADDB517B30}"/>
    <cellStyle name="40% - Accent2 49 2 4" xfId="8218" xr:uid="{AFCEE642-03E0-46FC-89B0-F9F102EFF9C5}"/>
    <cellStyle name="40% - Accent2 49 2 4 2" xfId="19506" xr:uid="{7F45A1FA-4611-4C44-BB44-791EE8E1058E}"/>
    <cellStyle name="40% - Accent2 49 2 5" xfId="6224" xr:uid="{44B5F8DE-DBFB-47A4-891F-BA7E47261FE9}"/>
    <cellStyle name="40% - Accent2 49 2 5 2" xfId="17512" xr:uid="{0744F9D0-A043-4F02-8E44-99E48DD1D27D}"/>
    <cellStyle name="40% - Accent2 49 2 6" xfId="15518" xr:uid="{9E20A80B-E701-414E-B7F6-A3C96FF04140}"/>
    <cellStyle name="40% - Accent2 49 3" xfId="11209" xr:uid="{10CA0BC6-B286-4A8B-A1F4-E904E2B2BC39}"/>
    <cellStyle name="40% - Accent2 49 3 2" xfId="22497" xr:uid="{88A489FD-D9E7-4C61-A028-B125211A6671}"/>
    <cellStyle name="40% - Accent2 49 4" xfId="9215" xr:uid="{90597A53-5128-4837-9545-76324305AE51}"/>
    <cellStyle name="40% - Accent2 49 4 2" xfId="20503" xr:uid="{42C3E077-351E-4411-BDF4-3A88432AC95D}"/>
    <cellStyle name="40% - Accent2 49 5" xfId="7221" xr:uid="{DCE41831-D375-4864-8904-5CE0341837E6}"/>
    <cellStyle name="40% - Accent2 49 5 2" xfId="18509" xr:uid="{E01DF8BB-C80C-45D7-A589-D41A2A7E54B4}"/>
    <cellStyle name="40% - Accent2 49 6" xfId="5227" xr:uid="{8F36B679-7A90-41C0-9A07-4F21BD805AF9}"/>
    <cellStyle name="40% - Accent2 49 6 2" xfId="16515" xr:uid="{E84681D7-3FC7-4AC7-AB77-F5B323CD689C}"/>
    <cellStyle name="40% - Accent2 49 7" xfId="14521" xr:uid="{1B98BA9F-3B5C-469B-B656-2A562527971B}"/>
    <cellStyle name="40% - Accent2 49 8" xfId="13207" xr:uid="{6514EF9D-B06A-4BA3-B533-7FA2FA2C0877}"/>
    <cellStyle name="40% - Accent2 5" xfId="1272" xr:uid="{76131C39-8050-477E-B6BE-6ED4D243C83C}"/>
    <cellStyle name="40% - Accent2 5 10" xfId="24670" xr:uid="{CB264FFD-A456-419D-AD96-31D05FE9345A}"/>
    <cellStyle name="40% - Accent2 5 11" xfId="25059" xr:uid="{2434E8EB-3280-4642-8262-3BF551C7DE61}"/>
    <cellStyle name="40% - Accent2 5 2" xfId="4228" xr:uid="{523B7DC3-DF6D-453B-A177-4D21BC36E2C9}"/>
    <cellStyle name="40% - Accent2 5 2 2" xfId="12207" xr:uid="{71A84090-DA8B-4D28-8408-9C533CD4651C}"/>
    <cellStyle name="40% - Accent2 5 2 2 2" xfId="23495" xr:uid="{B6D9C7CE-D7F9-4700-8BC1-2E6020E6E11C}"/>
    <cellStyle name="40% - Accent2 5 2 3" xfId="10213" xr:uid="{7340421C-5E01-459D-8C16-C608068164C4}"/>
    <cellStyle name="40% - Accent2 5 2 3 2" xfId="21501" xr:uid="{E42E0383-0348-42CC-8E17-E660D43224F3}"/>
    <cellStyle name="40% - Accent2 5 2 4" xfId="8219" xr:uid="{8AC62190-0274-4093-A336-6910C928B050}"/>
    <cellStyle name="40% - Accent2 5 2 4 2" xfId="19507" xr:uid="{2684257E-49EB-4540-B458-E04CBA843A8A}"/>
    <cellStyle name="40% - Accent2 5 2 5" xfId="6225" xr:uid="{74F65879-7E52-48F5-AA6F-361F01BFCE05}"/>
    <cellStyle name="40% - Accent2 5 2 5 2" xfId="17513" xr:uid="{148B26EA-7B25-4408-9C23-16161457442F}"/>
    <cellStyle name="40% - Accent2 5 2 6" xfId="15519" xr:uid="{BD55F326-4FF1-49F3-97C6-2D67051CBCBC}"/>
    <cellStyle name="40% - Accent2 5 2 7" xfId="24431" xr:uid="{EF3E89C8-5960-4333-9320-46A299F2EC55}"/>
    <cellStyle name="40% - Accent2 5 2 8" xfId="24894" xr:uid="{7EF2681F-528E-4C00-8B9A-2A2AC6567A1F}"/>
    <cellStyle name="40% - Accent2 5 2 9" xfId="25261" xr:uid="{56F9E6A3-C8FE-43B8-ABA8-142AE012FED4}"/>
    <cellStyle name="40% - Accent2 5 3" xfId="11210" xr:uid="{D3AF9976-FF8C-45C1-8235-52A8CA8DD670}"/>
    <cellStyle name="40% - Accent2 5 3 2" xfId="22498" xr:uid="{77362D39-3016-46B6-B9F8-FFF932D83835}"/>
    <cellStyle name="40% - Accent2 5 4" xfId="9216" xr:uid="{76AA2718-8C5A-4116-ADE6-ACF070FEB090}"/>
    <cellStyle name="40% - Accent2 5 4 2" xfId="20504" xr:uid="{C74DFD8E-6549-4F4E-8FD4-250EB29455FF}"/>
    <cellStyle name="40% - Accent2 5 5" xfId="7222" xr:uid="{53E192E3-0F26-4BE6-9E6B-B57B0D0D64C6}"/>
    <cellStyle name="40% - Accent2 5 5 2" xfId="18510" xr:uid="{5F3A9C3B-183A-4284-9E87-D1011743287E}"/>
    <cellStyle name="40% - Accent2 5 6" xfId="5228" xr:uid="{20EF7F40-DA6E-4B73-9B68-EB1AAE789A32}"/>
    <cellStyle name="40% - Accent2 5 6 2" xfId="16516" xr:uid="{8C585DF6-E836-49E4-B2AB-249BF57AE552}"/>
    <cellStyle name="40% - Accent2 5 7" xfId="14522" xr:uid="{804CF9A9-0971-4220-9A10-3A1D3FC24A98}"/>
    <cellStyle name="40% - Accent2 5 8" xfId="13208" xr:uid="{AA03070B-F8EC-4159-B158-2107C344AB7A}"/>
    <cellStyle name="40% - Accent2 5 9" xfId="24043" xr:uid="{9802903D-D91F-4E76-90D8-03A5321F0F78}"/>
    <cellStyle name="40% - Accent2 50" xfId="1273" xr:uid="{F5472B0F-0087-4FE1-ADA2-E37CCC065432}"/>
    <cellStyle name="40% - Accent2 50 2" xfId="4229" xr:uid="{D9746088-8907-4D4B-AA7F-40C93CC79476}"/>
    <cellStyle name="40% - Accent2 50 2 2" xfId="12208" xr:uid="{1861A9AE-679C-405B-881F-4E0905C82B16}"/>
    <cellStyle name="40% - Accent2 50 2 2 2" xfId="23496" xr:uid="{A39B3924-80C5-40B7-AD80-F48338C7268C}"/>
    <cellStyle name="40% - Accent2 50 2 3" xfId="10214" xr:uid="{1BC8499F-7DBD-4413-859C-C016D5A16E96}"/>
    <cellStyle name="40% - Accent2 50 2 3 2" xfId="21502" xr:uid="{4DC6BF91-394A-4648-8BF8-D86F10FD9D5F}"/>
    <cellStyle name="40% - Accent2 50 2 4" xfId="8220" xr:uid="{F3E2F963-CAE3-4588-BD86-EB62841C36B3}"/>
    <cellStyle name="40% - Accent2 50 2 4 2" xfId="19508" xr:uid="{69815D55-5757-4479-AC34-21A8D4391379}"/>
    <cellStyle name="40% - Accent2 50 2 5" xfId="6226" xr:uid="{86CC6AE6-9FBF-497F-AE7C-9512686903A3}"/>
    <cellStyle name="40% - Accent2 50 2 5 2" xfId="17514" xr:uid="{1E77D9B3-06B7-46BF-B8AA-0C06D2A6F0D9}"/>
    <cellStyle name="40% - Accent2 50 2 6" xfId="15520" xr:uid="{E5FEB66F-A958-4F44-85BC-96E69CBAA60D}"/>
    <cellStyle name="40% - Accent2 50 3" xfId="11211" xr:uid="{E22FBBF0-6701-4AE7-8F4A-2773420BF907}"/>
    <cellStyle name="40% - Accent2 50 3 2" xfId="22499" xr:uid="{0284770E-FDEC-4814-B88B-7EF67DC28862}"/>
    <cellStyle name="40% - Accent2 50 4" xfId="9217" xr:uid="{33BF4A55-EF18-4916-974F-73269CB9A80D}"/>
    <cellStyle name="40% - Accent2 50 4 2" xfId="20505" xr:uid="{F60291FE-165F-4C85-BC4B-5AB3480CC16B}"/>
    <cellStyle name="40% - Accent2 50 5" xfId="7223" xr:uid="{D1FE4CE1-3630-44C8-B759-FD16CB68C6C7}"/>
    <cellStyle name="40% - Accent2 50 5 2" xfId="18511" xr:uid="{4E65B491-4C9C-4B19-8CD8-ADE885DE9E68}"/>
    <cellStyle name="40% - Accent2 50 6" xfId="5229" xr:uid="{F1701C79-ADB3-4348-9090-ABE7A8374CC1}"/>
    <cellStyle name="40% - Accent2 50 6 2" xfId="16517" xr:uid="{5767E6A8-331E-4844-9A76-75D6CD4554BB}"/>
    <cellStyle name="40% - Accent2 50 7" xfId="14523" xr:uid="{B71850DE-8D12-410B-A939-7EF3CC926347}"/>
    <cellStyle name="40% - Accent2 50 8" xfId="13209" xr:uid="{1A818656-57AC-48EB-A9CD-ECA80E0B3BCD}"/>
    <cellStyle name="40% - Accent2 51" xfId="1274" xr:uid="{33D40738-165F-41FC-9BE2-EA2C674EC276}"/>
    <cellStyle name="40% - Accent2 51 2" xfId="4230" xr:uid="{33A8A7FB-D996-4426-9D14-0D08AE89B55D}"/>
    <cellStyle name="40% - Accent2 51 2 2" xfId="12209" xr:uid="{032B1972-421E-474C-894D-BAA65A44BEBD}"/>
    <cellStyle name="40% - Accent2 51 2 2 2" xfId="23497" xr:uid="{01D48F38-7733-46E5-9D71-251B03DF400F}"/>
    <cellStyle name="40% - Accent2 51 2 3" xfId="10215" xr:uid="{93FADAC7-7808-49EC-9E5D-FAA2DC244772}"/>
    <cellStyle name="40% - Accent2 51 2 3 2" xfId="21503" xr:uid="{83252469-99F8-4E6D-AF4E-B848227705C5}"/>
    <cellStyle name="40% - Accent2 51 2 4" xfId="8221" xr:uid="{148E7FCA-B7D1-429B-94AA-3B4BE6109C76}"/>
    <cellStyle name="40% - Accent2 51 2 4 2" xfId="19509" xr:uid="{6B469EBA-AC70-4FB9-BB9F-16286FC9974D}"/>
    <cellStyle name="40% - Accent2 51 2 5" xfId="6227" xr:uid="{1B2084C8-7F2D-4485-9DF9-05163F60B364}"/>
    <cellStyle name="40% - Accent2 51 2 5 2" xfId="17515" xr:uid="{9F0D7150-5079-41E7-926C-E7EF5AB4CBC0}"/>
    <cellStyle name="40% - Accent2 51 2 6" xfId="15521" xr:uid="{6CE1507B-7FD5-4CD7-9C94-02C378C9129E}"/>
    <cellStyle name="40% - Accent2 51 3" xfId="11212" xr:uid="{54847E6F-6BCB-46EB-9EC7-0E0AF94B00E5}"/>
    <cellStyle name="40% - Accent2 51 3 2" xfId="22500" xr:uid="{A1D2BB1B-D04C-48C8-8ADF-E8E0C3FC42AB}"/>
    <cellStyle name="40% - Accent2 51 4" xfId="9218" xr:uid="{42B5BFC6-1547-4C47-9D06-59EE598E95D4}"/>
    <cellStyle name="40% - Accent2 51 4 2" xfId="20506" xr:uid="{5EC54026-9F57-4723-9B43-240D58A4C459}"/>
    <cellStyle name="40% - Accent2 51 5" xfId="7224" xr:uid="{7BA13198-C775-465F-AA28-5B904A5093D2}"/>
    <cellStyle name="40% - Accent2 51 5 2" xfId="18512" xr:uid="{FB25A341-878F-4511-837A-5AF60A9F1851}"/>
    <cellStyle name="40% - Accent2 51 6" xfId="5230" xr:uid="{6F86E824-6CBC-45E1-990B-DCE26713F40D}"/>
    <cellStyle name="40% - Accent2 51 6 2" xfId="16518" xr:uid="{F235D348-7BE7-4C4F-8ED1-6B24E23F002C}"/>
    <cellStyle name="40% - Accent2 51 7" xfId="14524" xr:uid="{9D2A5748-1CC2-4B74-9C13-FB8D6693C9CC}"/>
    <cellStyle name="40% - Accent2 51 8" xfId="13210" xr:uid="{9D7BE604-D719-400D-AED6-4769ACE4B395}"/>
    <cellStyle name="40% - Accent2 52" xfId="1275" xr:uid="{44E6D8A7-C51A-4A01-823E-E7AA98108625}"/>
    <cellStyle name="40% - Accent2 52 2" xfId="4231" xr:uid="{9F335AFD-92DA-4BD5-B2A4-14394134A895}"/>
    <cellStyle name="40% - Accent2 52 2 2" xfId="12210" xr:uid="{1DB52BD3-D046-42E8-BBBC-B6189FA55514}"/>
    <cellStyle name="40% - Accent2 52 2 2 2" xfId="23498" xr:uid="{406A339B-F172-4919-9346-8CC3A6B4621A}"/>
    <cellStyle name="40% - Accent2 52 2 3" xfId="10216" xr:uid="{203EFFAB-BA28-4E9D-A6D9-DA2E0415B63F}"/>
    <cellStyle name="40% - Accent2 52 2 3 2" xfId="21504" xr:uid="{1A00FD49-711D-46B2-B12B-949DC6946815}"/>
    <cellStyle name="40% - Accent2 52 2 4" xfId="8222" xr:uid="{3A31C379-74C0-4B50-9658-9FDC7B40EFF8}"/>
    <cellStyle name="40% - Accent2 52 2 4 2" xfId="19510" xr:uid="{AA8DD46B-E673-43B0-9BE1-F004FE3C27EC}"/>
    <cellStyle name="40% - Accent2 52 2 5" xfId="6228" xr:uid="{60570526-BD3D-49FC-A3C3-B840CBF6049F}"/>
    <cellStyle name="40% - Accent2 52 2 5 2" xfId="17516" xr:uid="{ED28C7EB-8CD7-48B4-8F5D-37D3FEA55A1B}"/>
    <cellStyle name="40% - Accent2 52 2 6" xfId="15522" xr:uid="{9460D5AD-C32E-402A-89CF-19927DF34AA3}"/>
    <cellStyle name="40% - Accent2 52 3" xfId="11213" xr:uid="{3B036016-2806-4289-991D-BF342529E213}"/>
    <cellStyle name="40% - Accent2 52 3 2" xfId="22501" xr:uid="{C4961968-B0F7-4B27-A64C-F590B6D039C0}"/>
    <cellStyle name="40% - Accent2 52 4" xfId="9219" xr:uid="{ACC33DD9-147E-440A-9887-6CD4FF2BE0EB}"/>
    <cellStyle name="40% - Accent2 52 4 2" xfId="20507" xr:uid="{047CA510-01F3-49DF-A971-0A140FA8AFF8}"/>
    <cellStyle name="40% - Accent2 52 5" xfId="7225" xr:uid="{AC269B20-5105-43B8-AFCB-554094A98410}"/>
    <cellStyle name="40% - Accent2 52 5 2" xfId="18513" xr:uid="{5FB60584-20F1-48F8-B2F5-13357116A467}"/>
    <cellStyle name="40% - Accent2 52 6" xfId="5231" xr:uid="{1FC2B7A0-6522-43B6-9FFC-61CD91848743}"/>
    <cellStyle name="40% - Accent2 52 6 2" xfId="16519" xr:uid="{C498FBA1-0120-499B-A0BB-0FEDA66C4B74}"/>
    <cellStyle name="40% - Accent2 52 7" xfId="14525" xr:uid="{073CDD4E-7C55-4213-B356-86CF78ADBAC7}"/>
    <cellStyle name="40% - Accent2 52 8" xfId="13211" xr:uid="{62E5476D-573C-4FCC-9555-EE7CFF3FCCCB}"/>
    <cellStyle name="40% - Accent2 53" xfId="1276" xr:uid="{07ACCE4F-B3E1-4355-A953-297E6553BB88}"/>
    <cellStyle name="40% - Accent2 53 2" xfId="4232" xr:uid="{E541AD5B-0167-4A2C-BAE0-E928A38EBA96}"/>
    <cellStyle name="40% - Accent2 53 2 2" xfId="12211" xr:uid="{02B22637-6FB7-423B-9095-A90F8AC63C00}"/>
    <cellStyle name="40% - Accent2 53 2 2 2" xfId="23499" xr:uid="{4342BD28-9F74-4A1A-888A-D669C576522B}"/>
    <cellStyle name="40% - Accent2 53 2 3" xfId="10217" xr:uid="{7E3944B1-A0A4-4EEB-BFE9-6AA70C255235}"/>
    <cellStyle name="40% - Accent2 53 2 3 2" xfId="21505" xr:uid="{1FE1767D-12C5-4F22-92DD-5156B0C7C00F}"/>
    <cellStyle name="40% - Accent2 53 2 4" xfId="8223" xr:uid="{A676CFFE-1A47-4C0A-8C2F-D97B555B43D6}"/>
    <cellStyle name="40% - Accent2 53 2 4 2" xfId="19511" xr:uid="{21EA9EF3-4661-434C-B982-ECA02C4549B9}"/>
    <cellStyle name="40% - Accent2 53 2 5" xfId="6229" xr:uid="{2ECD9619-2C26-45F1-824F-781D0A37DE57}"/>
    <cellStyle name="40% - Accent2 53 2 5 2" xfId="17517" xr:uid="{D26327A3-316E-4E17-9BB5-D9B0AA5836B2}"/>
    <cellStyle name="40% - Accent2 53 2 6" xfId="15523" xr:uid="{F992ACA1-0AF7-4B42-AEC2-21F9D4639F86}"/>
    <cellStyle name="40% - Accent2 53 3" xfId="11214" xr:uid="{B07E6197-496F-4D88-969D-8D63AD8B5B9D}"/>
    <cellStyle name="40% - Accent2 53 3 2" xfId="22502" xr:uid="{69FAE126-0F53-4528-B179-02F1C5A45C60}"/>
    <cellStyle name="40% - Accent2 53 4" xfId="9220" xr:uid="{6DECCFCB-7055-4706-853F-31EDA35FD6DC}"/>
    <cellStyle name="40% - Accent2 53 4 2" xfId="20508" xr:uid="{EC7A1443-A33D-4DB6-BA3B-8D3E029637A3}"/>
    <cellStyle name="40% - Accent2 53 5" xfId="7226" xr:uid="{1623EDEB-B910-4909-869A-D20B2361C9D8}"/>
    <cellStyle name="40% - Accent2 53 5 2" xfId="18514" xr:uid="{F7C25777-56E7-4DD3-ABB4-37BA33A9936B}"/>
    <cellStyle name="40% - Accent2 53 6" xfId="5232" xr:uid="{3A4B49F4-3E86-4512-B650-2554407A276C}"/>
    <cellStyle name="40% - Accent2 53 6 2" xfId="16520" xr:uid="{70869D84-43A2-4A44-A9E3-982C40424EC3}"/>
    <cellStyle name="40% - Accent2 53 7" xfId="14526" xr:uid="{9AEB5FD0-B108-48E1-BD1F-060C9FD03A8E}"/>
    <cellStyle name="40% - Accent2 53 8" xfId="13212" xr:uid="{1A69C0EB-882F-49C0-B712-09D193047BB1}"/>
    <cellStyle name="40% - Accent2 54" xfId="1277" xr:uid="{3E4490EC-84E4-4745-AE08-F82AA6853253}"/>
    <cellStyle name="40% - Accent2 54 2" xfId="4233" xr:uid="{299B1277-4B97-4C5D-A7B4-CC593030D5E5}"/>
    <cellStyle name="40% - Accent2 54 2 2" xfId="12212" xr:uid="{D1012B6E-A088-4BA9-A8F4-6C203FB72E39}"/>
    <cellStyle name="40% - Accent2 54 2 2 2" xfId="23500" xr:uid="{8B13B590-376E-450E-865D-C96EE37A5C26}"/>
    <cellStyle name="40% - Accent2 54 2 3" xfId="10218" xr:uid="{AA14CB49-2765-4A9A-BF76-FEC4989215CA}"/>
    <cellStyle name="40% - Accent2 54 2 3 2" xfId="21506" xr:uid="{C0259CBF-202C-452F-AC1C-A9F7D49F01F5}"/>
    <cellStyle name="40% - Accent2 54 2 4" xfId="8224" xr:uid="{4C623F56-ABE3-4DEA-95E9-14512ADAB39D}"/>
    <cellStyle name="40% - Accent2 54 2 4 2" xfId="19512" xr:uid="{61C48639-3E48-48E6-A97D-F7BC19D2F781}"/>
    <cellStyle name="40% - Accent2 54 2 5" xfId="6230" xr:uid="{FE1BB87D-9A9C-4A0D-81BA-CAC5AA544748}"/>
    <cellStyle name="40% - Accent2 54 2 5 2" xfId="17518" xr:uid="{522D44BB-88DD-4836-9387-BA92365F4554}"/>
    <cellStyle name="40% - Accent2 54 2 6" xfId="15524" xr:uid="{8852DAD1-C586-442C-9EDF-E842C3D688A8}"/>
    <cellStyle name="40% - Accent2 54 3" xfId="11215" xr:uid="{CB9FE4BA-8036-4332-8180-5F374DC39FE4}"/>
    <cellStyle name="40% - Accent2 54 3 2" xfId="22503" xr:uid="{BC1F1E17-2E86-4A78-8958-8700CD1CABDB}"/>
    <cellStyle name="40% - Accent2 54 4" xfId="9221" xr:uid="{06A72E99-8F14-42B2-BFE5-D195F7C3EB96}"/>
    <cellStyle name="40% - Accent2 54 4 2" xfId="20509" xr:uid="{1C52235B-C699-4B04-9A54-BA0BB9CEDC4A}"/>
    <cellStyle name="40% - Accent2 54 5" xfId="7227" xr:uid="{197138DE-3D00-4E84-AAF0-06AAD579E49E}"/>
    <cellStyle name="40% - Accent2 54 5 2" xfId="18515" xr:uid="{F26ADAC5-D704-4E59-A72F-86AE3BD3E487}"/>
    <cellStyle name="40% - Accent2 54 6" xfId="5233" xr:uid="{76C613D2-F455-4449-B38F-FB530B676F55}"/>
    <cellStyle name="40% - Accent2 54 6 2" xfId="16521" xr:uid="{EACE6056-6451-4F51-9FD5-419FEE083778}"/>
    <cellStyle name="40% - Accent2 54 7" xfId="14527" xr:uid="{4AC4B650-2ACB-4E61-BAA1-7F6FC9F94E33}"/>
    <cellStyle name="40% - Accent2 54 8" xfId="13213" xr:uid="{DF3FABEA-D4A2-40A0-AAEC-157A45DD10B8}"/>
    <cellStyle name="40% - Accent2 55" xfId="1278" xr:uid="{19FEB45C-4D36-493E-B203-1FB3DFA72857}"/>
    <cellStyle name="40% - Accent2 55 2" xfId="4234" xr:uid="{A09652EA-5704-40CF-802B-A4AD755387DF}"/>
    <cellStyle name="40% - Accent2 55 2 2" xfId="12213" xr:uid="{8277F580-FC04-4A1B-A6E1-70A4C006A404}"/>
    <cellStyle name="40% - Accent2 55 2 2 2" xfId="23501" xr:uid="{727F2B1D-E4E1-4FDF-96B6-35EC5627D594}"/>
    <cellStyle name="40% - Accent2 55 2 3" xfId="10219" xr:uid="{00B0593F-361A-4861-876B-348D011A6E28}"/>
    <cellStyle name="40% - Accent2 55 2 3 2" xfId="21507" xr:uid="{13714792-20D4-4F4C-919E-6B40700349FE}"/>
    <cellStyle name="40% - Accent2 55 2 4" xfId="8225" xr:uid="{B5538569-5BDD-4C69-BA11-48B2F939C997}"/>
    <cellStyle name="40% - Accent2 55 2 4 2" xfId="19513" xr:uid="{5A524BE3-1493-4016-96F4-B06610487C2E}"/>
    <cellStyle name="40% - Accent2 55 2 5" xfId="6231" xr:uid="{1EA2E047-2C60-417E-B1E2-4F47EAA640E8}"/>
    <cellStyle name="40% - Accent2 55 2 5 2" xfId="17519" xr:uid="{1AC37AC9-C9AB-468A-A374-FCF2D85FC0A0}"/>
    <cellStyle name="40% - Accent2 55 2 6" xfId="15525" xr:uid="{14533599-DCA1-4008-919E-015C0C004067}"/>
    <cellStyle name="40% - Accent2 55 3" xfId="11216" xr:uid="{3C56CDA9-6BA2-4A9D-8562-D6CA084E5BCB}"/>
    <cellStyle name="40% - Accent2 55 3 2" xfId="22504" xr:uid="{E7CD5F68-6F0D-4A46-AFFF-C18FAECFCDD0}"/>
    <cellStyle name="40% - Accent2 55 4" xfId="9222" xr:uid="{F4AE7EA3-6E09-40B9-8098-85484C878967}"/>
    <cellStyle name="40% - Accent2 55 4 2" xfId="20510" xr:uid="{F17026F5-0A45-4D7C-A2CB-C6D5B01857FC}"/>
    <cellStyle name="40% - Accent2 55 5" xfId="7228" xr:uid="{FB9DC6BA-CD7E-4213-832C-ACC7D9CCEEED}"/>
    <cellStyle name="40% - Accent2 55 5 2" xfId="18516" xr:uid="{06D4A30E-4AAF-4661-815C-573B3F9B67A2}"/>
    <cellStyle name="40% - Accent2 55 6" xfId="5234" xr:uid="{5DD9A304-43E5-48C3-BE73-16E4FA0209E5}"/>
    <cellStyle name="40% - Accent2 55 6 2" xfId="16522" xr:uid="{33C67E5C-8851-4522-97DF-A1EEE6DD2517}"/>
    <cellStyle name="40% - Accent2 55 7" xfId="14528" xr:uid="{BF0FB7CB-831C-414F-9367-5AFE341CE3BE}"/>
    <cellStyle name="40% - Accent2 55 8" xfId="13214" xr:uid="{B9AE64FF-55ED-4C5A-A8FA-88B27D3EB959}"/>
    <cellStyle name="40% - Accent2 56" xfId="1279" xr:uid="{FF2C50A2-DDD1-49B1-9430-3CEC1B59FAC9}"/>
    <cellStyle name="40% - Accent2 56 2" xfId="4235" xr:uid="{238226A4-2E10-49D6-9E8C-1AD2C348C53D}"/>
    <cellStyle name="40% - Accent2 56 2 2" xfId="12214" xr:uid="{4A0F0F5D-3D66-46C4-8B28-55B2ECEA0B84}"/>
    <cellStyle name="40% - Accent2 56 2 2 2" xfId="23502" xr:uid="{9F1A858E-F35A-4DA6-B7C4-38272CDD69C9}"/>
    <cellStyle name="40% - Accent2 56 2 3" xfId="10220" xr:uid="{8400FAB3-67BA-4876-8B42-4C7B1C3B37C5}"/>
    <cellStyle name="40% - Accent2 56 2 3 2" xfId="21508" xr:uid="{99C594A6-61F9-47AA-BB2E-B3DCD19B13A6}"/>
    <cellStyle name="40% - Accent2 56 2 4" xfId="8226" xr:uid="{04D0E4E3-B80A-4A58-BD34-71651DBF213A}"/>
    <cellStyle name="40% - Accent2 56 2 4 2" xfId="19514" xr:uid="{E8728B82-F24A-4CCC-8C1B-BEE62C427ED5}"/>
    <cellStyle name="40% - Accent2 56 2 5" xfId="6232" xr:uid="{6FE080BC-23DF-4D38-B366-510A5E6BB1C7}"/>
    <cellStyle name="40% - Accent2 56 2 5 2" xfId="17520" xr:uid="{D7F5389E-DCBB-460F-B8A8-5FC1EB665C5A}"/>
    <cellStyle name="40% - Accent2 56 2 6" xfId="15526" xr:uid="{CB9115C8-A40D-440C-98AC-34221510FD19}"/>
    <cellStyle name="40% - Accent2 56 3" xfId="11217" xr:uid="{C42A008F-9526-484F-BEED-C75CAD886313}"/>
    <cellStyle name="40% - Accent2 56 3 2" xfId="22505" xr:uid="{86211E30-2F4E-448E-8A45-FCA079FA765B}"/>
    <cellStyle name="40% - Accent2 56 4" xfId="9223" xr:uid="{2CACC9D6-3CD7-4AE0-8748-D92C82621058}"/>
    <cellStyle name="40% - Accent2 56 4 2" xfId="20511" xr:uid="{52BD37AF-D5BA-4815-AB07-CB2DBC07511C}"/>
    <cellStyle name="40% - Accent2 56 5" xfId="7229" xr:uid="{294231FF-C8ED-4416-B346-EA7AB1727F02}"/>
    <cellStyle name="40% - Accent2 56 5 2" xfId="18517" xr:uid="{8E3F5F1F-99E0-45E7-B180-CF04F009C506}"/>
    <cellStyle name="40% - Accent2 56 6" xfId="5235" xr:uid="{4983B96B-0325-41C3-ADA0-5257D618BB26}"/>
    <cellStyle name="40% - Accent2 56 6 2" xfId="16523" xr:uid="{E2BBAA47-8AD3-43BA-A418-72805C9ED295}"/>
    <cellStyle name="40% - Accent2 56 7" xfId="14529" xr:uid="{5465C202-D088-4666-B8B1-BDACA1D1CF48}"/>
    <cellStyle name="40% - Accent2 56 8" xfId="13215" xr:uid="{DA800EFA-B924-49C0-B0AD-BB11372974DD}"/>
    <cellStyle name="40% - Accent2 57" xfId="1280" xr:uid="{CFAE0A7C-CCA4-40C2-BD08-3591528D3C84}"/>
    <cellStyle name="40% - Accent2 57 2" xfId="4236" xr:uid="{5C6956E2-B910-4FEF-B990-E36740E2242B}"/>
    <cellStyle name="40% - Accent2 57 2 2" xfId="12215" xr:uid="{09E342D2-2AAA-47AA-AABB-8CE222FBB0A9}"/>
    <cellStyle name="40% - Accent2 57 2 2 2" xfId="23503" xr:uid="{471F0364-B306-4556-8B36-8445EB6456F7}"/>
    <cellStyle name="40% - Accent2 57 2 3" xfId="10221" xr:uid="{474CE376-35EB-4C9A-8A6F-5E303B677266}"/>
    <cellStyle name="40% - Accent2 57 2 3 2" xfId="21509" xr:uid="{8F056639-E564-499F-8736-58FBDB00FEDD}"/>
    <cellStyle name="40% - Accent2 57 2 4" xfId="8227" xr:uid="{67BD456C-89EA-4C2B-A009-D26941FF612C}"/>
    <cellStyle name="40% - Accent2 57 2 4 2" xfId="19515" xr:uid="{784BB402-4DAA-4F34-8155-25EBB0E49582}"/>
    <cellStyle name="40% - Accent2 57 2 5" xfId="6233" xr:uid="{5B9BCB7A-6499-485E-B0E4-ADB8B7BB1B2F}"/>
    <cellStyle name="40% - Accent2 57 2 5 2" xfId="17521" xr:uid="{12041C19-E285-4B50-87C8-68FDA76426DC}"/>
    <cellStyle name="40% - Accent2 57 2 6" xfId="15527" xr:uid="{0EA7D94C-ABFB-4095-A128-0DD179D27CE8}"/>
    <cellStyle name="40% - Accent2 57 3" xfId="11218" xr:uid="{9627CFC2-AEED-4103-AFE2-1CB338EEB536}"/>
    <cellStyle name="40% - Accent2 57 3 2" xfId="22506" xr:uid="{059E2B09-B726-405B-B1E6-6BD521075F63}"/>
    <cellStyle name="40% - Accent2 57 4" xfId="9224" xr:uid="{27EB9D8B-CB96-4999-8474-C1A32DE7554B}"/>
    <cellStyle name="40% - Accent2 57 4 2" xfId="20512" xr:uid="{B0A91279-7F30-450E-ABCF-FED3B8370FC9}"/>
    <cellStyle name="40% - Accent2 57 5" xfId="7230" xr:uid="{0F5D6E9E-8562-4BB4-931B-DCB4345F22B3}"/>
    <cellStyle name="40% - Accent2 57 5 2" xfId="18518" xr:uid="{F0D000CC-25A1-4A10-81D9-F54C30D80038}"/>
    <cellStyle name="40% - Accent2 57 6" xfId="5236" xr:uid="{A993BA8B-A3F5-4494-AF0C-B57A382EE032}"/>
    <cellStyle name="40% - Accent2 57 6 2" xfId="16524" xr:uid="{3CE4F87B-3C5C-44CD-9ADE-39FB47565857}"/>
    <cellStyle name="40% - Accent2 57 7" xfId="14530" xr:uid="{40B38B88-93C8-408C-824F-9CAEFD1ABA0C}"/>
    <cellStyle name="40% - Accent2 57 8" xfId="13216" xr:uid="{C23F7B1A-93CE-4C0E-834A-935C4D6B0F24}"/>
    <cellStyle name="40% - Accent2 58" xfId="1281" xr:uid="{F7D77E4C-83F4-4F44-8866-54E17047A383}"/>
    <cellStyle name="40% - Accent2 58 2" xfId="4237" xr:uid="{28ECE62A-BE98-4D85-93D4-7BAE65267F00}"/>
    <cellStyle name="40% - Accent2 58 2 2" xfId="12216" xr:uid="{A56EE71E-507A-47BB-9182-64709AD4F8F9}"/>
    <cellStyle name="40% - Accent2 58 2 2 2" xfId="23504" xr:uid="{4F2EB411-7EED-4FED-B9AF-C1B291F6653D}"/>
    <cellStyle name="40% - Accent2 58 2 3" xfId="10222" xr:uid="{A667AA6A-5A16-4F17-82CB-A4695602E5D6}"/>
    <cellStyle name="40% - Accent2 58 2 3 2" xfId="21510" xr:uid="{618AD9AF-869D-4C72-BF5F-B82A59BF98A1}"/>
    <cellStyle name="40% - Accent2 58 2 4" xfId="8228" xr:uid="{C4C86122-A3E1-441D-B208-9AE79414DB7E}"/>
    <cellStyle name="40% - Accent2 58 2 4 2" xfId="19516" xr:uid="{7A05E0AD-213E-4D3E-96BE-2F6D401E4E7F}"/>
    <cellStyle name="40% - Accent2 58 2 5" xfId="6234" xr:uid="{AD08F211-128C-40B7-ABA2-F2F81D2C862B}"/>
    <cellStyle name="40% - Accent2 58 2 5 2" xfId="17522" xr:uid="{11F616AC-395B-4907-BFAA-9971C62E96B2}"/>
    <cellStyle name="40% - Accent2 58 2 6" xfId="15528" xr:uid="{E0A77D6F-25AF-40D1-A5B9-8E30B9C43C83}"/>
    <cellStyle name="40% - Accent2 58 3" xfId="11219" xr:uid="{D4947F09-40A2-4F5E-805D-2D20312314FC}"/>
    <cellStyle name="40% - Accent2 58 3 2" xfId="22507" xr:uid="{287FE99E-78F6-4554-A07A-EEE181AAE985}"/>
    <cellStyle name="40% - Accent2 58 4" xfId="9225" xr:uid="{3A0CF9EF-A20F-4E5B-8AAE-11CA5F167625}"/>
    <cellStyle name="40% - Accent2 58 4 2" xfId="20513" xr:uid="{D6D4B212-D7FF-4AC0-91E3-FC22BB2DCC17}"/>
    <cellStyle name="40% - Accent2 58 5" xfId="7231" xr:uid="{CE96E4FB-731F-4408-B8BE-CE9D80414D22}"/>
    <cellStyle name="40% - Accent2 58 5 2" xfId="18519" xr:uid="{BE66B3BD-9835-44CB-AC72-2ED03AA75C73}"/>
    <cellStyle name="40% - Accent2 58 6" xfId="5237" xr:uid="{5497C8C6-1B7D-462C-BB34-1EA7A749F34B}"/>
    <cellStyle name="40% - Accent2 58 6 2" xfId="16525" xr:uid="{55317F02-EB72-4DCE-BB7F-DD45F0466108}"/>
    <cellStyle name="40% - Accent2 58 7" xfId="14531" xr:uid="{71B3BCAD-88C2-44F4-8630-8462331CD67C}"/>
    <cellStyle name="40% - Accent2 58 8" xfId="13217" xr:uid="{E6AFBC09-B0C4-48C2-A40E-572F0D254092}"/>
    <cellStyle name="40% - Accent2 59" xfId="1282" xr:uid="{159713CA-D45B-43FE-B79B-5608DA930F5D}"/>
    <cellStyle name="40% - Accent2 59 2" xfId="4238" xr:uid="{A1C14A2A-88E9-44D1-99FA-9AAF4D74FE9C}"/>
    <cellStyle name="40% - Accent2 59 2 2" xfId="12217" xr:uid="{A8D0C4B9-46DB-4421-91DA-48D296D33863}"/>
    <cellStyle name="40% - Accent2 59 2 2 2" xfId="23505" xr:uid="{56779A62-FF57-4FE3-AED8-1D9F8DF56E6A}"/>
    <cellStyle name="40% - Accent2 59 2 3" xfId="10223" xr:uid="{6A71393A-8849-49E7-911C-6D7CB9EE29A4}"/>
    <cellStyle name="40% - Accent2 59 2 3 2" xfId="21511" xr:uid="{4A18B05F-885F-43D6-B1C6-B3893DCE84A3}"/>
    <cellStyle name="40% - Accent2 59 2 4" xfId="8229" xr:uid="{8FE6E19C-D56C-492F-8F08-30FF959003C7}"/>
    <cellStyle name="40% - Accent2 59 2 4 2" xfId="19517" xr:uid="{8B00DD4F-BCE2-449C-BAEE-7045354EA19B}"/>
    <cellStyle name="40% - Accent2 59 2 5" xfId="6235" xr:uid="{7E8BE3B1-A7EC-41EA-A1AF-003CF7387DC9}"/>
    <cellStyle name="40% - Accent2 59 2 5 2" xfId="17523" xr:uid="{BF67987B-D4C5-413D-A211-F8EC52FA6F45}"/>
    <cellStyle name="40% - Accent2 59 2 6" xfId="15529" xr:uid="{0D05AA6C-5A37-4F5A-BEFF-4B529991E139}"/>
    <cellStyle name="40% - Accent2 59 3" xfId="11220" xr:uid="{52616B0D-0EAA-452F-8FD7-FFA3F1AD3AA6}"/>
    <cellStyle name="40% - Accent2 59 3 2" xfId="22508" xr:uid="{1969D061-52E5-4B1D-B679-767B3F8D9DF8}"/>
    <cellStyle name="40% - Accent2 59 4" xfId="9226" xr:uid="{3E15465C-5564-4948-8FB4-70038941988C}"/>
    <cellStyle name="40% - Accent2 59 4 2" xfId="20514" xr:uid="{059B5C30-9D06-4F6B-BD03-89761677BBF4}"/>
    <cellStyle name="40% - Accent2 59 5" xfId="7232" xr:uid="{37787F05-C557-4571-A95F-24355EFD797B}"/>
    <cellStyle name="40% - Accent2 59 5 2" xfId="18520" xr:uid="{520F9BE6-8541-47B9-96DD-1865F7A36C28}"/>
    <cellStyle name="40% - Accent2 59 6" xfId="5238" xr:uid="{59EEF3BF-8537-47C1-967A-C7286A8EB4A3}"/>
    <cellStyle name="40% - Accent2 59 6 2" xfId="16526" xr:uid="{91F2937B-B8D3-4D13-A77F-CDDCD75ED628}"/>
    <cellStyle name="40% - Accent2 59 7" xfId="14532" xr:uid="{49C5E716-36D6-436D-9F86-89A6BE610A16}"/>
    <cellStyle name="40% - Accent2 59 8" xfId="13218" xr:uid="{B79052BA-F16A-4932-B9F4-A8E58903C01A}"/>
    <cellStyle name="40% - Accent2 6" xfId="1283" xr:uid="{E4EDD3DF-67A4-43CD-B71A-5347F7DB0E54}"/>
    <cellStyle name="40% - Accent2 6 10" xfId="24671" xr:uid="{F48F6FDD-4D4C-45FF-A2B5-4E2A80C1F6E8}"/>
    <cellStyle name="40% - Accent2 6 11" xfId="25060" xr:uid="{A20B6804-37B2-49A1-882A-385CE398FC2F}"/>
    <cellStyle name="40% - Accent2 6 2" xfId="4239" xr:uid="{40340CD9-A076-495C-A59A-F63D84288127}"/>
    <cellStyle name="40% - Accent2 6 2 2" xfId="12218" xr:uid="{C18DC890-BAC0-4A2A-9F61-B6DB94910C0D}"/>
    <cellStyle name="40% - Accent2 6 2 2 2" xfId="23506" xr:uid="{DC1C6A28-E086-42C9-8DED-E9261EFBFA9E}"/>
    <cellStyle name="40% - Accent2 6 2 3" xfId="10224" xr:uid="{BC6EA48B-42BF-4675-9073-0D0D4CDF4D8A}"/>
    <cellStyle name="40% - Accent2 6 2 3 2" xfId="21512" xr:uid="{4DAC8738-CF23-4044-A002-BEC4EB5335FF}"/>
    <cellStyle name="40% - Accent2 6 2 4" xfId="8230" xr:uid="{81735F36-A957-46C9-B8FA-2CA5CA9EBD24}"/>
    <cellStyle name="40% - Accent2 6 2 4 2" xfId="19518" xr:uid="{069E9626-4259-4EAB-8BDE-0CE68942C652}"/>
    <cellStyle name="40% - Accent2 6 2 5" xfId="6236" xr:uid="{A755424E-BFFA-45F8-BA87-9E72FE6CA6C7}"/>
    <cellStyle name="40% - Accent2 6 2 5 2" xfId="17524" xr:uid="{81362434-355F-4C23-BB02-320906A0AB45}"/>
    <cellStyle name="40% - Accent2 6 2 6" xfId="15530" xr:uid="{552645B3-E1E9-4118-A83F-E201C5DF1919}"/>
    <cellStyle name="40% - Accent2 6 2 7" xfId="24432" xr:uid="{B30141C2-26A8-4883-969A-71DF88F6E11F}"/>
    <cellStyle name="40% - Accent2 6 2 8" xfId="24895" xr:uid="{A6F499B7-8D0C-449C-BFBE-21D1D1927C75}"/>
    <cellStyle name="40% - Accent2 6 2 9" xfId="25262" xr:uid="{4891461C-BFED-4C6C-BB79-70CDEE70593D}"/>
    <cellStyle name="40% - Accent2 6 3" xfId="11221" xr:uid="{91BAF896-2841-4BA1-BD5C-E5E399A46C44}"/>
    <cellStyle name="40% - Accent2 6 3 2" xfId="22509" xr:uid="{255983F4-83E5-4841-BBE8-789222A08648}"/>
    <cellStyle name="40% - Accent2 6 4" xfId="9227" xr:uid="{FA6D31FE-6214-4D3F-A64F-2F233B4D3DCE}"/>
    <cellStyle name="40% - Accent2 6 4 2" xfId="20515" xr:uid="{753015B4-8D20-4F5E-85EE-7EF6F9F44BCC}"/>
    <cellStyle name="40% - Accent2 6 5" xfId="7233" xr:uid="{3889EB07-D7E2-42A5-A346-1E03AE88B6CA}"/>
    <cellStyle name="40% - Accent2 6 5 2" xfId="18521" xr:uid="{16A2E25E-4BE6-40E1-9BFF-2669138E3CAA}"/>
    <cellStyle name="40% - Accent2 6 6" xfId="5239" xr:uid="{DABDF2C8-5C89-4164-818B-60B455831033}"/>
    <cellStyle name="40% - Accent2 6 6 2" xfId="16527" xr:uid="{C8D32229-4E92-4C42-9872-BC4FCFBB9AC4}"/>
    <cellStyle name="40% - Accent2 6 7" xfId="14533" xr:uid="{FC3DFF6E-B9EA-46EB-91EF-5A04535EEDFD}"/>
    <cellStyle name="40% - Accent2 6 8" xfId="13219" xr:uid="{793C5078-6FA4-4B59-B0FB-F8F4CC887818}"/>
    <cellStyle name="40% - Accent2 6 9" xfId="24044" xr:uid="{DFBF58A7-3F94-4DF9-8718-7B49EECED31C}"/>
    <cellStyle name="40% - Accent2 60" xfId="1284" xr:uid="{8B853866-6220-43F7-B7EB-AFA0A138C150}"/>
    <cellStyle name="40% - Accent2 60 2" xfId="4240" xr:uid="{F61D11A9-B927-4172-BBAB-8B4442C39BD7}"/>
    <cellStyle name="40% - Accent2 60 2 2" xfId="12219" xr:uid="{CCB5A661-7705-471A-87FD-9CFE71210D91}"/>
    <cellStyle name="40% - Accent2 60 2 2 2" xfId="23507" xr:uid="{14167231-CD9E-402E-B070-01E15354CB08}"/>
    <cellStyle name="40% - Accent2 60 2 3" xfId="10225" xr:uid="{192705C6-0552-4B75-881D-719E46190512}"/>
    <cellStyle name="40% - Accent2 60 2 3 2" xfId="21513" xr:uid="{ADFF9D5E-87C4-4B79-821A-DE7A6A210BBB}"/>
    <cellStyle name="40% - Accent2 60 2 4" xfId="8231" xr:uid="{5F3BD0FF-B4D9-4647-BD8A-6D62E19F0890}"/>
    <cellStyle name="40% - Accent2 60 2 4 2" xfId="19519" xr:uid="{ABD93662-F729-4F44-961D-D6C07059E240}"/>
    <cellStyle name="40% - Accent2 60 2 5" xfId="6237" xr:uid="{F0603F65-83AA-44C5-BC6F-C63DC881ED00}"/>
    <cellStyle name="40% - Accent2 60 2 5 2" xfId="17525" xr:uid="{A206CADF-97C7-4AB3-964A-356C1F383496}"/>
    <cellStyle name="40% - Accent2 60 2 6" xfId="15531" xr:uid="{D5B4BFA4-7E75-4172-9F11-B16413EF18ED}"/>
    <cellStyle name="40% - Accent2 60 3" xfId="11222" xr:uid="{3F0B2290-9802-444F-ABE0-92D8A4425CD5}"/>
    <cellStyle name="40% - Accent2 60 3 2" xfId="22510" xr:uid="{BA6BECA3-AF13-4B29-B0E7-677F5966E130}"/>
    <cellStyle name="40% - Accent2 60 4" xfId="9228" xr:uid="{CC3DFF90-CFE9-48E7-9288-13C09756BC53}"/>
    <cellStyle name="40% - Accent2 60 4 2" xfId="20516" xr:uid="{650F5B8D-676E-40E8-B958-436B91567C3C}"/>
    <cellStyle name="40% - Accent2 60 5" xfId="7234" xr:uid="{90210538-8E11-4F8E-9437-E61EA02A4EEE}"/>
    <cellStyle name="40% - Accent2 60 5 2" xfId="18522" xr:uid="{1E11A1B9-6441-4A35-AD19-F8D0B1D3156C}"/>
    <cellStyle name="40% - Accent2 60 6" xfId="5240" xr:uid="{F1773E18-27D8-4143-9635-271E44BBD23B}"/>
    <cellStyle name="40% - Accent2 60 6 2" xfId="16528" xr:uid="{02CD9FAE-3061-4B30-BDCD-CD46DF978BDD}"/>
    <cellStyle name="40% - Accent2 60 7" xfId="14534" xr:uid="{8130F97E-1FEE-45F6-A1EC-CDFBD8570DE2}"/>
    <cellStyle name="40% - Accent2 60 8" xfId="13220" xr:uid="{6D389A4B-4B40-4128-AE12-52274874232A}"/>
    <cellStyle name="40% - Accent2 61" xfId="1285" xr:uid="{EDE3D69D-EB5D-417A-AAE9-0D450DAF59EF}"/>
    <cellStyle name="40% - Accent2 61 2" xfId="4241" xr:uid="{7CEC71E1-9DFE-4BD8-9EDC-54ED60BE3149}"/>
    <cellStyle name="40% - Accent2 61 2 2" xfId="12220" xr:uid="{F71268CD-2110-477F-A9D8-FB6A0898ECFE}"/>
    <cellStyle name="40% - Accent2 61 2 2 2" xfId="23508" xr:uid="{DA6534CA-1011-4696-8B18-25482618C157}"/>
    <cellStyle name="40% - Accent2 61 2 3" xfId="10226" xr:uid="{FE9E0D8D-3FD1-4014-BE8B-4D9D1D14DE1F}"/>
    <cellStyle name="40% - Accent2 61 2 3 2" xfId="21514" xr:uid="{0B52E4BC-F00C-44F4-A8BD-389E94853436}"/>
    <cellStyle name="40% - Accent2 61 2 4" xfId="8232" xr:uid="{51DC1034-9428-406E-B0F9-C74490B4E6A3}"/>
    <cellStyle name="40% - Accent2 61 2 4 2" xfId="19520" xr:uid="{9715924E-71BF-44F9-B5CE-D0CC395E0461}"/>
    <cellStyle name="40% - Accent2 61 2 5" xfId="6238" xr:uid="{717615E2-E8AF-4B8A-9394-9C61FEF928EF}"/>
    <cellStyle name="40% - Accent2 61 2 5 2" xfId="17526" xr:uid="{FF70D578-4788-4D15-8D38-4D93F218497F}"/>
    <cellStyle name="40% - Accent2 61 2 6" xfId="15532" xr:uid="{8E7917F1-F091-4E1F-A5D4-16222F7EEC35}"/>
    <cellStyle name="40% - Accent2 61 3" xfId="11223" xr:uid="{D1EFF645-EDB9-4E00-BA87-AE2D193F6FD8}"/>
    <cellStyle name="40% - Accent2 61 3 2" xfId="22511" xr:uid="{13F224CD-8356-4386-BB66-C17D0B42AC42}"/>
    <cellStyle name="40% - Accent2 61 4" xfId="9229" xr:uid="{84322D0C-7986-4E90-9839-2CD35ED05641}"/>
    <cellStyle name="40% - Accent2 61 4 2" xfId="20517" xr:uid="{2B5FB34A-FE18-475A-A204-98EE42A61E6A}"/>
    <cellStyle name="40% - Accent2 61 5" xfId="7235" xr:uid="{D06AD63D-4C20-429A-968E-C72A4D2BA055}"/>
    <cellStyle name="40% - Accent2 61 5 2" xfId="18523" xr:uid="{EE231E5E-5091-4567-9FB2-F40B12954472}"/>
    <cellStyle name="40% - Accent2 61 6" xfId="5241" xr:uid="{8DA2D885-8AD9-49EC-BD64-949E8745F1D8}"/>
    <cellStyle name="40% - Accent2 61 6 2" xfId="16529" xr:uid="{98CE48ED-BB39-4755-8556-54B2604D3DA6}"/>
    <cellStyle name="40% - Accent2 61 7" xfId="14535" xr:uid="{A7DB1EDF-64CF-45E9-8C88-24CE27B496D1}"/>
    <cellStyle name="40% - Accent2 61 8" xfId="13221" xr:uid="{CF9E7D8F-DC2C-4856-A4CB-C1D516F9EF27}"/>
    <cellStyle name="40% - Accent2 62" xfId="1286" xr:uid="{22E059E8-EBE7-4663-84C6-24E5B51F410C}"/>
    <cellStyle name="40% - Accent2 62 2" xfId="4242" xr:uid="{895B5EF4-5F68-4044-A009-4338D4C0C40D}"/>
    <cellStyle name="40% - Accent2 62 2 2" xfId="12221" xr:uid="{99D37443-300E-4B87-97A0-448DFD67FE08}"/>
    <cellStyle name="40% - Accent2 62 2 2 2" xfId="23509" xr:uid="{47895419-2C9E-4F0B-A5C6-84FA3188052A}"/>
    <cellStyle name="40% - Accent2 62 2 3" xfId="10227" xr:uid="{25AA3981-3C6F-454B-928B-D6AB6E0EDA35}"/>
    <cellStyle name="40% - Accent2 62 2 3 2" xfId="21515" xr:uid="{19238EB9-1D80-403C-9071-9563D2019E90}"/>
    <cellStyle name="40% - Accent2 62 2 4" xfId="8233" xr:uid="{EBABA0B9-059E-421C-B393-29B67A91579A}"/>
    <cellStyle name="40% - Accent2 62 2 4 2" xfId="19521" xr:uid="{658956B4-FD17-498F-8DDB-77AD46CFAAF8}"/>
    <cellStyle name="40% - Accent2 62 2 5" xfId="6239" xr:uid="{C5B4FD87-C81B-4F10-8901-9AF794B35E13}"/>
    <cellStyle name="40% - Accent2 62 2 5 2" xfId="17527" xr:uid="{AAD1EF88-187B-4DFA-90F1-8D576A4C9C7C}"/>
    <cellStyle name="40% - Accent2 62 2 6" xfId="15533" xr:uid="{418CEC70-9D7A-4852-8A30-4CFA429FFB0D}"/>
    <cellStyle name="40% - Accent2 62 3" xfId="11224" xr:uid="{74A5E96A-5C1F-4FD4-876B-0953828C055D}"/>
    <cellStyle name="40% - Accent2 62 3 2" xfId="22512" xr:uid="{C415E321-4C9A-4F62-A1E2-A84F6C0E07DA}"/>
    <cellStyle name="40% - Accent2 62 4" xfId="9230" xr:uid="{09B91A93-C6E7-4BF9-AA8C-505522BC4694}"/>
    <cellStyle name="40% - Accent2 62 4 2" xfId="20518" xr:uid="{9E667C60-CBB9-47E7-93AC-D43E2682E11D}"/>
    <cellStyle name="40% - Accent2 62 5" xfId="7236" xr:uid="{666E093B-BE6D-40E2-90D8-E465287B6FAB}"/>
    <cellStyle name="40% - Accent2 62 5 2" xfId="18524" xr:uid="{0579A839-A216-454E-BD12-561B046854D2}"/>
    <cellStyle name="40% - Accent2 62 6" xfId="5242" xr:uid="{F621D21D-DD24-40DA-B709-3C06A08BC31A}"/>
    <cellStyle name="40% - Accent2 62 6 2" xfId="16530" xr:uid="{CD280F09-B86E-46DD-A360-E931928E3A88}"/>
    <cellStyle name="40% - Accent2 62 7" xfId="14536" xr:uid="{A44A4B72-8F38-4F03-9069-CF6D60BC7DDD}"/>
    <cellStyle name="40% - Accent2 62 8" xfId="13222" xr:uid="{54EB9C3A-625C-43B7-9737-2A6717074073}"/>
    <cellStyle name="40% - Accent2 63" xfId="1287" xr:uid="{8D7063B7-B94C-41A9-97D1-5353155EE462}"/>
    <cellStyle name="40% - Accent2 63 2" xfId="4243" xr:uid="{5ACE6ED0-5B5D-4C7F-A0C1-BCE32D8E133B}"/>
    <cellStyle name="40% - Accent2 63 2 2" xfId="12222" xr:uid="{5B6FF6DC-9238-4FD5-973C-FC9980C6D4E1}"/>
    <cellStyle name="40% - Accent2 63 2 2 2" xfId="23510" xr:uid="{481CF0F3-3E39-46A3-813A-4442B3E85DEC}"/>
    <cellStyle name="40% - Accent2 63 2 3" xfId="10228" xr:uid="{74860347-DFC0-4793-8F20-18A69AEBDDF5}"/>
    <cellStyle name="40% - Accent2 63 2 3 2" xfId="21516" xr:uid="{6E748126-12C9-4398-9E22-9C14A6D3A586}"/>
    <cellStyle name="40% - Accent2 63 2 4" xfId="8234" xr:uid="{41A24408-51E1-4A65-A2C9-C55D83DD2776}"/>
    <cellStyle name="40% - Accent2 63 2 4 2" xfId="19522" xr:uid="{E1E8EF60-0EA4-415E-8C27-568EB98D5E2A}"/>
    <cellStyle name="40% - Accent2 63 2 5" xfId="6240" xr:uid="{BC5EEF9C-00E8-4435-91BE-5CB953901D7A}"/>
    <cellStyle name="40% - Accent2 63 2 5 2" xfId="17528" xr:uid="{661D4B6A-A618-475E-93EC-C7EF10B547DF}"/>
    <cellStyle name="40% - Accent2 63 2 6" xfId="15534" xr:uid="{026C8115-AFC7-484D-956E-595B8D3AEA6A}"/>
    <cellStyle name="40% - Accent2 63 3" xfId="11225" xr:uid="{DDDED79E-5236-4F96-898C-65BBCC930305}"/>
    <cellStyle name="40% - Accent2 63 3 2" xfId="22513" xr:uid="{773FEDA2-6086-43EF-A2D8-162D4B337796}"/>
    <cellStyle name="40% - Accent2 63 4" xfId="9231" xr:uid="{F0B80C18-6FCF-4197-81AE-821727AB49C3}"/>
    <cellStyle name="40% - Accent2 63 4 2" xfId="20519" xr:uid="{BFF6B02E-2AB7-4ADA-B04E-A183AB34BD91}"/>
    <cellStyle name="40% - Accent2 63 5" xfId="7237" xr:uid="{DE6B11B2-9706-4276-A458-509B1EB0FDF5}"/>
    <cellStyle name="40% - Accent2 63 5 2" xfId="18525" xr:uid="{2CEFC6F3-6E46-4828-85F9-F5D9B6CE1283}"/>
    <cellStyle name="40% - Accent2 63 6" xfId="5243" xr:uid="{BEE39BED-BDAE-44F8-94B4-44D46539E453}"/>
    <cellStyle name="40% - Accent2 63 6 2" xfId="16531" xr:uid="{D9FC1C2F-2231-401B-BE60-030114130D2C}"/>
    <cellStyle name="40% - Accent2 63 7" xfId="14537" xr:uid="{76BC35C0-211A-445D-85DF-22512918BE39}"/>
    <cellStyle name="40% - Accent2 63 8" xfId="13223" xr:uid="{4D9163EC-346B-4967-8B1C-0711D698C7EE}"/>
    <cellStyle name="40% - Accent2 64" xfId="1288" xr:uid="{31FDC4B2-4804-4C66-B128-9E1E4D2F3B76}"/>
    <cellStyle name="40% - Accent2 64 2" xfId="4244" xr:uid="{6A3091CC-42F9-43E2-9B0B-D1873C71C66A}"/>
    <cellStyle name="40% - Accent2 64 2 2" xfId="12223" xr:uid="{C64464BA-580C-4FA0-ADAF-DF7830E6A6E3}"/>
    <cellStyle name="40% - Accent2 64 2 2 2" xfId="23511" xr:uid="{C9359B8F-8BE0-49DC-9661-0851E46D9170}"/>
    <cellStyle name="40% - Accent2 64 2 3" xfId="10229" xr:uid="{4948B1C4-6AE1-4D30-87B0-9B9DD7426EF4}"/>
    <cellStyle name="40% - Accent2 64 2 3 2" xfId="21517" xr:uid="{4C26F866-C2EE-4F64-858E-9E238CD6B0EB}"/>
    <cellStyle name="40% - Accent2 64 2 4" xfId="8235" xr:uid="{DD9BBF15-5E89-4846-93EC-8026E705917A}"/>
    <cellStyle name="40% - Accent2 64 2 4 2" xfId="19523" xr:uid="{F49F6D72-6033-4772-9EC0-C708A2F3F30C}"/>
    <cellStyle name="40% - Accent2 64 2 5" xfId="6241" xr:uid="{A95B0F69-97E0-4586-A540-193B72B17B5B}"/>
    <cellStyle name="40% - Accent2 64 2 5 2" xfId="17529" xr:uid="{C0B17ACD-2E96-453F-AA21-DEA8C1899F7F}"/>
    <cellStyle name="40% - Accent2 64 2 6" xfId="15535" xr:uid="{8AC31181-15C5-4419-9734-C4C2FBFD8697}"/>
    <cellStyle name="40% - Accent2 64 3" xfId="11226" xr:uid="{9192B3C4-92BA-4AEF-A1DE-401BDA5660F6}"/>
    <cellStyle name="40% - Accent2 64 3 2" xfId="22514" xr:uid="{F4B3FAF7-C27E-41F3-80B5-03D93C5C2E1B}"/>
    <cellStyle name="40% - Accent2 64 4" xfId="9232" xr:uid="{FFC0482F-33DC-446D-B1C4-1C21470D03AD}"/>
    <cellStyle name="40% - Accent2 64 4 2" xfId="20520" xr:uid="{1A9F5D57-2160-4E46-A9D0-FF51DD4738A8}"/>
    <cellStyle name="40% - Accent2 64 5" xfId="7238" xr:uid="{A79AC21D-5876-4956-A6C5-08093F6B6331}"/>
    <cellStyle name="40% - Accent2 64 5 2" xfId="18526" xr:uid="{403601A3-18F1-4D86-8A60-E17705BB3583}"/>
    <cellStyle name="40% - Accent2 64 6" xfId="5244" xr:uid="{93F5C7B8-FC89-4746-90E0-ECBE2896580A}"/>
    <cellStyle name="40% - Accent2 64 6 2" xfId="16532" xr:uid="{5ED99B86-93F9-4001-8438-D3F2001563EF}"/>
    <cellStyle name="40% - Accent2 64 7" xfId="14538" xr:uid="{6F761B9C-FD67-463A-B7B5-440B76273D98}"/>
    <cellStyle name="40% - Accent2 64 8" xfId="13224" xr:uid="{D226E244-2BE8-49EF-96E8-65881C0FBC0F}"/>
    <cellStyle name="40% - Accent2 65" xfId="1289" xr:uid="{417D792B-5D3B-4BCD-B586-5C512BD25DD0}"/>
    <cellStyle name="40% - Accent2 65 2" xfId="4245" xr:uid="{F8BFB18A-B9F2-4D87-AEE9-BD1F17E064CA}"/>
    <cellStyle name="40% - Accent2 65 2 2" xfId="12224" xr:uid="{57969F82-BFF3-45A9-8A37-3684E65C55F0}"/>
    <cellStyle name="40% - Accent2 65 2 2 2" xfId="23512" xr:uid="{4624E3ED-835B-481B-9D08-008E156853FE}"/>
    <cellStyle name="40% - Accent2 65 2 3" xfId="10230" xr:uid="{BF3838C1-12A2-4F91-AC05-3EEE24B04607}"/>
    <cellStyle name="40% - Accent2 65 2 3 2" xfId="21518" xr:uid="{A84D801F-B840-425B-8AC3-B87B90F9AA34}"/>
    <cellStyle name="40% - Accent2 65 2 4" xfId="8236" xr:uid="{21A7410B-C975-43FA-AEF4-40A317C7B3B6}"/>
    <cellStyle name="40% - Accent2 65 2 4 2" xfId="19524" xr:uid="{B69965A7-C777-4F0E-8E7D-105773FDE58F}"/>
    <cellStyle name="40% - Accent2 65 2 5" xfId="6242" xr:uid="{58469B1E-B17F-4A62-83A0-A94CBECF31D2}"/>
    <cellStyle name="40% - Accent2 65 2 5 2" xfId="17530" xr:uid="{E5CBA5FA-8152-4F8E-94FB-4AF83BFEE213}"/>
    <cellStyle name="40% - Accent2 65 2 6" xfId="15536" xr:uid="{47C7143C-CE2B-4D01-A62C-1A6102ACFD5E}"/>
    <cellStyle name="40% - Accent2 65 3" xfId="11227" xr:uid="{A7747D22-8D41-4740-B358-A031C396EFB9}"/>
    <cellStyle name="40% - Accent2 65 3 2" xfId="22515" xr:uid="{9FF7788C-E4E6-42B2-A92A-6FCB6FB7AD3C}"/>
    <cellStyle name="40% - Accent2 65 4" xfId="9233" xr:uid="{70249E16-1AF8-412B-BC4D-4F9B19C5FEEC}"/>
    <cellStyle name="40% - Accent2 65 4 2" xfId="20521" xr:uid="{74E8DDBE-B83F-4F95-91A1-A1FB0E0580C1}"/>
    <cellStyle name="40% - Accent2 65 5" xfId="7239" xr:uid="{DEF64893-4C2A-4290-B4C2-54A099048084}"/>
    <cellStyle name="40% - Accent2 65 5 2" xfId="18527" xr:uid="{F5070291-4B86-4780-B7DC-35EE9B0A2387}"/>
    <cellStyle name="40% - Accent2 65 6" xfId="5245" xr:uid="{7DEC0936-9FDC-48CD-BEB9-8CF260D39EF1}"/>
    <cellStyle name="40% - Accent2 65 6 2" xfId="16533" xr:uid="{D52FA231-A30F-4EFD-A744-0CC07C2534AE}"/>
    <cellStyle name="40% - Accent2 65 7" xfId="14539" xr:uid="{2244028E-D9B7-42C3-AB62-073AAC524602}"/>
    <cellStyle name="40% - Accent2 65 8" xfId="13225" xr:uid="{EC9A5ED0-2ED1-416F-9179-BF4C083CEEAB}"/>
    <cellStyle name="40% - Accent2 66" xfId="1290" xr:uid="{2DCD628A-B28B-4404-940A-1254B459B539}"/>
    <cellStyle name="40% - Accent2 66 2" xfId="4246" xr:uid="{476CE1CB-9709-47A9-A2A1-5A654948EC8A}"/>
    <cellStyle name="40% - Accent2 66 2 2" xfId="12225" xr:uid="{67A1D8FD-8BDE-4384-9AAC-34BBAC167862}"/>
    <cellStyle name="40% - Accent2 66 2 2 2" xfId="23513" xr:uid="{21D3CDAE-1120-44EF-9E26-13A20B7D33A1}"/>
    <cellStyle name="40% - Accent2 66 2 3" xfId="10231" xr:uid="{0B5A1E73-82EB-4385-A151-CA45A89BA6DD}"/>
    <cellStyle name="40% - Accent2 66 2 3 2" xfId="21519" xr:uid="{4603E855-7DA2-4DFF-986E-8CAA5EB925E7}"/>
    <cellStyle name="40% - Accent2 66 2 4" xfId="8237" xr:uid="{9C8D257E-5FB3-411D-8BC9-41AE2873BF61}"/>
    <cellStyle name="40% - Accent2 66 2 4 2" xfId="19525" xr:uid="{E1F67F42-B6B0-4208-B542-1B2302E2050F}"/>
    <cellStyle name="40% - Accent2 66 2 5" xfId="6243" xr:uid="{4EBDB35B-641B-410D-979F-1B68C6912866}"/>
    <cellStyle name="40% - Accent2 66 2 5 2" xfId="17531" xr:uid="{0DD200C0-BCAD-45E9-A3FA-6BFA7987EDE0}"/>
    <cellStyle name="40% - Accent2 66 2 6" xfId="15537" xr:uid="{76070AE0-3C3F-48F9-9505-F7AD523CADCD}"/>
    <cellStyle name="40% - Accent2 66 3" xfId="11228" xr:uid="{DF66E445-474E-4AAD-AD59-99739D648260}"/>
    <cellStyle name="40% - Accent2 66 3 2" xfId="22516" xr:uid="{7397FE81-C7CD-4048-9049-8D5AD801E43D}"/>
    <cellStyle name="40% - Accent2 66 4" xfId="9234" xr:uid="{7AF6083C-2F43-4DCB-AA25-597513FEFF8F}"/>
    <cellStyle name="40% - Accent2 66 4 2" xfId="20522" xr:uid="{07CCA87D-ACF2-4EE8-92EF-0510D19DFB11}"/>
    <cellStyle name="40% - Accent2 66 5" xfId="7240" xr:uid="{CF927987-1D6E-40C2-9DD2-980BABA812BC}"/>
    <cellStyle name="40% - Accent2 66 5 2" xfId="18528" xr:uid="{C354E6DC-EE5A-4791-B560-FCE742688DA8}"/>
    <cellStyle name="40% - Accent2 66 6" xfId="5246" xr:uid="{273A3494-2585-4422-A09A-4C1985E3F769}"/>
    <cellStyle name="40% - Accent2 66 6 2" xfId="16534" xr:uid="{831E4117-2BF5-4681-B4E2-2B88055BBEF4}"/>
    <cellStyle name="40% - Accent2 66 7" xfId="14540" xr:uid="{30C569EE-A104-438D-B406-EB2EA0FE0F67}"/>
    <cellStyle name="40% - Accent2 66 8" xfId="13226" xr:uid="{D9BE6F2D-4A36-4DA1-A60E-9C8B62C73E85}"/>
    <cellStyle name="40% - Accent2 67" xfId="1291" xr:uid="{9371F6FC-6EE1-40C8-B230-70F408D67AFB}"/>
    <cellStyle name="40% - Accent2 67 2" xfId="4247" xr:uid="{431DFCA6-B411-4E20-A8F7-09B7BA7937BE}"/>
    <cellStyle name="40% - Accent2 67 2 2" xfId="12226" xr:uid="{B469BDE6-E691-4E60-BD9C-D4EEF26B489B}"/>
    <cellStyle name="40% - Accent2 67 2 2 2" xfId="23514" xr:uid="{9EAF0A4E-37BD-4A91-8ABF-2DEFFB6ADC90}"/>
    <cellStyle name="40% - Accent2 67 2 3" xfId="10232" xr:uid="{10946801-BE8F-4580-9804-954574501F8B}"/>
    <cellStyle name="40% - Accent2 67 2 3 2" xfId="21520" xr:uid="{BBBEED84-ADD3-4362-B075-87FEBEDEA404}"/>
    <cellStyle name="40% - Accent2 67 2 4" xfId="8238" xr:uid="{7D665316-DC4D-48B4-9053-F05F378E88D7}"/>
    <cellStyle name="40% - Accent2 67 2 4 2" xfId="19526" xr:uid="{5475643C-018D-4025-A035-AD76C183AE51}"/>
    <cellStyle name="40% - Accent2 67 2 5" xfId="6244" xr:uid="{9DF07829-39D3-4535-8B17-22F6BD3EBB1D}"/>
    <cellStyle name="40% - Accent2 67 2 5 2" xfId="17532" xr:uid="{D72F6B32-EF8C-4438-8082-DE8AE9565338}"/>
    <cellStyle name="40% - Accent2 67 2 6" xfId="15538" xr:uid="{7B92DE36-F87F-463E-9D37-C9989DA89B1E}"/>
    <cellStyle name="40% - Accent2 67 3" xfId="11229" xr:uid="{DE1F188F-D482-4E99-B318-60EBCAEDC52B}"/>
    <cellStyle name="40% - Accent2 67 3 2" xfId="22517" xr:uid="{6CAC17E8-7953-45C7-B22D-C830ABE5594F}"/>
    <cellStyle name="40% - Accent2 67 4" xfId="9235" xr:uid="{76F7A8DC-58B4-4116-AF9C-72A5D75E1949}"/>
    <cellStyle name="40% - Accent2 67 4 2" xfId="20523" xr:uid="{0B80395A-EAF2-4EBD-8478-2A10F4B58B6C}"/>
    <cellStyle name="40% - Accent2 67 5" xfId="7241" xr:uid="{3A6980FA-7F1D-44A8-9394-AC5D00F42633}"/>
    <cellStyle name="40% - Accent2 67 5 2" xfId="18529" xr:uid="{952BEBBA-B485-4BDC-AD60-B45FA74854C7}"/>
    <cellStyle name="40% - Accent2 67 6" xfId="5247" xr:uid="{3B518AB8-21F1-4C5B-913E-C60C2C564BC5}"/>
    <cellStyle name="40% - Accent2 67 6 2" xfId="16535" xr:uid="{FE013B0B-94EF-4D16-873E-413CDCD65A44}"/>
    <cellStyle name="40% - Accent2 67 7" xfId="14541" xr:uid="{8F14B65B-3624-4408-AA87-ED5702995684}"/>
    <cellStyle name="40% - Accent2 67 8" xfId="13227" xr:uid="{DC14EDCD-A34A-4215-9653-824259DAF206}"/>
    <cellStyle name="40% - Accent2 68" xfId="1292" xr:uid="{5249653D-A8A9-4ECA-9A87-EC882555513B}"/>
    <cellStyle name="40% - Accent2 68 2" xfId="4248" xr:uid="{C55D8EFA-85D6-4A53-BFEE-B7271E1753C2}"/>
    <cellStyle name="40% - Accent2 68 2 2" xfId="12227" xr:uid="{D3243107-6866-4A53-A5C4-D6B9E4371EF2}"/>
    <cellStyle name="40% - Accent2 68 2 2 2" xfId="23515" xr:uid="{7196BF74-43DA-4B95-8A20-664D7DED7D6E}"/>
    <cellStyle name="40% - Accent2 68 2 3" xfId="10233" xr:uid="{11367BFD-979B-47CF-815D-59DCA74B97A2}"/>
    <cellStyle name="40% - Accent2 68 2 3 2" xfId="21521" xr:uid="{5FDBE409-D713-44D1-9267-CF4950655D91}"/>
    <cellStyle name="40% - Accent2 68 2 4" xfId="8239" xr:uid="{8EC4A958-D3E3-4B6E-9BC0-A80F94031A48}"/>
    <cellStyle name="40% - Accent2 68 2 4 2" xfId="19527" xr:uid="{92F6B716-FA69-4FE9-ADA2-50F4C44D1B83}"/>
    <cellStyle name="40% - Accent2 68 2 5" xfId="6245" xr:uid="{B33B43FC-7605-4B1E-BA7D-E7F75319F116}"/>
    <cellStyle name="40% - Accent2 68 2 5 2" xfId="17533" xr:uid="{E067A02B-4BDA-44B4-BD49-EE7CEC6031CC}"/>
    <cellStyle name="40% - Accent2 68 2 6" xfId="15539" xr:uid="{27E07B15-3C55-40CE-B106-CB4E4D412BAA}"/>
    <cellStyle name="40% - Accent2 68 3" xfId="11230" xr:uid="{E68B7F05-E769-4C88-BDAC-9D927BB3EC47}"/>
    <cellStyle name="40% - Accent2 68 3 2" xfId="22518" xr:uid="{C23FAD44-91B1-4D5A-8038-15EDBCC371B3}"/>
    <cellStyle name="40% - Accent2 68 4" xfId="9236" xr:uid="{5696A4BF-B158-4E84-9A3A-EA4E25C801CC}"/>
    <cellStyle name="40% - Accent2 68 4 2" xfId="20524" xr:uid="{2F0183DC-AB2B-4FC3-974A-4B940E8B1E3F}"/>
    <cellStyle name="40% - Accent2 68 5" xfId="7242" xr:uid="{C4448305-377B-4273-9D3D-6634EF69678A}"/>
    <cellStyle name="40% - Accent2 68 5 2" xfId="18530" xr:uid="{07614C81-3055-4E43-BF87-5024F841738A}"/>
    <cellStyle name="40% - Accent2 68 6" xfId="5248" xr:uid="{BB21EA7E-1840-4EC9-BC68-9A53FB45EC0F}"/>
    <cellStyle name="40% - Accent2 68 6 2" xfId="16536" xr:uid="{179470F1-A28B-45CA-9FD2-C5FE005A6BA2}"/>
    <cellStyle name="40% - Accent2 68 7" xfId="14542" xr:uid="{79A93B77-D1FD-4802-A9AF-05E61A15C4F9}"/>
    <cellStyle name="40% - Accent2 68 8" xfId="13228" xr:uid="{2AA04AE4-D8C5-453C-B219-327A53A98912}"/>
    <cellStyle name="40% - Accent2 69" xfId="1293" xr:uid="{D046D95D-5536-47DF-800B-5D725D055184}"/>
    <cellStyle name="40% - Accent2 69 2" xfId="4249" xr:uid="{E6B7FC3E-EB90-48E7-8499-D14FB3F7E18C}"/>
    <cellStyle name="40% - Accent2 69 2 2" xfId="12228" xr:uid="{9D5CC7BC-B67A-4A12-9585-9836FBB1EF99}"/>
    <cellStyle name="40% - Accent2 69 2 2 2" xfId="23516" xr:uid="{C695EE08-F5DE-432B-AA78-AAC511976551}"/>
    <cellStyle name="40% - Accent2 69 2 3" xfId="10234" xr:uid="{03DDB9BE-A1AF-4D95-BC2B-96154275300A}"/>
    <cellStyle name="40% - Accent2 69 2 3 2" xfId="21522" xr:uid="{B51E21A1-6BCC-4E6D-B8BE-58B95AC3BA03}"/>
    <cellStyle name="40% - Accent2 69 2 4" xfId="8240" xr:uid="{C3354238-4FC4-4852-A22E-45A98C1BF92A}"/>
    <cellStyle name="40% - Accent2 69 2 4 2" xfId="19528" xr:uid="{23B3B8A8-A19A-492E-9E28-11499666F21F}"/>
    <cellStyle name="40% - Accent2 69 2 5" xfId="6246" xr:uid="{914C245B-C4B8-463E-9782-512C628CE891}"/>
    <cellStyle name="40% - Accent2 69 2 5 2" xfId="17534" xr:uid="{EB384270-65F0-4FDE-9E6A-D9B9A66534E2}"/>
    <cellStyle name="40% - Accent2 69 2 6" xfId="15540" xr:uid="{9706FA5C-DAA2-4CB2-9947-027F2B62CDD1}"/>
    <cellStyle name="40% - Accent2 69 3" xfId="11231" xr:uid="{89829C49-EA9B-42BE-A499-70C404D1FEEB}"/>
    <cellStyle name="40% - Accent2 69 3 2" xfId="22519" xr:uid="{8A30EFA0-CD82-4894-BB9E-FCAC8CE7F123}"/>
    <cellStyle name="40% - Accent2 69 4" xfId="9237" xr:uid="{4B9719E0-01E4-4306-A572-CD10FCFC783D}"/>
    <cellStyle name="40% - Accent2 69 4 2" xfId="20525" xr:uid="{806BF598-44CB-4495-9FD2-BBA58836BC65}"/>
    <cellStyle name="40% - Accent2 69 5" xfId="7243" xr:uid="{33EC5F1E-2191-4FFE-8E09-44B0D78FF8AA}"/>
    <cellStyle name="40% - Accent2 69 5 2" xfId="18531" xr:uid="{740A0246-E9A8-4752-86B8-19501AB3FA4F}"/>
    <cellStyle name="40% - Accent2 69 6" xfId="5249" xr:uid="{1C44D445-908F-4E5A-94BF-525F52A7CA47}"/>
    <cellStyle name="40% - Accent2 69 6 2" xfId="16537" xr:uid="{D7EDE0B4-A8D5-4A4F-9390-745227D78FE1}"/>
    <cellStyle name="40% - Accent2 69 7" xfId="14543" xr:uid="{CA80EA67-0073-498C-9A47-F588EE88FB0F}"/>
    <cellStyle name="40% - Accent2 69 8" xfId="13229" xr:uid="{7C596E26-B9A2-4EC2-8287-89C44530003D}"/>
    <cellStyle name="40% - Accent2 7" xfId="1294" xr:uid="{2ACF8CA1-909A-47C3-8424-ED8C83FDC569}"/>
    <cellStyle name="40% - Accent2 7 10" xfId="24672" xr:uid="{8383E504-CB5F-4729-A817-A41355BC1C51}"/>
    <cellStyle name="40% - Accent2 7 11" xfId="25061" xr:uid="{33F631A4-18DB-4D4A-8F4B-189EE93B8000}"/>
    <cellStyle name="40% - Accent2 7 2" xfId="4250" xr:uid="{D4E87138-FF5C-46CE-9E3A-8A57F0FD90DA}"/>
    <cellStyle name="40% - Accent2 7 2 2" xfId="12229" xr:uid="{231F5A07-D652-46E9-95B3-BBB14DA5E9BA}"/>
    <cellStyle name="40% - Accent2 7 2 2 2" xfId="23517" xr:uid="{AD0CF7E0-1A52-418C-B675-CCB69B793C30}"/>
    <cellStyle name="40% - Accent2 7 2 3" xfId="10235" xr:uid="{3CEDF509-F493-4D92-BB5E-C30C95E1898B}"/>
    <cellStyle name="40% - Accent2 7 2 3 2" xfId="21523" xr:uid="{EE8450D2-F843-4EE8-8802-DAE52CE8BF8E}"/>
    <cellStyle name="40% - Accent2 7 2 4" xfId="8241" xr:uid="{17DB9906-B4B7-4525-BDB3-1D17BED70B31}"/>
    <cellStyle name="40% - Accent2 7 2 4 2" xfId="19529" xr:uid="{11797213-69D9-4632-85C9-A734649A995F}"/>
    <cellStyle name="40% - Accent2 7 2 5" xfId="6247" xr:uid="{BD27D52B-98F3-4818-9C78-C0ABEF4656F5}"/>
    <cellStyle name="40% - Accent2 7 2 5 2" xfId="17535" xr:uid="{AB756924-43D5-4AFA-A31B-4F2D1A9AAA89}"/>
    <cellStyle name="40% - Accent2 7 2 6" xfId="15541" xr:uid="{5D36630D-D996-4B81-ACD2-0EFCCC9F3F5F}"/>
    <cellStyle name="40% - Accent2 7 2 7" xfId="24433" xr:uid="{F4F8C85B-B227-4002-8238-DEC347ADC670}"/>
    <cellStyle name="40% - Accent2 7 2 8" xfId="24896" xr:uid="{64513567-5F6F-4451-8873-C4479AB45BE3}"/>
    <cellStyle name="40% - Accent2 7 2 9" xfId="25263" xr:uid="{BDB5754F-6841-4459-80C0-95B695991B6A}"/>
    <cellStyle name="40% - Accent2 7 3" xfId="11232" xr:uid="{E7C8BEC6-AF90-4470-AD1B-238E50B30665}"/>
    <cellStyle name="40% - Accent2 7 3 2" xfId="22520" xr:uid="{EC409436-89ED-4EE9-820D-112B50297794}"/>
    <cellStyle name="40% - Accent2 7 4" xfId="9238" xr:uid="{78D139FF-BB35-46AC-9F94-987799C22C4A}"/>
    <cellStyle name="40% - Accent2 7 4 2" xfId="20526" xr:uid="{070A8CCA-C8EB-48F4-8F13-17CFE60FCECE}"/>
    <cellStyle name="40% - Accent2 7 5" xfId="7244" xr:uid="{CF161546-60E8-4E28-9D28-68731F808BB4}"/>
    <cellStyle name="40% - Accent2 7 5 2" xfId="18532" xr:uid="{C9C6C2A6-13C4-4B14-9E39-342BD6B03D60}"/>
    <cellStyle name="40% - Accent2 7 6" xfId="5250" xr:uid="{1D1A01F4-429F-4639-B6B3-C1A14A78D69F}"/>
    <cellStyle name="40% - Accent2 7 6 2" xfId="16538" xr:uid="{BC270358-4EF6-4276-AD60-DD2E33E23F91}"/>
    <cellStyle name="40% - Accent2 7 7" xfId="14544" xr:uid="{349B4D35-02CD-474B-9108-EE5F98FD29F0}"/>
    <cellStyle name="40% - Accent2 7 8" xfId="13230" xr:uid="{51BB3642-BE88-4AA6-9E19-BFA08AD10949}"/>
    <cellStyle name="40% - Accent2 7 9" xfId="24045" xr:uid="{0579FF6B-198F-4135-B302-C8202574344B}"/>
    <cellStyle name="40% - Accent2 70" xfId="1295" xr:uid="{66C2F9F9-8795-4C8A-AB34-7757247404EA}"/>
    <cellStyle name="40% - Accent2 70 2" xfId="4251" xr:uid="{A8439015-186E-4F04-8C47-3CDE88F06005}"/>
    <cellStyle name="40% - Accent2 70 2 2" xfId="12230" xr:uid="{82F9B88E-3E0D-4233-8781-1D249BFA071F}"/>
    <cellStyle name="40% - Accent2 70 2 2 2" xfId="23518" xr:uid="{69E4DB39-2DCA-4268-AE2E-699DD111572C}"/>
    <cellStyle name="40% - Accent2 70 2 3" xfId="10236" xr:uid="{78C2ED15-7A6A-46AA-83FB-EDFF85F1FD8C}"/>
    <cellStyle name="40% - Accent2 70 2 3 2" xfId="21524" xr:uid="{2B803FC3-E485-47CA-BEEF-05AD887AF1E3}"/>
    <cellStyle name="40% - Accent2 70 2 4" xfId="8242" xr:uid="{CB6A9703-C2AF-46FD-9F48-6E600C8FB967}"/>
    <cellStyle name="40% - Accent2 70 2 4 2" xfId="19530" xr:uid="{AF44589D-45CE-4FF3-B982-D9E6B10D6803}"/>
    <cellStyle name="40% - Accent2 70 2 5" xfId="6248" xr:uid="{6F47CEB7-E183-4D55-A311-2EC8C91FE141}"/>
    <cellStyle name="40% - Accent2 70 2 5 2" xfId="17536" xr:uid="{D75631A3-BD46-4F3F-BD27-D6B8A53126FF}"/>
    <cellStyle name="40% - Accent2 70 2 6" xfId="15542" xr:uid="{ADFAC6BB-F8A1-44DF-A80A-14CC1B730CFE}"/>
    <cellStyle name="40% - Accent2 70 3" xfId="11233" xr:uid="{FD2DCE55-8A16-4E13-83F2-DF881CF53B0E}"/>
    <cellStyle name="40% - Accent2 70 3 2" xfId="22521" xr:uid="{BACA922B-A301-4AF4-BAE9-A6711BC6FBE1}"/>
    <cellStyle name="40% - Accent2 70 4" xfId="9239" xr:uid="{38B21FA2-A8EC-4DC3-8FD6-D1940C74E979}"/>
    <cellStyle name="40% - Accent2 70 4 2" xfId="20527" xr:uid="{AFAAB35E-E841-4E75-AE9D-8F09E41991E0}"/>
    <cellStyle name="40% - Accent2 70 5" xfId="7245" xr:uid="{45CA403C-B6CC-4C43-B3E0-AF5156A76FB1}"/>
    <cellStyle name="40% - Accent2 70 5 2" xfId="18533" xr:uid="{74A98D58-33B0-4CF5-BB8A-9F3203C652EA}"/>
    <cellStyle name="40% - Accent2 70 6" xfId="5251" xr:uid="{563F535E-0A74-4826-A426-AE759902CF99}"/>
    <cellStyle name="40% - Accent2 70 6 2" xfId="16539" xr:uid="{3C47F8B8-8258-4300-B1F0-1F85CD697A31}"/>
    <cellStyle name="40% - Accent2 70 7" xfId="14545" xr:uid="{6E776951-F965-4526-92CD-4984E626CFDF}"/>
    <cellStyle name="40% - Accent2 70 8" xfId="13231" xr:uid="{2F81CBB8-7A73-47F2-AD51-3735C631DA28}"/>
    <cellStyle name="40% - Accent2 71" xfId="1296" xr:uid="{310253D1-158C-4772-9B27-3E105FACDF00}"/>
    <cellStyle name="40% - Accent2 71 2" xfId="4252" xr:uid="{2ACD44CB-5A59-40FD-8B16-36E6676A8BBF}"/>
    <cellStyle name="40% - Accent2 71 2 2" xfId="12231" xr:uid="{ADB7F0B6-CE1A-428B-ABC6-B4B66B7D0E63}"/>
    <cellStyle name="40% - Accent2 71 2 2 2" xfId="23519" xr:uid="{2A58AD38-56AC-472B-9055-BBF2D1B862B4}"/>
    <cellStyle name="40% - Accent2 71 2 3" xfId="10237" xr:uid="{E41D4ACC-5193-49CF-9CB7-415885997887}"/>
    <cellStyle name="40% - Accent2 71 2 3 2" xfId="21525" xr:uid="{17E4915D-68D1-42F7-B71B-7D467CB4F1DB}"/>
    <cellStyle name="40% - Accent2 71 2 4" xfId="8243" xr:uid="{A4DE32D9-190A-4C8D-8130-2B06272671A7}"/>
    <cellStyle name="40% - Accent2 71 2 4 2" xfId="19531" xr:uid="{643D811B-6F59-44AF-B2AA-E67B1FC55E27}"/>
    <cellStyle name="40% - Accent2 71 2 5" xfId="6249" xr:uid="{ADEA3BBB-95AD-4FB6-BD33-3B29ECD60503}"/>
    <cellStyle name="40% - Accent2 71 2 5 2" xfId="17537" xr:uid="{78E1F0BB-D8A4-4FE8-9BD2-F5826AF1E170}"/>
    <cellStyle name="40% - Accent2 71 2 6" xfId="15543" xr:uid="{C7B14048-DCC3-469D-908E-539A7C2B4358}"/>
    <cellStyle name="40% - Accent2 71 3" xfId="11234" xr:uid="{8539B484-C567-408B-AEAE-ED3344B6D941}"/>
    <cellStyle name="40% - Accent2 71 3 2" xfId="22522" xr:uid="{16CE796F-1A31-4CE0-B8BA-A1ACE83FEAE4}"/>
    <cellStyle name="40% - Accent2 71 4" xfId="9240" xr:uid="{5E2D74C0-98B6-46B8-BDE4-C7D140FDDD90}"/>
    <cellStyle name="40% - Accent2 71 4 2" xfId="20528" xr:uid="{A4C41066-951E-4AC4-AF63-82F28CC87F8F}"/>
    <cellStyle name="40% - Accent2 71 5" xfId="7246" xr:uid="{A593D822-C58B-4B04-A40E-2C2665D03A99}"/>
    <cellStyle name="40% - Accent2 71 5 2" xfId="18534" xr:uid="{C414FF4A-699A-4DE1-98DB-9D4C0BBEBF32}"/>
    <cellStyle name="40% - Accent2 71 6" xfId="5252" xr:uid="{55FBD142-66B4-4740-ABAA-6C17F0ED040B}"/>
    <cellStyle name="40% - Accent2 71 6 2" xfId="16540" xr:uid="{B977316E-BEB4-4185-9E92-3789EB757F6C}"/>
    <cellStyle name="40% - Accent2 71 7" xfId="14546" xr:uid="{A4D184F6-A89A-49AD-8D26-CD1AD64A1D5F}"/>
    <cellStyle name="40% - Accent2 71 8" xfId="13232" xr:uid="{58629996-2226-4A2E-B295-D914B5355E7C}"/>
    <cellStyle name="40% - Accent2 72" xfId="1297" xr:uid="{F3D12108-15B0-4204-AE11-32F4625D9059}"/>
    <cellStyle name="40% - Accent2 72 2" xfId="4253" xr:uid="{5FC509CF-B6D0-49A0-8B61-9EBB00A608C4}"/>
    <cellStyle name="40% - Accent2 72 2 2" xfId="12232" xr:uid="{241D96CC-626E-4931-8064-5FF99F009C56}"/>
    <cellStyle name="40% - Accent2 72 2 2 2" xfId="23520" xr:uid="{7150F154-4889-43AA-829E-9295822D458F}"/>
    <cellStyle name="40% - Accent2 72 2 3" xfId="10238" xr:uid="{8D97F2AE-C7DB-48A6-9AF2-7AD8A184CA56}"/>
    <cellStyle name="40% - Accent2 72 2 3 2" xfId="21526" xr:uid="{9322CD19-1F33-4D64-9A8E-E48BFC269D9E}"/>
    <cellStyle name="40% - Accent2 72 2 4" xfId="8244" xr:uid="{CA469ACF-22DD-4476-BA0C-BCD690A11D0F}"/>
    <cellStyle name="40% - Accent2 72 2 4 2" xfId="19532" xr:uid="{069E5E53-3D02-4A20-8EEC-731C13B69768}"/>
    <cellStyle name="40% - Accent2 72 2 5" xfId="6250" xr:uid="{04835796-C48D-40A7-A0D0-3B72962945B3}"/>
    <cellStyle name="40% - Accent2 72 2 5 2" xfId="17538" xr:uid="{A4B2AF6F-FAA6-43B1-8E8A-9CF8E4F04C2E}"/>
    <cellStyle name="40% - Accent2 72 2 6" xfId="15544" xr:uid="{6F88DD14-C994-44B4-81A7-3D8C94436B60}"/>
    <cellStyle name="40% - Accent2 72 3" xfId="11235" xr:uid="{BE8DDA61-8685-49DD-AD70-6014DA052CCF}"/>
    <cellStyle name="40% - Accent2 72 3 2" xfId="22523" xr:uid="{36986C01-73F1-4022-A69B-17D8D9BBEF19}"/>
    <cellStyle name="40% - Accent2 72 4" xfId="9241" xr:uid="{03DE2F9E-21C0-47B0-A9D6-AC0BB935FC43}"/>
    <cellStyle name="40% - Accent2 72 4 2" xfId="20529" xr:uid="{9FBF4F76-653E-452A-878B-ADD6F3906839}"/>
    <cellStyle name="40% - Accent2 72 5" xfId="7247" xr:uid="{1A564681-31ED-4BFD-AC3F-E385DE4F93E1}"/>
    <cellStyle name="40% - Accent2 72 5 2" xfId="18535" xr:uid="{78C0985E-E6BA-4BB0-AE30-7710ADAD8A0B}"/>
    <cellStyle name="40% - Accent2 72 6" xfId="5253" xr:uid="{65CD6DD2-2963-4488-B38C-FB45DB68427E}"/>
    <cellStyle name="40% - Accent2 72 6 2" xfId="16541" xr:uid="{A714A907-0E6A-46C8-AD5B-690DA73EAB24}"/>
    <cellStyle name="40% - Accent2 72 7" xfId="14547" xr:uid="{9464EE12-203E-45F2-BB48-4D7FB628579A}"/>
    <cellStyle name="40% - Accent2 72 8" xfId="13233" xr:uid="{CA8B7F17-CE39-4B6B-AF0C-8AAC9AC41FA3}"/>
    <cellStyle name="40% - Accent2 8" xfId="1298" xr:uid="{762A2470-0A51-415C-B0CF-03AFFEFA17DB}"/>
    <cellStyle name="40% - Accent2 8 2" xfId="4254" xr:uid="{D6361F70-F1C2-4C07-BA58-2F753680DABE}"/>
    <cellStyle name="40% - Accent2 8 2 2" xfId="12233" xr:uid="{E1AC73EF-5A6F-468C-BE2F-268931AF0FFF}"/>
    <cellStyle name="40% - Accent2 8 2 2 2" xfId="23521" xr:uid="{8203C728-7FC9-49A0-BE64-DB6D3BCBABD5}"/>
    <cellStyle name="40% - Accent2 8 2 3" xfId="10239" xr:uid="{C83537E4-DF0C-461C-AC70-77DADB8235A6}"/>
    <cellStyle name="40% - Accent2 8 2 3 2" xfId="21527" xr:uid="{2470F79C-C97C-4C74-B578-6155CF3D506F}"/>
    <cellStyle name="40% - Accent2 8 2 4" xfId="8245" xr:uid="{DAF4FD84-E6B4-44B8-BF17-BA368CDB95C0}"/>
    <cellStyle name="40% - Accent2 8 2 4 2" xfId="19533" xr:uid="{7601BB2B-0561-4247-8067-C3E0FAA3E196}"/>
    <cellStyle name="40% - Accent2 8 2 5" xfId="6251" xr:uid="{9B95D938-1C1A-4EEB-84B2-E09005587049}"/>
    <cellStyle name="40% - Accent2 8 2 5 2" xfId="17539" xr:uid="{5E174CA6-5911-4D13-8DE6-9080CB074E35}"/>
    <cellStyle name="40% - Accent2 8 2 6" xfId="15545" xr:uid="{4071CB63-66C6-43CE-B3A5-C8EC3F3F9E25}"/>
    <cellStyle name="40% - Accent2 8 3" xfId="11236" xr:uid="{06154FFA-BD4C-4494-BA39-AE72CC95777F}"/>
    <cellStyle name="40% - Accent2 8 3 2" xfId="22524" xr:uid="{756DE9B3-F03E-4CF2-B602-0F4B8C102D7E}"/>
    <cellStyle name="40% - Accent2 8 4" xfId="9242" xr:uid="{F21CDD37-6F3B-44E9-8546-F11D61F49C1C}"/>
    <cellStyle name="40% - Accent2 8 4 2" xfId="20530" xr:uid="{885C83A7-333C-4417-A7ED-F4164C5555AA}"/>
    <cellStyle name="40% - Accent2 8 5" xfId="7248" xr:uid="{B4066C23-2F07-481D-AF96-319A76D8DC2D}"/>
    <cellStyle name="40% - Accent2 8 5 2" xfId="18536" xr:uid="{CE0369C6-A46F-4B92-9D97-D7515F927E62}"/>
    <cellStyle name="40% - Accent2 8 6" xfId="5254" xr:uid="{51D185E8-B072-4525-926E-4ADD1C856E3E}"/>
    <cellStyle name="40% - Accent2 8 6 2" xfId="16542" xr:uid="{2CDB833C-B57D-4790-B41C-61787193DA4E}"/>
    <cellStyle name="40% - Accent2 8 7" xfId="14548" xr:uid="{AAE80A52-1395-47A8-9844-DD5B05B3ACF0}"/>
    <cellStyle name="40% - Accent2 8 8" xfId="13234" xr:uid="{348717BF-712F-447C-B153-290EC926274E}"/>
    <cellStyle name="40% - Accent2 9" xfId="1299" xr:uid="{585ACB75-B038-40EC-98C6-1275144983B2}"/>
    <cellStyle name="40% - Accent2 9 2" xfId="4255" xr:uid="{8B0E3EDA-0CD8-457B-B81A-864871445D4A}"/>
    <cellStyle name="40% - Accent2 9 2 2" xfId="12234" xr:uid="{76DDA487-B0F5-4DDE-926D-E98FE3B54513}"/>
    <cellStyle name="40% - Accent2 9 2 2 2" xfId="23522" xr:uid="{6242E572-E545-4293-80AF-25C84566D3F2}"/>
    <cellStyle name="40% - Accent2 9 2 3" xfId="10240" xr:uid="{3A152D4D-29C6-4E10-9B5F-D7E2C5B1911E}"/>
    <cellStyle name="40% - Accent2 9 2 3 2" xfId="21528" xr:uid="{5FD51726-8ABF-4D4F-B2C8-8203B376D99F}"/>
    <cellStyle name="40% - Accent2 9 2 4" xfId="8246" xr:uid="{6E01A83F-2AAB-4722-A524-0D7C45C44C22}"/>
    <cellStyle name="40% - Accent2 9 2 4 2" xfId="19534" xr:uid="{BCC4DF08-8359-4A1A-8FB7-848A5D17CEB3}"/>
    <cellStyle name="40% - Accent2 9 2 5" xfId="6252" xr:uid="{4F49FA43-EC40-4CEB-B50E-FA8974B2189F}"/>
    <cellStyle name="40% - Accent2 9 2 5 2" xfId="17540" xr:uid="{4F347373-B61E-4D69-BA07-F22576CF7F37}"/>
    <cellStyle name="40% - Accent2 9 2 6" xfId="15546" xr:uid="{C796BE1C-98E6-4C56-A752-A9C45056FD59}"/>
    <cellStyle name="40% - Accent2 9 3" xfId="11237" xr:uid="{3B3A3583-4A30-408B-95B0-5010B8B901D3}"/>
    <cellStyle name="40% - Accent2 9 3 2" xfId="22525" xr:uid="{A7D1033D-E933-473E-914D-22AAC8B9D649}"/>
    <cellStyle name="40% - Accent2 9 4" xfId="9243" xr:uid="{E11899D2-8CD9-4DED-930B-154EEE8D6F67}"/>
    <cellStyle name="40% - Accent2 9 4 2" xfId="20531" xr:uid="{37E4112C-CE23-4545-91D6-C63FF7FDB447}"/>
    <cellStyle name="40% - Accent2 9 5" xfId="7249" xr:uid="{E1BE564C-4C3F-495F-B60D-BCEEBC647AFE}"/>
    <cellStyle name="40% - Accent2 9 5 2" xfId="18537" xr:uid="{0C2B2E84-C971-4726-81C3-42A9FBD3017D}"/>
    <cellStyle name="40% - Accent2 9 6" xfId="5255" xr:uid="{D9C3C6CC-2CB9-47C0-BC72-902CAFA66DD2}"/>
    <cellStyle name="40% - Accent2 9 6 2" xfId="16543" xr:uid="{4ABA06DB-0725-453C-98CF-35ECF86FF9BD}"/>
    <cellStyle name="40% - Accent2 9 7" xfId="14549" xr:uid="{6C7AAB49-D133-4D1D-8AD6-D414F7C38201}"/>
    <cellStyle name="40% - Accent2 9 8" xfId="13235" xr:uid="{6409CDD4-9FE0-45A5-9570-231123C8EC26}"/>
    <cellStyle name="40% - Accent3" xfId="28" builtinId="39" customBuiltin="1"/>
    <cellStyle name="40% - Accent3 10" xfId="1300" xr:uid="{596F106D-AC17-4983-94D2-A93ECDB688B7}"/>
    <cellStyle name="40% - Accent3 10 2" xfId="4256" xr:uid="{8ABFBE76-78A2-4D3D-B8F9-F8D5DC1B72C3}"/>
    <cellStyle name="40% - Accent3 10 2 2" xfId="12235" xr:uid="{1AD140D8-E660-4CB5-B8E1-EF7FC7B859DF}"/>
    <cellStyle name="40% - Accent3 10 2 2 2" xfId="23523" xr:uid="{6F42498B-AB03-4480-B255-7221303DD404}"/>
    <cellStyle name="40% - Accent3 10 2 3" xfId="10241" xr:uid="{110A7674-6AAA-4A0A-9699-7F4E11546B21}"/>
    <cellStyle name="40% - Accent3 10 2 3 2" xfId="21529" xr:uid="{2FE32163-C11D-4D29-97BE-0A23BAFDCF8F}"/>
    <cellStyle name="40% - Accent3 10 2 4" xfId="8247" xr:uid="{87D087EB-3F28-4FA4-B727-6DC1A2BF6444}"/>
    <cellStyle name="40% - Accent3 10 2 4 2" xfId="19535" xr:uid="{D892CC30-1E26-4AF4-B1FC-3B89D4287896}"/>
    <cellStyle name="40% - Accent3 10 2 5" xfId="6253" xr:uid="{51E0A998-E6DC-4A59-9A47-317699AD38C5}"/>
    <cellStyle name="40% - Accent3 10 2 5 2" xfId="17541" xr:uid="{078C6159-FC53-434C-8F7C-AC5D047D8C6D}"/>
    <cellStyle name="40% - Accent3 10 2 6" xfId="15547" xr:uid="{9395FE5C-FC19-4B61-BFBC-D5359F66E1AD}"/>
    <cellStyle name="40% - Accent3 10 3" xfId="11238" xr:uid="{126678BF-20B9-4DA0-A826-9565C14E12E6}"/>
    <cellStyle name="40% - Accent3 10 3 2" xfId="22526" xr:uid="{09D527F2-1809-4DFF-8BE5-C92D2C6EE490}"/>
    <cellStyle name="40% - Accent3 10 4" xfId="9244" xr:uid="{F9B5BB69-62B2-4AFD-9DB1-DE3908B29EA0}"/>
    <cellStyle name="40% - Accent3 10 4 2" xfId="20532" xr:uid="{F340A8EA-2935-479B-9A1D-E1E6FDBE6A82}"/>
    <cellStyle name="40% - Accent3 10 5" xfId="7250" xr:uid="{555629C5-D0CE-432A-AFC2-DE8E0C5B9AD5}"/>
    <cellStyle name="40% - Accent3 10 5 2" xfId="18538" xr:uid="{095BD88B-136A-42E3-9132-DBC12BF869CE}"/>
    <cellStyle name="40% - Accent3 10 6" xfId="5256" xr:uid="{B1546234-34E6-4D97-A529-04FC73415D62}"/>
    <cellStyle name="40% - Accent3 10 6 2" xfId="16544" xr:uid="{0B27C1AB-DD6F-47AD-AFB4-F337D9EBB575}"/>
    <cellStyle name="40% - Accent3 10 7" xfId="14550" xr:uid="{F87C5486-9E36-4638-B6B6-748C23BFE35C}"/>
    <cellStyle name="40% - Accent3 10 8" xfId="13236" xr:uid="{A7092C1A-AAC5-4796-A4B7-D02FCA2B19E2}"/>
    <cellStyle name="40% - Accent3 11" xfId="1301" xr:uid="{0C77C01C-E9C4-4865-B495-55AEF4F35391}"/>
    <cellStyle name="40% - Accent3 11 2" xfId="4257" xr:uid="{5D61C509-3462-4BEF-BB59-72CF2B5E9774}"/>
    <cellStyle name="40% - Accent3 11 2 2" xfId="12236" xr:uid="{708BD3A5-D065-44F3-BA93-644806A1A8B4}"/>
    <cellStyle name="40% - Accent3 11 2 2 2" xfId="23524" xr:uid="{22063A52-0BB4-4D85-AE21-D6B1397DA254}"/>
    <cellStyle name="40% - Accent3 11 2 3" xfId="10242" xr:uid="{6A81D4DB-20A2-435F-AB7A-229C123E093B}"/>
    <cellStyle name="40% - Accent3 11 2 3 2" xfId="21530" xr:uid="{AADDED6B-D8FD-4D2F-85C3-2D4E5D77C7E5}"/>
    <cellStyle name="40% - Accent3 11 2 4" xfId="8248" xr:uid="{244BF494-60CF-40C8-A8DB-3C1C507C3399}"/>
    <cellStyle name="40% - Accent3 11 2 4 2" xfId="19536" xr:uid="{1F990B53-01D1-414B-BBA6-AF03A1126C71}"/>
    <cellStyle name="40% - Accent3 11 2 5" xfId="6254" xr:uid="{E6DD7859-30D6-43B1-B358-F60F89F39CDD}"/>
    <cellStyle name="40% - Accent3 11 2 5 2" xfId="17542" xr:uid="{33CD753B-D834-4EF7-AF2B-88F5D92C6B17}"/>
    <cellStyle name="40% - Accent3 11 2 6" xfId="15548" xr:uid="{B9B300A0-D589-46E8-B588-406619A2F911}"/>
    <cellStyle name="40% - Accent3 11 3" xfId="11239" xr:uid="{0F3EC2D8-EB34-44B3-87F7-AED071521BFF}"/>
    <cellStyle name="40% - Accent3 11 3 2" xfId="22527" xr:uid="{AAAD2B37-3A0D-42D8-B02A-9997E780F915}"/>
    <cellStyle name="40% - Accent3 11 4" xfId="9245" xr:uid="{CDE407F2-88A3-451B-BB9C-3BBCF92ED88F}"/>
    <cellStyle name="40% - Accent3 11 4 2" xfId="20533" xr:uid="{23705193-19F1-47D5-8E68-8040C6D3DDD8}"/>
    <cellStyle name="40% - Accent3 11 5" xfId="7251" xr:uid="{ED97D6F3-C822-466E-A985-0470D752ABCB}"/>
    <cellStyle name="40% - Accent3 11 5 2" xfId="18539" xr:uid="{9EBB4ABA-1E52-4D51-AAF9-96AA2A2D86EE}"/>
    <cellStyle name="40% - Accent3 11 6" xfId="5257" xr:uid="{1F742BA4-E358-44CB-AFF9-17778D9DAA2A}"/>
    <cellStyle name="40% - Accent3 11 6 2" xfId="16545" xr:uid="{3C79CE8C-DE1B-4922-BD1A-9C0A944A6DC9}"/>
    <cellStyle name="40% - Accent3 11 7" xfId="14551" xr:uid="{25619E47-DE79-4CC8-899D-3570948EAA99}"/>
    <cellStyle name="40% - Accent3 11 8" xfId="13237" xr:uid="{4D124F8D-6FCF-42A9-BB84-446AA804235C}"/>
    <cellStyle name="40% - Accent3 12" xfId="1302" xr:uid="{4B7912A8-DBA1-424F-9C7A-FD6615A115BD}"/>
    <cellStyle name="40% - Accent3 12 2" xfId="4258" xr:uid="{9D0BD88F-9D21-4625-AD95-97879F410558}"/>
    <cellStyle name="40% - Accent3 12 2 2" xfId="12237" xr:uid="{907F831D-9432-469E-BA5A-A2375E15AECF}"/>
    <cellStyle name="40% - Accent3 12 2 2 2" xfId="23525" xr:uid="{09EA29D0-D29C-4456-B1D7-EC908511FF6E}"/>
    <cellStyle name="40% - Accent3 12 2 3" xfId="10243" xr:uid="{52F3B771-1ADB-4047-8791-84A9B4527C27}"/>
    <cellStyle name="40% - Accent3 12 2 3 2" xfId="21531" xr:uid="{1E435A71-647C-4701-804B-B290254AF8B3}"/>
    <cellStyle name="40% - Accent3 12 2 4" xfId="8249" xr:uid="{537A99CB-57C0-4A58-8A6C-6D8ECB37865D}"/>
    <cellStyle name="40% - Accent3 12 2 4 2" xfId="19537" xr:uid="{21F60470-BB6B-4D22-B328-847E08406C34}"/>
    <cellStyle name="40% - Accent3 12 2 5" xfId="6255" xr:uid="{3F671D92-5485-4F54-9965-B43226F0CAD6}"/>
    <cellStyle name="40% - Accent3 12 2 5 2" xfId="17543" xr:uid="{6D4E0D26-1CF0-4877-8D02-8A7E304197A5}"/>
    <cellStyle name="40% - Accent3 12 2 6" xfId="15549" xr:uid="{8668AF31-CCF0-4E6B-A8C7-E1AEC439925A}"/>
    <cellStyle name="40% - Accent3 12 3" xfId="11240" xr:uid="{3B7DDF78-E051-4831-9C4D-60934DF6E5F3}"/>
    <cellStyle name="40% - Accent3 12 3 2" xfId="22528" xr:uid="{1B73DBDA-C6C7-46A7-8ADD-EB7E3EBB205F}"/>
    <cellStyle name="40% - Accent3 12 4" xfId="9246" xr:uid="{19A22F16-5E93-41EC-A442-73C1EE0E7D30}"/>
    <cellStyle name="40% - Accent3 12 4 2" xfId="20534" xr:uid="{E51C2071-935C-4B3F-9E08-655F23E4885E}"/>
    <cellStyle name="40% - Accent3 12 5" xfId="7252" xr:uid="{2EBEEDF8-3647-45E8-A203-9B9ABD5D56E2}"/>
    <cellStyle name="40% - Accent3 12 5 2" xfId="18540" xr:uid="{CF0F4475-5B39-420F-91AE-0BB52494D513}"/>
    <cellStyle name="40% - Accent3 12 6" xfId="5258" xr:uid="{060E49F4-C687-4C87-AEE6-6C933E6D6694}"/>
    <cellStyle name="40% - Accent3 12 6 2" xfId="16546" xr:uid="{422C8DCC-4C32-488B-B8E4-28E51725AC16}"/>
    <cellStyle name="40% - Accent3 12 7" xfId="14552" xr:uid="{AD618D13-F984-48F1-B2AA-92D32D9ED0B6}"/>
    <cellStyle name="40% - Accent3 12 8" xfId="13238" xr:uid="{B418CED0-0F49-47D8-AD07-6DB2DC31E86E}"/>
    <cellStyle name="40% - Accent3 13" xfId="1303" xr:uid="{F3E0D111-8A05-4C0D-92A6-BA96E0261525}"/>
    <cellStyle name="40% - Accent3 13 2" xfId="4259" xr:uid="{1183006C-1EAF-46D0-AD50-0F2F463776B9}"/>
    <cellStyle name="40% - Accent3 13 2 2" xfId="12238" xr:uid="{25E2CDCC-B16D-4211-A280-4E549BD50607}"/>
    <cellStyle name="40% - Accent3 13 2 2 2" xfId="23526" xr:uid="{F8BDE517-56C6-4775-8ED5-F6BBEABEA27C}"/>
    <cellStyle name="40% - Accent3 13 2 3" xfId="10244" xr:uid="{1040855C-569E-4424-AACD-35D2A92D97EC}"/>
    <cellStyle name="40% - Accent3 13 2 3 2" xfId="21532" xr:uid="{BE0886B7-4675-4085-96F4-D0B3F3DDB7B4}"/>
    <cellStyle name="40% - Accent3 13 2 4" xfId="8250" xr:uid="{16801036-6E5C-41A0-BF66-D4F4B7613F69}"/>
    <cellStyle name="40% - Accent3 13 2 4 2" xfId="19538" xr:uid="{C71B7ABC-3E45-40E1-ABF1-28AEE99CD744}"/>
    <cellStyle name="40% - Accent3 13 2 5" xfId="6256" xr:uid="{B55FA156-6E38-4B0F-A5C7-6C5B2A47624E}"/>
    <cellStyle name="40% - Accent3 13 2 5 2" xfId="17544" xr:uid="{1F5BF6E4-C724-426A-92B2-2BD9799E44CC}"/>
    <cellStyle name="40% - Accent3 13 2 6" xfId="15550" xr:uid="{92E84839-EBD1-4208-BE51-B819FBD321F6}"/>
    <cellStyle name="40% - Accent3 13 3" xfId="11241" xr:uid="{F8F1FED4-7178-4DC5-AA31-58EA2DD987DA}"/>
    <cellStyle name="40% - Accent3 13 3 2" xfId="22529" xr:uid="{D6B42393-D7E1-414B-9F23-3F92A3D20174}"/>
    <cellStyle name="40% - Accent3 13 4" xfId="9247" xr:uid="{C08F74AB-4117-4205-A719-D9528DEACD02}"/>
    <cellStyle name="40% - Accent3 13 4 2" xfId="20535" xr:uid="{DB08F155-1754-4E47-BD36-C8A98E90E579}"/>
    <cellStyle name="40% - Accent3 13 5" xfId="7253" xr:uid="{03F6538A-F7C1-441D-806E-5A30E4C1D406}"/>
    <cellStyle name="40% - Accent3 13 5 2" xfId="18541" xr:uid="{F92E0FD3-430F-49BE-AE84-0F03BE9ABD0C}"/>
    <cellStyle name="40% - Accent3 13 6" xfId="5259" xr:uid="{DD1B0757-08A6-4562-B099-4F782B614F26}"/>
    <cellStyle name="40% - Accent3 13 6 2" xfId="16547" xr:uid="{71F31CDC-F3CF-41AC-933B-DAEE5314861F}"/>
    <cellStyle name="40% - Accent3 13 7" xfId="14553" xr:uid="{127D2850-272A-472D-8FCF-F9E31B72EEF4}"/>
    <cellStyle name="40% - Accent3 13 8" xfId="13239" xr:uid="{DFBEAEAA-68C8-403C-B742-5CA44F69D0BD}"/>
    <cellStyle name="40% - Accent3 14" xfId="1304" xr:uid="{AFC0447D-AE71-4E1A-B503-783A67AD1337}"/>
    <cellStyle name="40% - Accent3 14 2" xfId="4260" xr:uid="{A024E75B-A85E-4DFD-8084-62B4064ED449}"/>
    <cellStyle name="40% - Accent3 14 2 2" xfId="12239" xr:uid="{D6CDE9E4-C47A-4D95-A7DE-31633C64BA81}"/>
    <cellStyle name="40% - Accent3 14 2 2 2" xfId="23527" xr:uid="{F0D1C309-A3A4-4AE7-8246-8B943ADD9345}"/>
    <cellStyle name="40% - Accent3 14 2 3" xfId="10245" xr:uid="{586DD6E7-394A-4335-9702-A2E522254559}"/>
    <cellStyle name="40% - Accent3 14 2 3 2" xfId="21533" xr:uid="{EF594955-4C25-4CD7-9F97-42BF61C49F36}"/>
    <cellStyle name="40% - Accent3 14 2 4" xfId="8251" xr:uid="{89907524-4D0F-443F-9A7F-50E0D47650F0}"/>
    <cellStyle name="40% - Accent3 14 2 4 2" xfId="19539" xr:uid="{1FD406D1-8866-4781-8E85-A81E43E95933}"/>
    <cellStyle name="40% - Accent3 14 2 5" xfId="6257" xr:uid="{7F1AA59F-9FBA-4C85-BAC7-E11C43D1860D}"/>
    <cellStyle name="40% - Accent3 14 2 5 2" xfId="17545" xr:uid="{5F0C35AB-47F7-4439-BBE7-393870564868}"/>
    <cellStyle name="40% - Accent3 14 2 6" xfId="15551" xr:uid="{B11E7518-3118-41AD-AF3D-A5067399A32C}"/>
    <cellStyle name="40% - Accent3 14 3" xfId="11242" xr:uid="{AD4BE512-A3FB-46D9-8DAF-266F78ED01C7}"/>
    <cellStyle name="40% - Accent3 14 3 2" xfId="22530" xr:uid="{928E8875-375E-4810-9B1E-C1BAB5F802C5}"/>
    <cellStyle name="40% - Accent3 14 4" xfId="9248" xr:uid="{2A60B6E1-BC40-4D02-9DD6-92A5686C1C97}"/>
    <cellStyle name="40% - Accent3 14 4 2" xfId="20536" xr:uid="{820AB209-17AA-4352-B6E0-A31D9DA11102}"/>
    <cellStyle name="40% - Accent3 14 5" xfId="7254" xr:uid="{500B4D58-2066-4761-9FD7-B21633AFA755}"/>
    <cellStyle name="40% - Accent3 14 5 2" xfId="18542" xr:uid="{3AB833F9-6847-4498-AD4E-222CD03CF90C}"/>
    <cellStyle name="40% - Accent3 14 6" xfId="5260" xr:uid="{1FF30301-A9E5-494B-A943-528FEC44C57F}"/>
    <cellStyle name="40% - Accent3 14 6 2" xfId="16548" xr:uid="{469082E2-D45C-4D81-AD30-52DCC2BFF38A}"/>
    <cellStyle name="40% - Accent3 14 7" xfId="14554" xr:uid="{BD5DD48B-A5C9-4968-984A-03BDAA55117B}"/>
    <cellStyle name="40% - Accent3 14 8" xfId="13240" xr:uid="{7F51697E-F45D-4A9E-85E9-9B6EA15064F5}"/>
    <cellStyle name="40% - Accent3 15" xfId="1305" xr:uid="{DC0F4A12-BCAE-4EF1-8E25-A582686B6D6D}"/>
    <cellStyle name="40% - Accent3 15 2" xfId="4261" xr:uid="{EF7D909D-458A-4AA2-AA3E-A710CE8304F2}"/>
    <cellStyle name="40% - Accent3 15 2 2" xfId="12240" xr:uid="{E2545549-AB6F-4A25-8830-7EC90C3578F5}"/>
    <cellStyle name="40% - Accent3 15 2 2 2" xfId="23528" xr:uid="{9E6F005A-3930-4FCB-ADCA-20C7108D60C4}"/>
    <cellStyle name="40% - Accent3 15 2 3" xfId="10246" xr:uid="{26478161-B2E8-46F5-8D0B-D6A22745B7F2}"/>
    <cellStyle name="40% - Accent3 15 2 3 2" xfId="21534" xr:uid="{3331A9F3-3B11-40A1-AD90-8927BC579775}"/>
    <cellStyle name="40% - Accent3 15 2 4" xfId="8252" xr:uid="{29382789-D4A3-456B-99AB-35CD22C19395}"/>
    <cellStyle name="40% - Accent3 15 2 4 2" xfId="19540" xr:uid="{6DFF83BE-D450-4797-B3BB-823510001763}"/>
    <cellStyle name="40% - Accent3 15 2 5" xfId="6258" xr:uid="{AE94DA75-1605-4847-A0FD-BCAA792F072F}"/>
    <cellStyle name="40% - Accent3 15 2 5 2" xfId="17546" xr:uid="{32BDEF22-DC8E-44EE-BFB9-35ACD8F14DB2}"/>
    <cellStyle name="40% - Accent3 15 2 6" xfId="15552" xr:uid="{BD6F3A74-9B14-4628-8DDD-B797AF89985F}"/>
    <cellStyle name="40% - Accent3 15 3" xfId="11243" xr:uid="{F4E077FB-FFEF-4192-A3C7-2B3290B03A73}"/>
    <cellStyle name="40% - Accent3 15 3 2" xfId="22531" xr:uid="{72C33CA2-6538-4DFB-A3E6-32338A7392BC}"/>
    <cellStyle name="40% - Accent3 15 4" xfId="9249" xr:uid="{067EC1D9-38C1-4496-937B-2A640082412E}"/>
    <cellStyle name="40% - Accent3 15 4 2" xfId="20537" xr:uid="{ECA573A6-A16C-459A-BF66-9C63D27913E5}"/>
    <cellStyle name="40% - Accent3 15 5" xfId="7255" xr:uid="{7025C1D4-54F0-45D4-8A5F-A60FACF96EB4}"/>
    <cellStyle name="40% - Accent3 15 5 2" xfId="18543" xr:uid="{48E76C93-2E59-4E04-822D-E33B7B36A3E6}"/>
    <cellStyle name="40% - Accent3 15 6" xfId="5261" xr:uid="{975ABC9B-38A4-4EA6-82A0-8966ADE40F43}"/>
    <cellStyle name="40% - Accent3 15 6 2" xfId="16549" xr:uid="{6E726523-33F2-442A-8D1B-BF9A9D9AE560}"/>
    <cellStyle name="40% - Accent3 15 7" xfId="14555" xr:uid="{979F9BA0-D501-46E9-9109-671EC2A51306}"/>
    <cellStyle name="40% - Accent3 15 8" xfId="13241" xr:uid="{B2B495E6-5EAE-4CE5-B1F8-91DC818629ED}"/>
    <cellStyle name="40% - Accent3 16" xfId="1306" xr:uid="{B70B035F-B773-4D0F-869B-C8B6E4A9155B}"/>
    <cellStyle name="40% - Accent3 16 2" xfId="4262" xr:uid="{FA8961B3-8B35-4501-915E-4DF1EE58CE8D}"/>
    <cellStyle name="40% - Accent3 16 2 2" xfId="12241" xr:uid="{3B6B85FA-66EC-465F-A5F2-C04C71A08F81}"/>
    <cellStyle name="40% - Accent3 16 2 2 2" xfId="23529" xr:uid="{A6E7B192-3FB8-44D2-A09F-8A14615E34B9}"/>
    <cellStyle name="40% - Accent3 16 2 3" xfId="10247" xr:uid="{93FF505B-5556-48D6-A08B-9006504871CC}"/>
    <cellStyle name="40% - Accent3 16 2 3 2" xfId="21535" xr:uid="{78A27F88-551E-4659-83EC-DCA92310A7DE}"/>
    <cellStyle name="40% - Accent3 16 2 4" xfId="8253" xr:uid="{1F63A4D2-D67D-4BA8-A31F-72C570980765}"/>
    <cellStyle name="40% - Accent3 16 2 4 2" xfId="19541" xr:uid="{1E404B24-561A-4461-AD48-39E3048CA218}"/>
    <cellStyle name="40% - Accent3 16 2 5" xfId="6259" xr:uid="{4D6BA94C-2438-4B45-88EC-83F67F59311C}"/>
    <cellStyle name="40% - Accent3 16 2 5 2" xfId="17547" xr:uid="{39E5F037-4EEB-4A9F-ADD5-F3316AC31FF7}"/>
    <cellStyle name="40% - Accent3 16 2 6" xfId="15553" xr:uid="{EECED6A3-E0EC-4FC2-8D40-11A17AF2E9C9}"/>
    <cellStyle name="40% - Accent3 16 3" xfId="11244" xr:uid="{16FC3E21-814D-45F4-976B-F22686A4F394}"/>
    <cellStyle name="40% - Accent3 16 3 2" xfId="22532" xr:uid="{086D4FF6-C07E-406D-BCEC-B72F250484C4}"/>
    <cellStyle name="40% - Accent3 16 4" xfId="9250" xr:uid="{DF9A35F3-42BC-40C4-A08A-96BC1359F72E}"/>
    <cellStyle name="40% - Accent3 16 4 2" xfId="20538" xr:uid="{1A2D69A8-02F5-4301-89C3-21E461C41AF8}"/>
    <cellStyle name="40% - Accent3 16 5" xfId="7256" xr:uid="{280D4840-8E4E-43CA-93BC-5CCAAF444D84}"/>
    <cellStyle name="40% - Accent3 16 5 2" xfId="18544" xr:uid="{B70E4861-88A3-456C-9FC2-5411AD0FEEB7}"/>
    <cellStyle name="40% - Accent3 16 6" xfId="5262" xr:uid="{F1E58F5E-9D24-45AF-84B7-DE3B67AFEF1A}"/>
    <cellStyle name="40% - Accent3 16 6 2" xfId="16550" xr:uid="{7FE8F5F0-437A-4E1B-B8B5-E0485873BC91}"/>
    <cellStyle name="40% - Accent3 16 7" xfId="14556" xr:uid="{46D622E5-F43D-404F-A530-048FD82407BC}"/>
    <cellStyle name="40% - Accent3 16 8" xfId="13242" xr:uid="{EAF94801-1843-4C21-8DAE-5E5D6E447827}"/>
    <cellStyle name="40% - Accent3 17" xfId="1307" xr:uid="{D2A91084-8C03-4C40-8DBE-80C0B9E0F303}"/>
    <cellStyle name="40% - Accent3 17 2" xfId="4263" xr:uid="{69AA8C26-8251-4773-BBB1-5D7EBE928B6B}"/>
    <cellStyle name="40% - Accent3 17 2 2" xfId="12242" xr:uid="{BA997FC0-0F8C-4E78-A518-10624E9768E8}"/>
    <cellStyle name="40% - Accent3 17 2 2 2" xfId="23530" xr:uid="{687D1BE1-9A81-45D3-BBA9-13073A518A3C}"/>
    <cellStyle name="40% - Accent3 17 2 3" xfId="10248" xr:uid="{3CEDE5C4-6446-474B-93DE-7CE664B84FF3}"/>
    <cellStyle name="40% - Accent3 17 2 3 2" xfId="21536" xr:uid="{693F2C24-E2BE-4133-89AD-3ECB63703D77}"/>
    <cellStyle name="40% - Accent3 17 2 4" xfId="8254" xr:uid="{04EACBFE-3CDB-4999-A2BB-A0DE93634844}"/>
    <cellStyle name="40% - Accent3 17 2 4 2" xfId="19542" xr:uid="{F0BADDE4-42FB-4BDF-9EF5-7AC63C2DDA3B}"/>
    <cellStyle name="40% - Accent3 17 2 5" xfId="6260" xr:uid="{55C79C50-1F4B-4DE7-84C2-65A8A7EA3082}"/>
    <cellStyle name="40% - Accent3 17 2 5 2" xfId="17548" xr:uid="{68D60CB9-557D-470C-B51A-5100BF361D70}"/>
    <cellStyle name="40% - Accent3 17 2 6" xfId="15554" xr:uid="{A2A33062-7FF4-422D-9EB8-CBFD5671EAD0}"/>
    <cellStyle name="40% - Accent3 17 3" xfId="11245" xr:uid="{4AC5EBAE-ADEC-4832-A040-AAB5617DFACA}"/>
    <cellStyle name="40% - Accent3 17 3 2" xfId="22533" xr:uid="{8DB35536-9190-4528-BDB2-7BEE66228CE9}"/>
    <cellStyle name="40% - Accent3 17 4" xfId="9251" xr:uid="{FDB44834-1DBE-4B23-A8AD-2BD11F22F465}"/>
    <cellStyle name="40% - Accent3 17 4 2" xfId="20539" xr:uid="{4765658A-FF66-4FEC-8FC7-80A631DD77B8}"/>
    <cellStyle name="40% - Accent3 17 5" xfId="7257" xr:uid="{3232D1B5-B1CC-42B2-8BBD-27687E8BC5E6}"/>
    <cellStyle name="40% - Accent3 17 5 2" xfId="18545" xr:uid="{FEF534F0-B0E5-4517-8F20-98112AA386E9}"/>
    <cellStyle name="40% - Accent3 17 6" xfId="5263" xr:uid="{429B0805-C59A-480F-8F4D-0BEC8EDEDCCB}"/>
    <cellStyle name="40% - Accent3 17 6 2" xfId="16551" xr:uid="{2BE4E0DE-9398-4C6A-A65B-F275A0A0DB3F}"/>
    <cellStyle name="40% - Accent3 17 7" xfId="14557" xr:uid="{D4A14802-C526-480C-82EE-8F5CC0C7DA45}"/>
    <cellStyle name="40% - Accent3 17 8" xfId="13243" xr:uid="{BC918861-2016-43E2-B466-253E225E7109}"/>
    <cellStyle name="40% - Accent3 18" xfId="1308" xr:uid="{7471C4CE-4412-4E7B-9C4E-E56CD177033D}"/>
    <cellStyle name="40% - Accent3 18 2" xfId="4264" xr:uid="{B22D925A-1D79-4C5D-A292-303900C7A501}"/>
    <cellStyle name="40% - Accent3 18 2 2" xfId="12243" xr:uid="{BB79A7E5-C4D1-4567-8780-927DB393BBE6}"/>
    <cellStyle name="40% - Accent3 18 2 2 2" xfId="23531" xr:uid="{1A94B4F1-B767-4B56-99EA-BA2861AC0AEB}"/>
    <cellStyle name="40% - Accent3 18 2 3" xfId="10249" xr:uid="{95DE88A2-3D5C-4A10-ACBB-0519A61C1517}"/>
    <cellStyle name="40% - Accent3 18 2 3 2" xfId="21537" xr:uid="{F49AFBDF-BAC4-4B96-A3B4-FB3BED53101A}"/>
    <cellStyle name="40% - Accent3 18 2 4" xfId="8255" xr:uid="{E2FC50FC-A300-4376-8CD4-CED238E79276}"/>
    <cellStyle name="40% - Accent3 18 2 4 2" xfId="19543" xr:uid="{EFEBF31E-8D48-4603-8BC4-3ECA19AF0A22}"/>
    <cellStyle name="40% - Accent3 18 2 5" xfId="6261" xr:uid="{69AE3B4F-711A-4762-ACA9-D758D260C7DF}"/>
    <cellStyle name="40% - Accent3 18 2 5 2" xfId="17549" xr:uid="{0F23F28F-2EE4-44BF-8480-03143AE250D7}"/>
    <cellStyle name="40% - Accent3 18 2 6" xfId="15555" xr:uid="{31EA6826-4EF9-46E5-8CB9-C8DA536AFBD8}"/>
    <cellStyle name="40% - Accent3 18 3" xfId="11246" xr:uid="{74FB07B4-8CEB-4C9A-B78A-AF27E52967DE}"/>
    <cellStyle name="40% - Accent3 18 3 2" xfId="22534" xr:uid="{419789AE-2057-4CC9-9E89-478CC6D918CC}"/>
    <cellStyle name="40% - Accent3 18 4" xfId="9252" xr:uid="{BE6D1CC0-32F3-47FD-999F-FEC7E44EC343}"/>
    <cellStyle name="40% - Accent3 18 4 2" xfId="20540" xr:uid="{0014035E-1DD7-420B-8FF4-37FD268E613A}"/>
    <cellStyle name="40% - Accent3 18 5" xfId="7258" xr:uid="{A9CA6B18-E46E-4F49-8EE3-917EAE13E3E6}"/>
    <cellStyle name="40% - Accent3 18 5 2" xfId="18546" xr:uid="{A9B37FB8-570D-4063-A5F9-34834D1B4935}"/>
    <cellStyle name="40% - Accent3 18 6" xfId="5264" xr:uid="{18E2CBED-CC9F-40C9-82A0-85FD1357A1C0}"/>
    <cellStyle name="40% - Accent3 18 6 2" xfId="16552" xr:uid="{24241CA3-BEEF-4223-B349-A4C8374A066C}"/>
    <cellStyle name="40% - Accent3 18 7" xfId="14558" xr:uid="{E6E7EC7B-21E1-40BF-BB42-62EBAE99D13E}"/>
    <cellStyle name="40% - Accent3 18 8" xfId="13244" xr:uid="{9F88116B-10FA-48F4-966A-C2B11B8B3A19}"/>
    <cellStyle name="40% - Accent3 19" xfId="1309" xr:uid="{1E1A5F6B-8B8C-4E91-8425-ACCE2FF8A1D6}"/>
    <cellStyle name="40% - Accent3 19 2" xfId="4265" xr:uid="{3E316FC5-D52C-4633-AE85-B9D5F6455849}"/>
    <cellStyle name="40% - Accent3 19 2 2" xfId="12244" xr:uid="{0C96A1C0-E32B-4693-B70A-4DD206227D6E}"/>
    <cellStyle name="40% - Accent3 19 2 2 2" xfId="23532" xr:uid="{3B19ACD3-DAA0-4B3C-B032-451FED837D99}"/>
    <cellStyle name="40% - Accent3 19 2 3" xfId="10250" xr:uid="{BB0816E6-7739-414F-98D0-B3E332DE6FD8}"/>
    <cellStyle name="40% - Accent3 19 2 3 2" xfId="21538" xr:uid="{A6D45DB4-2A5A-40E5-9024-6797A01C20DD}"/>
    <cellStyle name="40% - Accent3 19 2 4" xfId="8256" xr:uid="{A0A3A976-1C27-445A-B7C7-98CDA629A766}"/>
    <cellStyle name="40% - Accent3 19 2 4 2" xfId="19544" xr:uid="{DE8B4471-5B9F-4C9C-97BE-5A713EBB3FD4}"/>
    <cellStyle name="40% - Accent3 19 2 5" xfId="6262" xr:uid="{ED39D6BE-34B5-4F7A-8673-060EEC2AF2AD}"/>
    <cellStyle name="40% - Accent3 19 2 5 2" xfId="17550" xr:uid="{893B9A60-5532-4F54-BF5C-13DCBE2367D3}"/>
    <cellStyle name="40% - Accent3 19 2 6" xfId="15556" xr:uid="{B6848F51-DA8C-4CD2-A534-B56A956B80B5}"/>
    <cellStyle name="40% - Accent3 19 3" xfId="11247" xr:uid="{88E97014-31E8-4781-BAD4-169F36268058}"/>
    <cellStyle name="40% - Accent3 19 3 2" xfId="22535" xr:uid="{7C175F23-88E5-491E-A4D9-34DB7C712D30}"/>
    <cellStyle name="40% - Accent3 19 4" xfId="9253" xr:uid="{3EAFFF95-ADA1-496C-8BCE-4DB6029AFD2A}"/>
    <cellStyle name="40% - Accent3 19 4 2" xfId="20541" xr:uid="{AAB6FBCB-3929-48EA-B7DA-A3CE767C7EC4}"/>
    <cellStyle name="40% - Accent3 19 5" xfId="7259" xr:uid="{7D8B05A4-6F8D-4CBB-BC62-E03B45F845DB}"/>
    <cellStyle name="40% - Accent3 19 5 2" xfId="18547" xr:uid="{76FCF637-C785-4CFC-BAF6-45D5CAC06ADA}"/>
    <cellStyle name="40% - Accent3 19 6" xfId="5265" xr:uid="{0C583704-951C-4809-BA2F-1AEA80EB7149}"/>
    <cellStyle name="40% - Accent3 19 6 2" xfId="16553" xr:uid="{3890CE84-6317-4BC1-98AC-807EAFD68A9E}"/>
    <cellStyle name="40% - Accent3 19 7" xfId="14559" xr:uid="{D9850541-FECA-4557-BE4F-05F3FB1F57DD}"/>
    <cellStyle name="40% - Accent3 19 8" xfId="13245" xr:uid="{FE60D1DB-EED9-4B50-93A2-B06180B3D07F}"/>
    <cellStyle name="40% - Accent3 2" xfId="1310" xr:uid="{615319CE-6557-4CF6-AAB9-52408A3958B6}"/>
    <cellStyle name="40% - Accent3 2 10" xfId="24673" xr:uid="{3F1FE8E0-B458-4383-97AB-A2CE81FB8970}"/>
    <cellStyle name="40% - Accent3 2 11" xfId="25062" xr:uid="{5DEC0A3C-21B1-4689-9F48-7ADE685C02E9}"/>
    <cellStyle name="40% - Accent3 2 2" xfId="4266" xr:uid="{4A022A9B-6218-497C-A276-AE6E37D92CFD}"/>
    <cellStyle name="40% - Accent3 2 2 2" xfId="12245" xr:uid="{A9FB57CB-D396-4FA6-9D1E-469FD70392D5}"/>
    <cellStyle name="40% - Accent3 2 2 2 2" xfId="23533" xr:uid="{1A8B4434-0489-4285-9DC9-F74CB35CE19A}"/>
    <cellStyle name="40% - Accent3 2 2 3" xfId="10251" xr:uid="{B8FC9E6F-8B9C-46A4-84BF-16F24F9907FF}"/>
    <cellStyle name="40% - Accent3 2 2 3 2" xfId="21539" xr:uid="{D6E626D6-1372-4EBE-996B-82509529C9AC}"/>
    <cellStyle name="40% - Accent3 2 2 4" xfId="8257" xr:uid="{49BB2B17-E1EB-4CDA-927E-2B8A7D9B2D4A}"/>
    <cellStyle name="40% - Accent3 2 2 4 2" xfId="19545" xr:uid="{42FD78AA-6165-4A11-A1A3-766D11FC626E}"/>
    <cellStyle name="40% - Accent3 2 2 5" xfId="6263" xr:uid="{A46D3B2E-0370-4058-88C0-505B15B51256}"/>
    <cellStyle name="40% - Accent3 2 2 5 2" xfId="17551" xr:uid="{9CBE0DB1-B2AA-494D-9307-1D7343113098}"/>
    <cellStyle name="40% - Accent3 2 2 6" xfId="15557" xr:uid="{EB338995-613A-433F-9D52-CE4EAD8DF65C}"/>
    <cellStyle name="40% - Accent3 2 2 7" xfId="24434" xr:uid="{139589CD-680A-4782-84A9-1CBC3927C135}"/>
    <cellStyle name="40% - Accent3 2 2 8" xfId="24897" xr:uid="{A5B4963C-9BAD-4D1B-AAF5-47B0BBC817DC}"/>
    <cellStyle name="40% - Accent3 2 2 9" xfId="25264" xr:uid="{E7B888DE-0512-4531-BBC1-9860B8A2534D}"/>
    <cellStyle name="40% - Accent3 2 3" xfId="11248" xr:uid="{E3B30031-4255-4C38-BDC7-AFE28A4F9F84}"/>
    <cellStyle name="40% - Accent3 2 3 2" xfId="22536" xr:uid="{BDBD3C9E-5490-40BC-8755-189B06275A0D}"/>
    <cellStyle name="40% - Accent3 2 4" xfId="9254" xr:uid="{74D3B1E7-6A1D-46BB-9637-4AB7CBDDBC38}"/>
    <cellStyle name="40% - Accent3 2 4 2" xfId="20542" xr:uid="{E6A606B7-3694-43DB-946C-A50BB72A01F5}"/>
    <cellStyle name="40% - Accent3 2 5" xfId="7260" xr:uid="{E1F68DD7-F64E-4883-BBA5-99E8B7EE4F7F}"/>
    <cellStyle name="40% - Accent3 2 5 2" xfId="18548" xr:uid="{A244FFC0-4F88-42A5-AC72-65F247425DF4}"/>
    <cellStyle name="40% - Accent3 2 6" xfId="5266" xr:uid="{A28BC5CA-6DE8-4D6D-8736-8D66B473BB21}"/>
    <cellStyle name="40% - Accent3 2 6 2" xfId="16554" xr:uid="{0225E258-DBA5-4943-98B7-D3DEF2C039E0}"/>
    <cellStyle name="40% - Accent3 2 7" xfId="14560" xr:uid="{CE0BE2CD-4350-416F-B7D9-46350937FFC5}"/>
    <cellStyle name="40% - Accent3 2 8" xfId="13246" xr:uid="{55CC7B3E-2013-43EA-9470-7851B339AE8E}"/>
    <cellStyle name="40% - Accent3 2 9" xfId="24046" xr:uid="{63DFF35D-8818-4FA6-BFCC-293C6EC627ED}"/>
    <cellStyle name="40% - Accent3 20" xfId="1311" xr:uid="{3D92313B-2C9E-418F-97B0-4C45C0AC4FA9}"/>
    <cellStyle name="40% - Accent3 20 2" xfId="4267" xr:uid="{FBA32DF1-C3C2-49B4-B47C-C34D5DEF1039}"/>
    <cellStyle name="40% - Accent3 20 2 2" xfId="12246" xr:uid="{1BAE8596-C708-4FA3-A6BB-AC8AD90A45DD}"/>
    <cellStyle name="40% - Accent3 20 2 2 2" xfId="23534" xr:uid="{87208B9E-51CB-43DC-BEFD-33AB53684297}"/>
    <cellStyle name="40% - Accent3 20 2 3" xfId="10252" xr:uid="{B7F3A1ED-43F4-4B3C-AEC5-F5763A7BF9E7}"/>
    <cellStyle name="40% - Accent3 20 2 3 2" xfId="21540" xr:uid="{7B7BDF42-19EF-4682-9F08-BDC3C6B75FC0}"/>
    <cellStyle name="40% - Accent3 20 2 4" xfId="8258" xr:uid="{621E20E5-73B0-4A71-9F5F-CF8CB41DF1A3}"/>
    <cellStyle name="40% - Accent3 20 2 4 2" xfId="19546" xr:uid="{9BF56D92-9495-493E-AAEB-2E830A073E54}"/>
    <cellStyle name="40% - Accent3 20 2 5" xfId="6264" xr:uid="{A6E11880-25AB-4066-AE64-62885F209745}"/>
    <cellStyle name="40% - Accent3 20 2 5 2" xfId="17552" xr:uid="{42D12D8C-A6BB-412E-ABFA-2EE4F22FF01E}"/>
    <cellStyle name="40% - Accent3 20 2 6" xfId="15558" xr:uid="{C5488306-FE0A-4C71-A4CF-2B21D92EA535}"/>
    <cellStyle name="40% - Accent3 20 3" xfId="11249" xr:uid="{B9B4738F-3828-4056-9B17-E9DFCD3CE898}"/>
    <cellStyle name="40% - Accent3 20 3 2" xfId="22537" xr:uid="{E1869076-83AC-4647-9A1F-9958A3242232}"/>
    <cellStyle name="40% - Accent3 20 4" xfId="9255" xr:uid="{41195D17-C765-4F19-A7B7-31DCE7A7148F}"/>
    <cellStyle name="40% - Accent3 20 4 2" xfId="20543" xr:uid="{6F99DCA0-76EF-4DE3-A4DF-148A99D8D10E}"/>
    <cellStyle name="40% - Accent3 20 5" xfId="7261" xr:uid="{7006C99F-DA7E-4B55-8388-DA61E556665E}"/>
    <cellStyle name="40% - Accent3 20 5 2" xfId="18549" xr:uid="{FC400CC3-D087-4EA8-81CE-52871422B722}"/>
    <cellStyle name="40% - Accent3 20 6" xfId="5267" xr:uid="{9A0C18C0-318D-4A30-95D0-8481DD4717E3}"/>
    <cellStyle name="40% - Accent3 20 6 2" xfId="16555" xr:uid="{52FE99B2-EF4B-4129-BC04-F30A0F97408E}"/>
    <cellStyle name="40% - Accent3 20 7" xfId="14561" xr:uid="{37C5CC49-2BB7-4808-929F-5A6CC996C762}"/>
    <cellStyle name="40% - Accent3 20 8" xfId="13247" xr:uid="{2E75B491-B05D-4EAC-BF6D-4D775225E659}"/>
    <cellStyle name="40% - Accent3 21" xfId="1312" xr:uid="{F1BC4E37-A3F1-43D0-9D73-974EB3539CCB}"/>
    <cellStyle name="40% - Accent3 21 2" xfId="4268" xr:uid="{3768D0EF-2B32-431D-ADB0-0ED1F4D908A5}"/>
    <cellStyle name="40% - Accent3 21 2 2" xfId="12247" xr:uid="{D51662EA-100A-4896-A301-00452FBFCB05}"/>
    <cellStyle name="40% - Accent3 21 2 2 2" xfId="23535" xr:uid="{F91D040C-A191-4F2D-AC9F-22096D65D5B1}"/>
    <cellStyle name="40% - Accent3 21 2 3" xfId="10253" xr:uid="{BA19549D-43C8-4C67-ADB1-4E5EEB38DB18}"/>
    <cellStyle name="40% - Accent3 21 2 3 2" xfId="21541" xr:uid="{AAC7A920-A474-4242-A073-CB525DF90C6C}"/>
    <cellStyle name="40% - Accent3 21 2 4" xfId="8259" xr:uid="{0527491D-6072-4FB7-AF48-4FC85E903F85}"/>
    <cellStyle name="40% - Accent3 21 2 4 2" xfId="19547" xr:uid="{965D7F05-2E5D-4F2C-B361-A736438C648D}"/>
    <cellStyle name="40% - Accent3 21 2 5" xfId="6265" xr:uid="{42CD02E2-B6F1-4C76-BFB8-9D9AD691E189}"/>
    <cellStyle name="40% - Accent3 21 2 5 2" xfId="17553" xr:uid="{C84875D2-44BA-4624-9466-24685B07C544}"/>
    <cellStyle name="40% - Accent3 21 2 6" xfId="15559" xr:uid="{AF66107C-7F1D-450E-85D0-EF57EA0E6D64}"/>
    <cellStyle name="40% - Accent3 21 3" xfId="11250" xr:uid="{235BAAAB-A306-4340-B89E-55A99B11BCE3}"/>
    <cellStyle name="40% - Accent3 21 3 2" xfId="22538" xr:uid="{22C576C4-F6F3-4A59-96E3-DBDDB9E68139}"/>
    <cellStyle name="40% - Accent3 21 4" xfId="9256" xr:uid="{1F73AA79-31C2-473C-A52D-37B77F4E2E02}"/>
    <cellStyle name="40% - Accent3 21 4 2" xfId="20544" xr:uid="{D923F41B-4F60-492A-A124-105C779E1D24}"/>
    <cellStyle name="40% - Accent3 21 5" xfId="7262" xr:uid="{60D61227-2CDD-450E-8B44-C7F3733C066E}"/>
    <cellStyle name="40% - Accent3 21 5 2" xfId="18550" xr:uid="{DB333E7D-79A3-43AF-B8ED-5E625892D91A}"/>
    <cellStyle name="40% - Accent3 21 6" xfId="5268" xr:uid="{100E367B-637E-4782-8B1E-D5937987F063}"/>
    <cellStyle name="40% - Accent3 21 6 2" xfId="16556" xr:uid="{23FDA0E8-09C8-44CD-B6AC-1861BC2BCE62}"/>
    <cellStyle name="40% - Accent3 21 7" xfId="14562" xr:uid="{D2E5B577-DFA3-4A79-B0C3-D8A4B7CD4C39}"/>
    <cellStyle name="40% - Accent3 21 8" xfId="13248" xr:uid="{B6C80673-BCA2-4B6F-B866-4E61F65827AD}"/>
    <cellStyle name="40% - Accent3 22" xfId="1313" xr:uid="{B1135479-BC40-4D10-AED2-18FD11E2563B}"/>
    <cellStyle name="40% - Accent3 22 2" xfId="4269" xr:uid="{1DF01448-E8F4-49E5-A220-15BB354FD060}"/>
    <cellStyle name="40% - Accent3 22 2 2" xfId="12248" xr:uid="{BBECA0C9-6C70-4950-ACB2-48EF046039EC}"/>
    <cellStyle name="40% - Accent3 22 2 2 2" xfId="23536" xr:uid="{6A22A8D9-D618-4671-8D7F-380B787CB58E}"/>
    <cellStyle name="40% - Accent3 22 2 3" xfId="10254" xr:uid="{EBCB000D-3EB4-4721-A77C-9CF178A75864}"/>
    <cellStyle name="40% - Accent3 22 2 3 2" xfId="21542" xr:uid="{B481E3FF-33F5-48A2-817A-51EA4851F741}"/>
    <cellStyle name="40% - Accent3 22 2 4" xfId="8260" xr:uid="{B470882C-1F54-4438-9352-D4A4825920C9}"/>
    <cellStyle name="40% - Accent3 22 2 4 2" xfId="19548" xr:uid="{B9AC2E7B-12E2-4666-9B08-DD0915DEAF4B}"/>
    <cellStyle name="40% - Accent3 22 2 5" xfId="6266" xr:uid="{DA2473E2-234F-4D52-BA36-72476FB44569}"/>
    <cellStyle name="40% - Accent3 22 2 5 2" xfId="17554" xr:uid="{23531433-8E09-4D8F-B091-AA29A40BE401}"/>
    <cellStyle name="40% - Accent3 22 2 6" xfId="15560" xr:uid="{8AC72C37-02D5-40A1-9E09-E6ABEDD812CC}"/>
    <cellStyle name="40% - Accent3 22 3" xfId="11251" xr:uid="{F74F8974-D550-4D63-8334-7681DBB35E44}"/>
    <cellStyle name="40% - Accent3 22 3 2" xfId="22539" xr:uid="{6FFCF067-EF0B-4FCE-824C-F32B0EFC41D8}"/>
    <cellStyle name="40% - Accent3 22 4" xfId="9257" xr:uid="{E99C2785-E23D-42A0-8372-94F16F0A25DB}"/>
    <cellStyle name="40% - Accent3 22 4 2" xfId="20545" xr:uid="{CD311316-D2CD-48A9-A756-7ADADF114593}"/>
    <cellStyle name="40% - Accent3 22 5" xfId="7263" xr:uid="{2C6151CF-A48D-4B55-85FA-15DA9612CB74}"/>
    <cellStyle name="40% - Accent3 22 5 2" xfId="18551" xr:uid="{25991352-AC38-4F3D-AD59-723AF34FF537}"/>
    <cellStyle name="40% - Accent3 22 6" xfId="5269" xr:uid="{87777B2B-758A-44E4-8CCC-0286F0746404}"/>
    <cellStyle name="40% - Accent3 22 6 2" xfId="16557" xr:uid="{194A9F38-8FD0-49CE-82F7-7648A93B244E}"/>
    <cellStyle name="40% - Accent3 22 7" xfId="14563" xr:uid="{D4992C36-82BD-410E-BA89-2DD876C56A6B}"/>
    <cellStyle name="40% - Accent3 22 8" xfId="13249" xr:uid="{63C8C226-86F0-48F7-8921-B6B4593D6F13}"/>
    <cellStyle name="40% - Accent3 23" xfId="1314" xr:uid="{1E380023-0F5C-435D-B268-FE35910E40DB}"/>
    <cellStyle name="40% - Accent3 23 2" xfId="4270" xr:uid="{BF692C45-1401-4A23-9331-DDE013A257E4}"/>
    <cellStyle name="40% - Accent3 23 2 2" xfId="12249" xr:uid="{B9634D24-4B6D-45AD-90B3-1CD8BD88D06F}"/>
    <cellStyle name="40% - Accent3 23 2 2 2" xfId="23537" xr:uid="{9A9C9141-9CE2-4B05-A40F-CAA504153AB9}"/>
    <cellStyle name="40% - Accent3 23 2 3" xfId="10255" xr:uid="{ED931E29-6F6E-4D40-9BAC-28FD1F2D5372}"/>
    <cellStyle name="40% - Accent3 23 2 3 2" xfId="21543" xr:uid="{231909F9-9C8F-496F-9589-C3BBF6E3B9BD}"/>
    <cellStyle name="40% - Accent3 23 2 4" xfId="8261" xr:uid="{ABA8E6EA-ACE2-4498-8D1D-32F5B8128812}"/>
    <cellStyle name="40% - Accent3 23 2 4 2" xfId="19549" xr:uid="{F246E016-657D-404C-8A47-8B4BE5757EAB}"/>
    <cellStyle name="40% - Accent3 23 2 5" xfId="6267" xr:uid="{0B3046EA-C88F-4228-8EA9-66CD7F1FA4D9}"/>
    <cellStyle name="40% - Accent3 23 2 5 2" xfId="17555" xr:uid="{3052E1FB-C6DC-4670-91CB-03DBCA797D0F}"/>
    <cellStyle name="40% - Accent3 23 2 6" xfId="15561" xr:uid="{0F20AB2F-0132-423C-9F82-884F95B44DD5}"/>
    <cellStyle name="40% - Accent3 23 3" xfId="11252" xr:uid="{775545B8-9A88-487D-8097-0A703A9805C1}"/>
    <cellStyle name="40% - Accent3 23 3 2" xfId="22540" xr:uid="{AC8BDF46-F25D-4252-B6AE-6C73CFA36993}"/>
    <cellStyle name="40% - Accent3 23 4" xfId="9258" xr:uid="{828AEFB0-EF01-40D8-92C5-EB92C071B4A9}"/>
    <cellStyle name="40% - Accent3 23 4 2" xfId="20546" xr:uid="{6C6D738B-0296-4E46-8563-35E2D27FD83D}"/>
    <cellStyle name="40% - Accent3 23 5" xfId="7264" xr:uid="{5F9E21BB-FEAE-42A9-B63B-D6E202C1855D}"/>
    <cellStyle name="40% - Accent3 23 5 2" xfId="18552" xr:uid="{B47F67D3-D212-4820-9FCD-CF678891391D}"/>
    <cellStyle name="40% - Accent3 23 6" xfId="5270" xr:uid="{DAB697FA-94CA-4314-BC3F-3EB54A4BD358}"/>
    <cellStyle name="40% - Accent3 23 6 2" xfId="16558" xr:uid="{23A5781B-D40F-47BA-9BEA-4FE5B2D65D0C}"/>
    <cellStyle name="40% - Accent3 23 7" xfId="14564" xr:uid="{69AF4CC8-ED0E-429A-A091-9EE221E8B6CF}"/>
    <cellStyle name="40% - Accent3 23 8" xfId="13250" xr:uid="{77871A62-CD5B-4535-B4BF-ADDC6F284CB4}"/>
    <cellStyle name="40% - Accent3 24" xfId="1315" xr:uid="{BB89F704-15BD-401B-87EB-9746FEEE9F7A}"/>
    <cellStyle name="40% - Accent3 24 2" xfId="4271" xr:uid="{E5FC8A48-82A1-4952-B89F-7F6BFF971690}"/>
    <cellStyle name="40% - Accent3 24 2 2" xfId="12250" xr:uid="{419894DE-72FF-4ED2-B07E-8EA9BFC2B67A}"/>
    <cellStyle name="40% - Accent3 24 2 2 2" xfId="23538" xr:uid="{5D92AEC3-F41A-4E2C-B5F7-C97AF6750B7C}"/>
    <cellStyle name="40% - Accent3 24 2 3" xfId="10256" xr:uid="{948399A1-509D-4745-AE7D-6FDF0B1DC3A4}"/>
    <cellStyle name="40% - Accent3 24 2 3 2" xfId="21544" xr:uid="{8940A9A5-FABE-4C9F-92F7-93B598494FE8}"/>
    <cellStyle name="40% - Accent3 24 2 4" xfId="8262" xr:uid="{EE41E779-11B8-4391-9ACC-F2B4290720A2}"/>
    <cellStyle name="40% - Accent3 24 2 4 2" xfId="19550" xr:uid="{2F1CCACB-F3C0-47DD-B878-A7F5961E993B}"/>
    <cellStyle name="40% - Accent3 24 2 5" xfId="6268" xr:uid="{D4DF32FC-15BE-45DF-8E3F-EBC2A06DFFEE}"/>
    <cellStyle name="40% - Accent3 24 2 5 2" xfId="17556" xr:uid="{A2E78B56-9F33-46AB-B7F5-76E8FDBBA4EF}"/>
    <cellStyle name="40% - Accent3 24 2 6" xfId="15562" xr:uid="{22AA45AD-6B55-4062-B5F4-4D2AB72F5CB2}"/>
    <cellStyle name="40% - Accent3 24 3" xfId="11253" xr:uid="{3F1E08A7-BADD-479E-AB6A-CE9E308B8ACB}"/>
    <cellStyle name="40% - Accent3 24 3 2" xfId="22541" xr:uid="{1A83CFE9-CD07-4E65-B004-21FE600A5E7B}"/>
    <cellStyle name="40% - Accent3 24 4" xfId="9259" xr:uid="{29388E9E-ED03-4069-9F1F-6C92ACD67956}"/>
    <cellStyle name="40% - Accent3 24 4 2" xfId="20547" xr:uid="{5411FE9F-BCBA-4863-BDF9-D11717C2E37A}"/>
    <cellStyle name="40% - Accent3 24 5" xfId="7265" xr:uid="{F62A35EE-3EB1-483F-A332-6164996A45CC}"/>
    <cellStyle name="40% - Accent3 24 5 2" xfId="18553" xr:uid="{1F98AB78-D7BE-4EBA-82B1-4F1288B14069}"/>
    <cellStyle name="40% - Accent3 24 6" xfId="5271" xr:uid="{331A8741-100C-4DF9-A64E-9805CE7FF5C9}"/>
    <cellStyle name="40% - Accent3 24 6 2" xfId="16559" xr:uid="{CC65534A-F501-47D7-AC6B-4E72EBAF23A3}"/>
    <cellStyle name="40% - Accent3 24 7" xfId="14565" xr:uid="{20D81711-368F-48B0-B56B-01B56E98C4D3}"/>
    <cellStyle name="40% - Accent3 24 8" xfId="13251" xr:uid="{3BC46266-4982-4F74-BE62-EFFF5EABD17E}"/>
    <cellStyle name="40% - Accent3 25" xfId="1316" xr:uid="{970F7622-017A-405A-9FA4-1E72CD59BA10}"/>
    <cellStyle name="40% - Accent3 25 2" xfId="4272" xr:uid="{A8714306-DE6B-41D6-82F0-3C31225A394F}"/>
    <cellStyle name="40% - Accent3 25 2 2" xfId="12251" xr:uid="{6EC56724-7E8E-4450-8DD4-FB58B93879A9}"/>
    <cellStyle name="40% - Accent3 25 2 2 2" xfId="23539" xr:uid="{8B298AB6-B7DA-454F-B844-4385FA2BCBBE}"/>
    <cellStyle name="40% - Accent3 25 2 3" xfId="10257" xr:uid="{2BB86FC8-D05C-4D80-A933-9DAFF5A826E6}"/>
    <cellStyle name="40% - Accent3 25 2 3 2" xfId="21545" xr:uid="{EB1F0141-A519-4442-A0BA-2CF85C747BEC}"/>
    <cellStyle name="40% - Accent3 25 2 4" xfId="8263" xr:uid="{0D28F0B2-9CDC-45C9-9AF2-9D0E54BEF673}"/>
    <cellStyle name="40% - Accent3 25 2 4 2" xfId="19551" xr:uid="{B5478A02-7211-4E56-9C81-9ACFA6F72EF7}"/>
    <cellStyle name="40% - Accent3 25 2 5" xfId="6269" xr:uid="{87AE77D0-E623-47FD-AFA5-35379197D75E}"/>
    <cellStyle name="40% - Accent3 25 2 5 2" xfId="17557" xr:uid="{98DB3F67-1127-452A-AE17-41677ECDA187}"/>
    <cellStyle name="40% - Accent3 25 2 6" xfId="15563" xr:uid="{D3CC5E9A-8DFF-4DEE-8219-B458465634BB}"/>
    <cellStyle name="40% - Accent3 25 3" xfId="11254" xr:uid="{166E8428-14C8-4F9D-A34C-9A63D28453DC}"/>
    <cellStyle name="40% - Accent3 25 3 2" xfId="22542" xr:uid="{A3E7F47D-5598-4585-B6EB-4066EB9E7C45}"/>
    <cellStyle name="40% - Accent3 25 4" xfId="9260" xr:uid="{45ACF231-844B-4283-B721-5834C4902BEF}"/>
    <cellStyle name="40% - Accent3 25 4 2" xfId="20548" xr:uid="{64EC2885-3A79-4538-9560-AE94145F452A}"/>
    <cellStyle name="40% - Accent3 25 5" xfId="7266" xr:uid="{CA9475F3-05A3-4DE0-BFA6-139B457DB04E}"/>
    <cellStyle name="40% - Accent3 25 5 2" xfId="18554" xr:uid="{B0BF03BB-48DB-43A1-9D5D-D4E699F7CB09}"/>
    <cellStyle name="40% - Accent3 25 6" xfId="5272" xr:uid="{78B74117-18B8-41E8-B4F2-06979CAB18D4}"/>
    <cellStyle name="40% - Accent3 25 6 2" xfId="16560" xr:uid="{0D7EA032-F4ED-4A15-A497-E8EBC4EB8B9C}"/>
    <cellStyle name="40% - Accent3 25 7" xfId="14566" xr:uid="{6764DFC2-AB79-439C-880F-32B83BB28194}"/>
    <cellStyle name="40% - Accent3 25 8" xfId="13252" xr:uid="{A3B679E4-12BB-453C-8170-0F0DFD25E8C0}"/>
    <cellStyle name="40% - Accent3 26" xfId="1317" xr:uid="{3DE40665-63A0-4570-9FF8-EB7BCAB0FB80}"/>
    <cellStyle name="40% - Accent3 26 2" xfId="4273" xr:uid="{9DD1202B-D6DD-4525-AC67-02497D98EBFC}"/>
    <cellStyle name="40% - Accent3 26 2 2" xfId="12252" xr:uid="{DD10AF56-9E3C-4880-BF09-E59EFAC42CBB}"/>
    <cellStyle name="40% - Accent3 26 2 2 2" xfId="23540" xr:uid="{15297053-6898-4BEA-8B25-B73FCD4FA9CD}"/>
    <cellStyle name="40% - Accent3 26 2 3" xfId="10258" xr:uid="{482AAF2E-F26D-4977-815E-2667A283D5C5}"/>
    <cellStyle name="40% - Accent3 26 2 3 2" xfId="21546" xr:uid="{D4510A44-3275-4906-8A4A-76355774D5C3}"/>
    <cellStyle name="40% - Accent3 26 2 4" xfId="8264" xr:uid="{4F449BE5-CB75-4273-A86B-A615B892AC4A}"/>
    <cellStyle name="40% - Accent3 26 2 4 2" xfId="19552" xr:uid="{818F9D66-F5CA-46EE-9D5C-4E5CB93DFA9E}"/>
    <cellStyle name="40% - Accent3 26 2 5" xfId="6270" xr:uid="{A11B9F5F-FE13-4338-A9D3-E5C2E1412177}"/>
    <cellStyle name="40% - Accent3 26 2 5 2" xfId="17558" xr:uid="{9A4E79A1-972E-46C7-BBB4-C43277B22383}"/>
    <cellStyle name="40% - Accent3 26 2 6" xfId="15564" xr:uid="{38B6474C-9724-4DCA-9B10-BCF53C397D41}"/>
    <cellStyle name="40% - Accent3 26 3" xfId="11255" xr:uid="{0AF2B49D-4A29-41BB-A9A4-D09D111156C4}"/>
    <cellStyle name="40% - Accent3 26 3 2" xfId="22543" xr:uid="{06FB9C93-98C9-46BD-A40B-3504476C7E11}"/>
    <cellStyle name="40% - Accent3 26 4" xfId="9261" xr:uid="{BF1D5AAF-F533-4C11-8E2A-4A45E86BE5EF}"/>
    <cellStyle name="40% - Accent3 26 4 2" xfId="20549" xr:uid="{FB200D05-986F-4EC6-A7CE-A32016517432}"/>
    <cellStyle name="40% - Accent3 26 5" xfId="7267" xr:uid="{65F9491F-EEE8-45CA-97DA-7DC21881A1EE}"/>
    <cellStyle name="40% - Accent3 26 5 2" xfId="18555" xr:uid="{68945676-61E5-442F-BCB9-BE9B691884C8}"/>
    <cellStyle name="40% - Accent3 26 6" xfId="5273" xr:uid="{FB5749EF-3479-46BF-8847-C52E71339338}"/>
    <cellStyle name="40% - Accent3 26 6 2" xfId="16561" xr:uid="{24E082EC-68E0-4C26-B217-9DDA9395396D}"/>
    <cellStyle name="40% - Accent3 26 7" xfId="14567" xr:uid="{02A4BE85-59A1-4B7C-B7B2-C5FD81B907F6}"/>
    <cellStyle name="40% - Accent3 26 8" xfId="13253" xr:uid="{A1A6CA81-922C-4419-BD40-62FB0D1424BF}"/>
    <cellStyle name="40% - Accent3 27" xfId="1318" xr:uid="{CF14592B-6FFB-455C-9F7A-F3FF8944B552}"/>
    <cellStyle name="40% - Accent3 27 2" xfId="4274" xr:uid="{3390C27C-538D-43F2-AFC9-DCD4070B059B}"/>
    <cellStyle name="40% - Accent3 27 2 2" xfId="12253" xr:uid="{805D1A92-82A0-416C-8D36-09EA33D1CAE2}"/>
    <cellStyle name="40% - Accent3 27 2 2 2" xfId="23541" xr:uid="{F6860F8B-D40A-444C-AAE4-E9313AC42401}"/>
    <cellStyle name="40% - Accent3 27 2 3" xfId="10259" xr:uid="{17091C22-6AA8-4F09-B391-62332810445B}"/>
    <cellStyle name="40% - Accent3 27 2 3 2" xfId="21547" xr:uid="{A954DB9C-20AD-4FEF-A468-A90871FEA399}"/>
    <cellStyle name="40% - Accent3 27 2 4" xfId="8265" xr:uid="{D1331A04-817F-4DCA-AEA2-A1589B135793}"/>
    <cellStyle name="40% - Accent3 27 2 4 2" xfId="19553" xr:uid="{39F42660-8A73-46B0-BDC1-F311831E2AAD}"/>
    <cellStyle name="40% - Accent3 27 2 5" xfId="6271" xr:uid="{D723D16B-782E-4588-8F69-112C9A98824B}"/>
    <cellStyle name="40% - Accent3 27 2 5 2" xfId="17559" xr:uid="{E21DA3A4-B970-4375-945A-9F328D920F08}"/>
    <cellStyle name="40% - Accent3 27 2 6" xfId="15565" xr:uid="{C18DB8CB-4093-4E76-86AC-FB166E39ED18}"/>
    <cellStyle name="40% - Accent3 27 3" xfId="11256" xr:uid="{A4810522-46E6-4B09-8BC3-35BFA476D9EB}"/>
    <cellStyle name="40% - Accent3 27 3 2" xfId="22544" xr:uid="{C3DA31FC-3308-44CF-8B03-203AC296C124}"/>
    <cellStyle name="40% - Accent3 27 4" xfId="9262" xr:uid="{DB3E1698-F020-4CB4-BF08-E2E955C243E9}"/>
    <cellStyle name="40% - Accent3 27 4 2" xfId="20550" xr:uid="{545B62CC-F388-4DB0-8F16-07DEA459CE1B}"/>
    <cellStyle name="40% - Accent3 27 5" xfId="7268" xr:uid="{36231A8B-5157-4023-B697-A6F0BE1D6F47}"/>
    <cellStyle name="40% - Accent3 27 5 2" xfId="18556" xr:uid="{331FEAC5-37B2-4591-8DA6-6FBAD962D5D1}"/>
    <cellStyle name="40% - Accent3 27 6" xfId="5274" xr:uid="{BE83E6BB-85F9-44C6-B28B-4A2B7DE73252}"/>
    <cellStyle name="40% - Accent3 27 6 2" xfId="16562" xr:uid="{F930EC73-20D9-47F9-8379-3F8CBF1EF20B}"/>
    <cellStyle name="40% - Accent3 27 7" xfId="14568" xr:uid="{0F260CC5-5A0B-4953-A829-93EF9FC899F7}"/>
    <cellStyle name="40% - Accent3 27 8" xfId="13254" xr:uid="{E8D29024-AB2D-480F-8F85-5F6CBA58ED4B}"/>
    <cellStyle name="40% - Accent3 28" xfId="1319" xr:uid="{7860C742-EFAB-4E13-B701-65BF28DA2CF4}"/>
    <cellStyle name="40% - Accent3 28 2" xfId="4275" xr:uid="{DCC514C9-C0E1-49EC-A7C7-856FAABDAFBA}"/>
    <cellStyle name="40% - Accent3 28 2 2" xfId="12254" xr:uid="{263F1E5E-41A5-467D-91A6-294BD7168EBD}"/>
    <cellStyle name="40% - Accent3 28 2 2 2" xfId="23542" xr:uid="{03DD4A77-258E-49AD-BEF1-13F95A9D112F}"/>
    <cellStyle name="40% - Accent3 28 2 3" xfId="10260" xr:uid="{379C3EC6-2A2D-4C67-A757-0A68E8963C19}"/>
    <cellStyle name="40% - Accent3 28 2 3 2" xfId="21548" xr:uid="{04A37B7B-6157-4600-8D63-3328A2B7A82B}"/>
    <cellStyle name="40% - Accent3 28 2 4" xfId="8266" xr:uid="{B434ABD9-2586-4249-9737-746933522ECF}"/>
    <cellStyle name="40% - Accent3 28 2 4 2" xfId="19554" xr:uid="{0052D1C6-5E98-4768-8B2B-D98CE0397B2B}"/>
    <cellStyle name="40% - Accent3 28 2 5" xfId="6272" xr:uid="{4B395843-69B4-4614-9811-3EB2F68C0E99}"/>
    <cellStyle name="40% - Accent3 28 2 5 2" xfId="17560" xr:uid="{1785A2A9-1F61-4862-9857-790B99F0047B}"/>
    <cellStyle name="40% - Accent3 28 2 6" xfId="15566" xr:uid="{B2E361D4-60F5-43BF-95DF-81DD3F04FE75}"/>
    <cellStyle name="40% - Accent3 28 3" xfId="11257" xr:uid="{C391CB9B-33EA-4ABA-98E4-698696232A6B}"/>
    <cellStyle name="40% - Accent3 28 3 2" xfId="22545" xr:uid="{7F491D28-675D-44C5-8D32-1A65A152C4BC}"/>
    <cellStyle name="40% - Accent3 28 4" xfId="9263" xr:uid="{F242CCE4-0A5C-46C8-83E8-86ADB7EDEC8B}"/>
    <cellStyle name="40% - Accent3 28 4 2" xfId="20551" xr:uid="{688B7AD3-99E4-4FF9-8AF5-D037414F7643}"/>
    <cellStyle name="40% - Accent3 28 5" xfId="7269" xr:uid="{466C8182-0FF2-4353-B9B9-1AF7FE71FAB0}"/>
    <cellStyle name="40% - Accent3 28 5 2" xfId="18557" xr:uid="{F4C14CBB-7B8B-468E-AC81-1A3820BDEF1B}"/>
    <cellStyle name="40% - Accent3 28 6" xfId="5275" xr:uid="{05F144B9-5F6B-4B90-9970-011FA6655069}"/>
    <cellStyle name="40% - Accent3 28 6 2" xfId="16563" xr:uid="{700CDC9E-20AE-49AE-934A-E8F113702739}"/>
    <cellStyle name="40% - Accent3 28 7" xfId="14569" xr:uid="{2E9EF94B-8BC9-44B9-8CF3-AD0F51C64365}"/>
    <cellStyle name="40% - Accent3 28 8" xfId="13255" xr:uid="{A1489139-65E8-4EDB-8AA1-3218CD86F93E}"/>
    <cellStyle name="40% - Accent3 29" xfId="1320" xr:uid="{C6C7E031-C81A-46EE-A22B-39FA30C5C61E}"/>
    <cellStyle name="40% - Accent3 29 2" xfId="4276" xr:uid="{E71A0E4C-7234-4C10-B532-1E4CFAE1179E}"/>
    <cellStyle name="40% - Accent3 29 2 2" xfId="12255" xr:uid="{5A542367-1B48-4FB4-B026-BD0322F02D42}"/>
    <cellStyle name="40% - Accent3 29 2 2 2" xfId="23543" xr:uid="{6059A8F1-E5B6-4AC2-AAC8-96662BD4A827}"/>
    <cellStyle name="40% - Accent3 29 2 3" xfId="10261" xr:uid="{666EA6F4-ED2B-43E8-A375-928D1F71A11C}"/>
    <cellStyle name="40% - Accent3 29 2 3 2" xfId="21549" xr:uid="{3F70B498-C60C-4EA6-9598-47491BE7BC48}"/>
    <cellStyle name="40% - Accent3 29 2 4" xfId="8267" xr:uid="{6F1F458A-BE8A-4A61-9C79-66D46A429437}"/>
    <cellStyle name="40% - Accent3 29 2 4 2" xfId="19555" xr:uid="{F1791B3E-47F2-4985-8B4F-CD3EBDD40595}"/>
    <cellStyle name="40% - Accent3 29 2 5" xfId="6273" xr:uid="{14459FD7-EFB3-431E-93F8-BB4A766A501A}"/>
    <cellStyle name="40% - Accent3 29 2 5 2" xfId="17561" xr:uid="{02B6A439-B5BE-4F4F-A08F-5A303A05A0D6}"/>
    <cellStyle name="40% - Accent3 29 2 6" xfId="15567" xr:uid="{185DDAA7-2A57-4770-B45D-E57B11C3411A}"/>
    <cellStyle name="40% - Accent3 29 3" xfId="11258" xr:uid="{D7A571EB-2688-46E7-B60D-F85287399218}"/>
    <cellStyle name="40% - Accent3 29 3 2" xfId="22546" xr:uid="{935AA566-18D0-45F9-B7A6-3E2436362459}"/>
    <cellStyle name="40% - Accent3 29 4" xfId="9264" xr:uid="{2DA3AB57-7441-4374-ADDC-545346A4158B}"/>
    <cellStyle name="40% - Accent3 29 4 2" xfId="20552" xr:uid="{FD91621F-C0D2-4493-9334-825A8C3F0ED0}"/>
    <cellStyle name="40% - Accent3 29 5" xfId="7270" xr:uid="{5C25ABC4-47B7-41FB-9B29-608119CD9064}"/>
    <cellStyle name="40% - Accent3 29 5 2" xfId="18558" xr:uid="{CC8B73D2-D628-4F48-9D3F-FAC7C0A3E55C}"/>
    <cellStyle name="40% - Accent3 29 6" xfId="5276" xr:uid="{8F7A3D9A-168C-4FF1-B2E3-5B8240C504E5}"/>
    <cellStyle name="40% - Accent3 29 6 2" xfId="16564" xr:uid="{9E24F6BD-76AF-45C1-9DFC-7FD3D2E49E27}"/>
    <cellStyle name="40% - Accent3 29 7" xfId="14570" xr:uid="{CAFF6FA7-4877-4BD1-A9DB-D8F7502780AC}"/>
    <cellStyle name="40% - Accent3 29 8" xfId="13256" xr:uid="{19784869-2083-4C92-A966-A8BC843EB55F}"/>
    <cellStyle name="40% - Accent3 3" xfId="1321" xr:uid="{99398266-E240-4907-B344-927947794E7D}"/>
    <cellStyle name="40% - Accent3 3 10" xfId="24674" xr:uid="{EFB7405E-40D2-420E-93D1-7A66D5D57FAE}"/>
    <cellStyle name="40% - Accent3 3 11" xfId="25063" xr:uid="{84309CDD-FDA4-409C-857D-3D6F9B8B9DED}"/>
    <cellStyle name="40% - Accent3 3 2" xfId="4277" xr:uid="{2DE0DBA7-6549-4389-A6B6-E3675D277203}"/>
    <cellStyle name="40% - Accent3 3 2 2" xfId="12256" xr:uid="{6D383A79-C0BF-4B8D-96F8-9DF335FB64CB}"/>
    <cellStyle name="40% - Accent3 3 2 2 2" xfId="23544" xr:uid="{A9F130B3-160E-4901-8834-A9591FB52883}"/>
    <cellStyle name="40% - Accent3 3 2 3" xfId="10262" xr:uid="{74298F13-39C1-415A-91A3-2C2F3933DDEB}"/>
    <cellStyle name="40% - Accent3 3 2 3 2" xfId="21550" xr:uid="{43541271-D4E4-4BFC-AABA-69DBFA0C7B36}"/>
    <cellStyle name="40% - Accent3 3 2 4" xfId="8268" xr:uid="{604CAFAC-B529-4271-82D4-79F355A38D6E}"/>
    <cellStyle name="40% - Accent3 3 2 4 2" xfId="19556" xr:uid="{0D9C657F-1F48-43D2-8A44-ADE190000B2C}"/>
    <cellStyle name="40% - Accent3 3 2 5" xfId="6274" xr:uid="{C6C11303-1007-4F61-93DC-3F23CE477F48}"/>
    <cellStyle name="40% - Accent3 3 2 5 2" xfId="17562" xr:uid="{B9A01253-787A-4A71-B87E-5FBEC53F5725}"/>
    <cellStyle name="40% - Accent3 3 2 6" xfId="15568" xr:uid="{5EA47262-D726-4934-A3D5-781A87791F74}"/>
    <cellStyle name="40% - Accent3 3 2 7" xfId="24435" xr:uid="{754E278D-5E18-45D5-A85F-28E48B1E6BFF}"/>
    <cellStyle name="40% - Accent3 3 2 8" xfId="24898" xr:uid="{F6703BD7-E5D6-4BD2-8FEC-15D20F34809F}"/>
    <cellStyle name="40% - Accent3 3 2 9" xfId="25265" xr:uid="{F037746B-E685-4197-A729-02BD5FA5C846}"/>
    <cellStyle name="40% - Accent3 3 3" xfId="11259" xr:uid="{BD133B83-E5E3-43B0-B6DD-18E9D431B082}"/>
    <cellStyle name="40% - Accent3 3 3 2" xfId="22547" xr:uid="{021BAE57-FFFB-4C71-AB69-EA78EE46CF86}"/>
    <cellStyle name="40% - Accent3 3 4" xfId="9265" xr:uid="{1D80052F-F32A-4834-AD26-161DA424C7D1}"/>
    <cellStyle name="40% - Accent3 3 4 2" xfId="20553" xr:uid="{B739D9C6-1A4C-46F9-9DC1-2676D96E27F3}"/>
    <cellStyle name="40% - Accent3 3 5" xfId="7271" xr:uid="{C81F722D-71D0-4251-85AC-9294526C902D}"/>
    <cellStyle name="40% - Accent3 3 5 2" xfId="18559" xr:uid="{CABE7597-F661-4C41-ABCF-EAA4A32D6F88}"/>
    <cellStyle name="40% - Accent3 3 6" xfId="5277" xr:uid="{CDF9536A-5687-4671-94CB-F9C56EC4C76E}"/>
    <cellStyle name="40% - Accent3 3 6 2" xfId="16565" xr:uid="{A04798E4-7179-4886-93AA-E9C4F2CE1943}"/>
    <cellStyle name="40% - Accent3 3 7" xfId="14571" xr:uid="{E04EC107-5ABA-4778-BA10-E07743D38A66}"/>
    <cellStyle name="40% - Accent3 3 8" xfId="13257" xr:uid="{88915E54-B2A3-4063-B4DE-04FE56C5EF40}"/>
    <cellStyle name="40% - Accent3 3 9" xfId="24047" xr:uid="{202098AE-5DCB-4348-9A55-DE19E50CEDBD}"/>
    <cellStyle name="40% - Accent3 30" xfId="1322" xr:uid="{8CD59B6F-F84B-4B16-A2B4-AF3DD8159BB9}"/>
    <cellStyle name="40% - Accent3 30 2" xfId="4278" xr:uid="{BDA7979B-0B26-4E2C-9843-A7710790DF12}"/>
    <cellStyle name="40% - Accent3 30 2 2" xfId="12257" xr:uid="{AC0A8F6E-65ED-44D7-85A3-59B140F3E2F3}"/>
    <cellStyle name="40% - Accent3 30 2 2 2" xfId="23545" xr:uid="{D7F1022C-CED0-4E4F-BAA4-800653B21A8C}"/>
    <cellStyle name="40% - Accent3 30 2 3" xfId="10263" xr:uid="{626D3958-F2BA-4361-AF9F-A9AA7CDB74A5}"/>
    <cellStyle name="40% - Accent3 30 2 3 2" xfId="21551" xr:uid="{D824E8EB-3853-44AE-8BA6-283A2A3773A2}"/>
    <cellStyle name="40% - Accent3 30 2 4" xfId="8269" xr:uid="{1B7296DD-3C67-4178-9BE9-1D9A95771DDF}"/>
    <cellStyle name="40% - Accent3 30 2 4 2" xfId="19557" xr:uid="{9CD5B8A4-73F3-45E3-8E4E-DA70B7A5892B}"/>
    <cellStyle name="40% - Accent3 30 2 5" xfId="6275" xr:uid="{443B6164-C8A1-4009-95E7-E15C3B138DEB}"/>
    <cellStyle name="40% - Accent3 30 2 5 2" xfId="17563" xr:uid="{1126CB9F-7BC9-438F-8A46-0C7758F613D0}"/>
    <cellStyle name="40% - Accent3 30 2 6" xfId="15569" xr:uid="{6BD4C7F0-A040-42F3-9FF3-A87BD3743DAD}"/>
    <cellStyle name="40% - Accent3 30 3" xfId="11260" xr:uid="{BD80CB02-E049-48CC-B2E6-6FEA16F85BC5}"/>
    <cellStyle name="40% - Accent3 30 3 2" xfId="22548" xr:uid="{6E552C6E-3549-4FC0-B0C9-FBDD97EFA7FF}"/>
    <cellStyle name="40% - Accent3 30 4" xfId="9266" xr:uid="{47D40B32-B64B-482D-B8DC-F07ADB2423C0}"/>
    <cellStyle name="40% - Accent3 30 4 2" xfId="20554" xr:uid="{7B1418C7-C04A-4301-8030-E10AB39D8E5F}"/>
    <cellStyle name="40% - Accent3 30 5" xfId="7272" xr:uid="{70A1F1C9-78CC-4877-A4BB-842141BC1FC2}"/>
    <cellStyle name="40% - Accent3 30 5 2" xfId="18560" xr:uid="{0F531DCB-A2B8-424A-8A63-FAAD45902B4D}"/>
    <cellStyle name="40% - Accent3 30 6" xfId="5278" xr:uid="{63249863-3A09-412B-B8BF-867D9C73C1BF}"/>
    <cellStyle name="40% - Accent3 30 6 2" xfId="16566" xr:uid="{D92AFF27-C909-43C5-9745-50DA598147B9}"/>
    <cellStyle name="40% - Accent3 30 7" xfId="14572" xr:uid="{9F10844F-66AC-4F5F-B1DF-7BC0D00F91AD}"/>
    <cellStyle name="40% - Accent3 30 8" xfId="13258" xr:uid="{82980E5D-DE9F-4809-94A5-F82AB9C0638B}"/>
    <cellStyle name="40% - Accent3 31" xfId="1323" xr:uid="{73331889-EAFA-4A44-BADD-261A8D78B91E}"/>
    <cellStyle name="40% - Accent3 31 2" xfId="4279" xr:uid="{9BE076EC-0716-47EA-92D0-E53CC853B63B}"/>
    <cellStyle name="40% - Accent3 31 2 2" xfId="12258" xr:uid="{CB5AD418-7197-4329-913E-5B92A8E94EF3}"/>
    <cellStyle name="40% - Accent3 31 2 2 2" xfId="23546" xr:uid="{ED5869C1-2671-438D-A506-A2A4B8CC42B6}"/>
    <cellStyle name="40% - Accent3 31 2 3" xfId="10264" xr:uid="{24F75932-4113-45B6-A5A5-24AC686BF153}"/>
    <cellStyle name="40% - Accent3 31 2 3 2" xfId="21552" xr:uid="{BB7EF57E-3251-4066-9D3E-839DFE8948B6}"/>
    <cellStyle name="40% - Accent3 31 2 4" xfId="8270" xr:uid="{501FFC6F-2757-4FBE-AB01-07F9E8F767CA}"/>
    <cellStyle name="40% - Accent3 31 2 4 2" xfId="19558" xr:uid="{CF608C68-C4E0-454D-888B-F1FAAA80C73B}"/>
    <cellStyle name="40% - Accent3 31 2 5" xfId="6276" xr:uid="{387B15F3-4DE3-4E89-863C-BDF42F7ACE57}"/>
    <cellStyle name="40% - Accent3 31 2 5 2" xfId="17564" xr:uid="{A7256AE7-595C-483A-9759-6CA97EEB25B0}"/>
    <cellStyle name="40% - Accent3 31 2 6" xfId="15570" xr:uid="{9B1F87CD-953A-40B8-AB60-73C7BCDEB284}"/>
    <cellStyle name="40% - Accent3 31 3" xfId="11261" xr:uid="{64950AC8-4EAC-4512-906E-C131D7A1B691}"/>
    <cellStyle name="40% - Accent3 31 3 2" xfId="22549" xr:uid="{5FBA58ED-159C-4C44-8931-4C435FD0B960}"/>
    <cellStyle name="40% - Accent3 31 4" xfId="9267" xr:uid="{A8B714F7-956D-407E-9B78-E25ECB116608}"/>
    <cellStyle name="40% - Accent3 31 4 2" xfId="20555" xr:uid="{5B03D05F-7C38-46A9-81E4-B47D6EEB8DE7}"/>
    <cellStyle name="40% - Accent3 31 5" xfId="7273" xr:uid="{CDCD3E56-F2AE-4853-9BED-0D67EC42B9CD}"/>
    <cellStyle name="40% - Accent3 31 5 2" xfId="18561" xr:uid="{2335631F-2055-4862-8A3C-488B0160F3D8}"/>
    <cellStyle name="40% - Accent3 31 6" xfId="5279" xr:uid="{F599F468-4B1B-4C28-805F-B2895BAD1FE4}"/>
    <cellStyle name="40% - Accent3 31 6 2" xfId="16567" xr:uid="{99EAF812-D37C-41B0-815C-A61BC461BDA5}"/>
    <cellStyle name="40% - Accent3 31 7" xfId="14573" xr:uid="{A065A323-E69B-4EC4-BF15-3F9849954BDA}"/>
    <cellStyle name="40% - Accent3 31 8" xfId="13259" xr:uid="{87098A79-3AD9-4D25-A44C-BC6D1812DE81}"/>
    <cellStyle name="40% - Accent3 32" xfId="1324" xr:uid="{E279921A-A1A5-40E1-839C-483E507A0EE8}"/>
    <cellStyle name="40% - Accent3 32 2" xfId="4280" xr:uid="{3B4EAB0D-BFE9-469A-A692-346374CF7A91}"/>
    <cellStyle name="40% - Accent3 32 2 2" xfId="12259" xr:uid="{2FA76172-A97A-4282-9FC7-07B5C991B71B}"/>
    <cellStyle name="40% - Accent3 32 2 2 2" xfId="23547" xr:uid="{E8DE66CF-4D49-498C-A1E2-D9AC9252F6F1}"/>
    <cellStyle name="40% - Accent3 32 2 3" xfId="10265" xr:uid="{90D6195F-B177-47AD-AC12-6F594748973A}"/>
    <cellStyle name="40% - Accent3 32 2 3 2" xfId="21553" xr:uid="{78D9A791-52E7-49C0-88B1-8FD99C57EF8E}"/>
    <cellStyle name="40% - Accent3 32 2 4" xfId="8271" xr:uid="{3A7943F6-74D1-4B92-906C-A516B71CC415}"/>
    <cellStyle name="40% - Accent3 32 2 4 2" xfId="19559" xr:uid="{C24C60E1-E632-4F38-B4C1-F8441FED047A}"/>
    <cellStyle name="40% - Accent3 32 2 5" xfId="6277" xr:uid="{9010140C-7079-4081-8AE4-79C0898FBFB2}"/>
    <cellStyle name="40% - Accent3 32 2 5 2" xfId="17565" xr:uid="{6C8436EC-6F9A-44D7-B966-A09D1DE78016}"/>
    <cellStyle name="40% - Accent3 32 2 6" xfId="15571" xr:uid="{51126F19-C252-417F-8700-9ABE1432801A}"/>
    <cellStyle name="40% - Accent3 32 3" xfId="11262" xr:uid="{AB2B778F-B9CE-47DD-B646-6A2C8DCC04C8}"/>
    <cellStyle name="40% - Accent3 32 3 2" xfId="22550" xr:uid="{E69FFFDC-28F9-4FEF-B329-2A100B534D8B}"/>
    <cellStyle name="40% - Accent3 32 4" xfId="9268" xr:uid="{594B7E68-49F6-417D-AF16-DABDA6A020A0}"/>
    <cellStyle name="40% - Accent3 32 4 2" xfId="20556" xr:uid="{3F9E7144-4579-4F10-A3AE-AEB9D6BB91F0}"/>
    <cellStyle name="40% - Accent3 32 5" xfId="7274" xr:uid="{6A4FF9E8-9BC0-4920-8A10-AAE632B0E0D3}"/>
    <cellStyle name="40% - Accent3 32 5 2" xfId="18562" xr:uid="{16E04776-86B4-4762-8788-4ED6AA44C7A1}"/>
    <cellStyle name="40% - Accent3 32 6" xfId="5280" xr:uid="{1E806BB7-53EF-4B7A-8640-D1A1BECD5C95}"/>
    <cellStyle name="40% - Accent3 32 6 2" xfId="16568" xr:uid="{B5F2C608-F5E9-48E0-BCCA-FFDDBC58FA8A}"/>
    <cellStyle name="40% - Accent3 32 7" xfId="14574" xr:uid="{8006D2FE-40EC-4457-A87F-8A3B867D3D39}"/>
    <cellStyle name="40% - Accent3 32 8" xfId="13260" xr:uid="{F25D4A18-ADB2-4D54-B5F6-8A8C4B6D47A1}"/>
    <cellStyle name="40% - Accent3 33" xfId="1325" xr:uid="{D027C89C-5183-48EE-BB73-0F073641463B}"/>
    <cellStyle name="40% - Accent3 33 2" xfId="4281" xr:uid="{A68F3BAD-75B5-4E93-B39D-5100515557FF}"/>
    <cellStyle name="40% - Accent3 33 2 2" xfId="12260" xr:uid="{FF1A24A4-D6C8-4F9E-88BC-C8E33B423426}"/>
    <cellStyle name="40% - Accent3 33 2 2 2" xfId="23548" xr:uid="{8EDB13D8-D912-4BDE-9563-23CDA5369AE6}"/>
    <cellStyle name="40% - Accent3 33 2 3" xfId="10266" xr:uid="{814DE878-74E4-4B1C-906E-CBFF13FDC64E}"/>
    <cellStyle name="40% - Accent3 33 2 3 2" xfId="21554" xr:uid="{AED91F96-95D5-4C07-9CDE-31D24C781CC4}"/>
    <cellStyle name="40% - Accent3 33 2 4" xfId="8272" xr:uid="{A05CDE54-E072-40B0-8E67-2A7BADBAF513}"/>
    <cellStyle name="40% - Accent3 33 2 4 2" xfId="19560" xr:uid="{56391781-B5C7-4B8B-85EF-9C910D362A03}"/>
    <cellStyle name="40% - Accent3 33 2 5" xfId="6278" xr:uid="{8CECF3DD-F443-4EC8-B2F6-1A9046951C08}"/>
    <cellStyle name="40% - Accent3 33 2 5 2" xfId="17566" xr:uid="{2A867DF4-D247-44FE-B58C-AB1E34E0A0AB}"/>
    <cellStyle name="40% - Accent3 33 2 6" xfId="15572" xr:uid="{5EADF27D-98B0-4595-9F83-362639D86D69}"/>
    <cellStyle name="40% - Accent3 33 3" xfId="11263" xr:uid="{E5F9D25A-CAEB-4908-99EB-8BDFD3A779AC}"/>
    <cellStyle name="40% - Accent3 33 3 2" xfId="22551" xr:uid="{93666E7F-DB6A-4F7D-B151-D549AD22C488}"/>
    <cellStyle name="40% - Accent3 33 4" xfId="9269" xr:uid="{26D2C0CD-070E-42E3-B50C-A2A523E91E7B}"/>
    <cellStyle name="40% - Accent3 33 4 2" xfId="20557" xr:uid="{BC720193-7C5E-4DE8-94C4-77F5C244AC3D}"/>
    <cellStyle name="40% - Accent3 33 5" xfId="7275" xr:uid="{66837D8A-2141-42AE-98C9-140E4114D69A}"/>
    <cellStyle name="40% - Accent3 33 5 2" xfId="18563" xr:uid="{F5A0DE46-E57A-4927-8C1D-9DDFB980354E}"/>
    <cellStyle name="40% - Accent3 33 6" xfId="5281" xr:uid="{19FD82AE-0B26-43BC-840E-918D64407E60}"/>
    <cellStyle name="40% - Accent3 33 6 2" xfId="16569" xr:uid="{ECFD47D7-D01B-49D9-BCCF-FBF50A543D34}"/>
    <cellStyle name="40% - Accent3 33 7" xfId="14575" xr:uid="{B8DAB21E-CD54-4FD7-93D9-E7B766CBFFB4}"/>
    <cellStyle name="40% - Accent3 33 8" xfId="13261" xr:uid="{A89F65C5-15AE-499C-999C-1F6CEF147996}"/>
    <cellStyle name="40% - Accent3 34" xfId="1326" xr:uid="{523E0AE4-1F24-41D4-971D-AD5947BB4516}"/>
    <cellStyle name="40% - Accent3 34 2" xfId="4282" xr:uid="{7771BC85-EDEE-44A0-AAA4-DC6A47228CE8}"/>
    <cellStyle name="40% - Accent3 34 2 2" xfId="12261" xr:uid="{E85DCDAF-F95B-41AB-8A77-D71BBB88527A}"/>
    <cellStyle name="40% - Accent3 34 2 2 2" xfId="23549" xr:uid="{26642029-A6EF-4BE0-94B2-EF3AFC96897E}"/>
    <cellStyle name="40% - Accent3 34 2 3" xfId="10267" xr:uid="{A5B22ED1-3F09-410E-8052-88BC908E7C51}"/>
    <cellStyle name="40% - Accent3 34 2 3 2" xfId="21555" xr:uid="{42D42C00-E08D-469A-A0F8-8ECB39AB1D32}"/>
    <cellStyle name="40% - Accent3 34 2 4" xfId="8273" xr:uid="{EDFB1EAA-73DC-466E-8CF4-BB47100B1620}"/>
    <cellStyle name="40% - Accent3 34 2 4 2" xfId="19561" xr:uid="{85E98AD9-BC11-499A-BFAC-D71F81A234EA}"/>
    <cellStyle name="40% - Accent3 34 2 5" xfId="6279" xr:uid="{3F3222F0-3F19-48B6-896C-7394FC79FDD0}"/>
    <cellStyle name="40% - Accent3 34 2 5 2" xfId="17567" xr:uid="{8F06EAEA-C542-4592-A10F-CDE5A939CAD0}"/>
    <cellStyle name="40% - Accent3 34 2 6" xfId="15573" xr:uid="{33CF2B79-5887-48D5-89B6-0FB8329F495E}"/>
    <cellStyle name="40% - Accent3 34 3" xfId="11264" xr:uid="{FFCF40B4-A408-44F0-BE8B-74ECD2132A9B}"/>
    <cellStyle name="40% - Accent3 34 3 2" xfId="22552" xr:uid="{BDEEEF4E-C720-4DCF-9E31-7F59791D5B2F}"/>
    <cellStyle name="40% - Accent3 34 4" xfId="9270" xr:uid="{C26C1137-72F6-4E09-954D-616298E73E17}"/>
    <cellStyle name="40% - Accent3 34 4 2" xfId="20558" xr:uid="{AFC65AB7-19F2-459E-8651-AB590A61527B}"/>
    <cellStyle name="40% - Accent3 34 5" xfId="7276" xr:uid="{958D2AE5-AE07-43EA-A186-9A13F0B4A4CD}"/>
    <cellStyle name="40% - Accent3 34 5 2" xfId="18564" xr:uid="{DC09957D-D3DF-47D8-A672-47D209C04CCF}"/>
    <cellStyle name="40% - Accent3 34 6" xfId="5282" xr:uid="{8913C82D-B0C2-4E82-B7E9-FB6F37C5BC62}"/>
    <cellStyle name="40% - Accent3 34 6 2" xfId="16570" xr:uid="{E9DD5631-CAB9-41FA-8673-79A607321AE8}"/>
    <cellStyle name="40% - Accent3 34 7" xfId="14576" xr:uid="{FA4F8CC3-08F2-45A0-9925-769F66C7A41F}"/>
    <cellStyle name="40% - Accent3 34 8" xfId="13262" xr:uid="{F4149986-E70D-4812-9934-2E12F789CCA7}"/>
    <cellStyle name="40% - Accent3 35" xfId="1327" xr:uid="{3FF5D350-EEE0-4F7F-B60A-A7E0635A97C9}"/>
    <cellStyle name="40% - Accent3 35 2" xfId="4283" xr:uid="{5E31EC48-69BD-448C-A92E-20784D4D2213}"/>
    <cellStyle name="40% - Accent3 35 2 2" xfId="12262" xr:uid="{9169AE49-34B5-4B4E-8053-0B0DE615F800}"/>
    <cellStyle name="40% - Accent3 35 2 2 2" xfId="23550" xr:uid="{096BBA08-CFB7-4EC3-8D42-BDE439A69755}"/>
    <cellStyle name="40% - Accent3 35 2 3" xfId="10268" xr:uid="{40A268EA-BE3F-49B1-8DF2-82B1C3261FC4}"/>
    <cellStyle name="40% - Accent3 35 2 3 2" xfId="21556" xr:uid="{31A49863-D03A-411D-BB7D-101A81BD76C0}"/>
    <cellStyle name="40% - Accent3 35 2 4" xfId="8274" xr:uid="{F4262CEE-5D77-47A1-9051-DCE963637FCD}"/>
    <cellStyle name="40% - Accent3 35 2 4 2" xfId="19562" xr:uid="{1174C43A-E95C-493A-B5BC-E079F408A5A8}"/>
    <cellStyle name="40% - Accent3 35 2 5" xfId="6280" xr:uid="{4AF735A1-473E-48A2-9E8F-265313C69258}"/>
    <cellStyle name="40% - Accent3 35 2 5 2" xfId="17568" xr:uid="{A874A543-BD68-4483-9288-668255B0082F}"/>
    <cellStyle name="40% - Accent3 35 2 6" xfId="15574" xr:uid="{BFFE73B9-0A72-449E-BEB0-F70579458D1A}"/>
    <cellStyle name="40% - Accent3 35 3" xfId="11265" xr:uid="{40E2DE00-F540-411D-9273-A2A72F28391D}"/>
    <cellStyle name="40% - Accent3 35 3 2" xfId="22553" xr:uid="{901B663F-511B-4AD5-8A78-95E544904549}"/>
    <cellStyle name="40% - Accent3 35 4" xfId="9271" xr:uid="{3D2AC158-EE50-4E56-99CF-6CFF1F590839}"/>
    <cellStyle name="40% - Accent3 35 4 2" xfId="20559" xr:uid="{24702FF1-C3EF-4620-BF3A-88C5962506AD}"/>
    <cellStyle name="40% - Accent3 35 5" xfId="7277" xr:uid="{4C83F602-B4C6-46B9-B1A3-FD4ABB5E520A}"/>
    <cellStyle name="40% - Accent3 35 5 2" xfId="18565" xr:uid="{9A81EA15-FAD0-400C-ACB8-8973DA4694F0}"/>
    <cellStyle name="40% - Accent3 35 6" xfId="5283" xr:uid="{20F3AAD9-50A2-472D-9106-B678B241B977}"/>
    <cellStyle name="40% - Accent3 35 6 2" xfId="16571" xr:uid="{050AAB08-A3CC-4D41-A88A-3605B905BF0C}"/>
    <cellStyle name="40% - Accent3 35 7" xfId="14577" xr:uid="{44C0C708-D334-47C2-B8AA-13ABF9AFDA50}"/>
    <cellStyle name="40% - Accent3 35 8" xfId="13263" xr:uid="{3CC80814-693E-42FA-B0FD-57EE8A1E8AAB}"/>
    <cellStyle name="40% - Accent3 36" xfId="1328" xr:uid="{8CE7ADCE-CAD0-4F85-9F48-562E3E9DD5CD}"/>
    <cellStyle name="40% - Accent3 36 2" xfId="4284" xr:uid="{F921FC00-21B7-42E6-B4C9-24321331DE15}"/>
    <cellStyle name="40% - Accent3 36 2 2" xfId="12263" xr:uid="{3AA06110-B3D4-4563-AE5E-4290CEC0101C}"/>
    <cellStyle name="40% - Accent3 36 2 2 2" xfId="23551" xr:uid="{65D1BF52-7106-47E8-8E9A-9C0D303E3339}"/>
    <cellStyle name="40% - Accent3 36 2 3" xfId="10269" xr:uid="{A86147A0-2132-444D-BF90-946C6663B85F}"/>
    <cellStyle name="40% - Accent3 36 2 3 2" xfId="21557" xr:uid="{2F222252-C0F0-4FA5-9709-2BE9401AD287}"/>
    <cellStyle name="40% - Accent3 36 2 4" xfId="8275" xr:uid="{F16F04FC-29DA-450B-B295-683AFA8A87DE}"/>
    <cellStyle name="40% - Accent3 36 2 4 2" xfId="19563" xr:uid="{1366477B-38D3-4E0E-8537-E65575CD82A2}"/>
    <cellStyle name="40% - Accent3 36 2 5" xfId="6281" xr:uid="{661E81EB-1FA7-4F2D-8F61-222D7D69B44B}"/>
    <cellStyle name="40% - Accent3 36 2 5 2" xfId="17569" xr:uid="{34FCA8F2-BC15-4A15-AFF0-DF9B751D883F}"/>
    <cellStyle name="40% - Accent3 36 2 6" xfId="15575" xr:uid="{64CBD68B-7F9B-46FE-926C-EE104165334E}"/>
    <cellStyle name="40% - Accent3 36 3" xfId="11266" xr:uid="{713390BA-8053-4EEF-95C2-F5C6BC457028}"/>
    <cellStyle name="40% - Accent3 36 3 2" xfId="22554" xr:uid="{C6751F99-469D-457B-966A-E56FCF97ABAC}"/>
    <cellStyle name="40% - Accent3 36 4" xfId="9272" xr:uid="{7F50A15F-94B9-4000-9B08-1BCF48777504}"/>
    <cellStyle name="40% - Accent3 36 4 2" xfId="20560" xr:uid="{6FD03AFE-5768-4365-805D-0541F22E8FA2}"/>
    <cellStyle name="40% - Accent3 36 5" xfId="7278" xr:uid="{2A4FFB97-BB00-46E6-8F93-0CD2932F14CA}"/>
    <cellStyle name="40% - Accent3 36 5 2" xfId="18566" xr:uid="{27994BBA-314D-43F0-B2F9-AAFE15075D96}"/>
    <cellStyle name="40% - Accent3 36 6" xfId="5284" xr:uid="{18A9714A-E25D-4196-AE06-B5CA2F409AEE}"/>
    <cellStyle name="40% - Accent3 36 6 2" xfId="16572" xr:uid="{ABF9DFD1-A3DF-423F-A441-1CA6FEF6A344}"/>
    <cellStyle name="40% - Accent3 36 7" xfId="14578" xr:uid="{0031BEEF-9E11-400C-A547-21F1905296DD}"/>
    <cellStyle name="40% - Accent3 36 8" xfId="13264" xr:uid="{88B735EE-1DBC-4234-A072-20C0BD19730D}"/>
    <cellStyle name="40% - Accent3 37" xfId="1329" xr:uid="{2F19BE6A-9A92-46F2-8228-0C004E79A2AD}"/>
    <cellStyle name="40% - Accent3 37 2" xfId="4285" xr:uid="{F09858B8-4D37-4B8C-8D57-AEF033027DCA}"/>
    <cellStyle name="40% - Accent3 37 2 2" xfId="12264" xr:uid="{59FFE11D-F900-4A06-897E-6570D749061D}"/>
    <cellStyle name="40% - Accent3 37 2 2 2" xfId="23552" xr:uid="{1A4CA6AD-14F1-40EA-8F2B-74A2AFF80FD1}"/>
    <cellStyle name="40% - Accent3 37 2 3" xfId="10270" xr:uid="{8F368791-F4E7-48EC-9DD7-F6EFF8F3F60C}"/>
    <cellStyle name="40% - Accent3 37 2 3 2" xfId="21558" xr:uid="{006C3052-E0EC-4E2F-B96D-765E6A2CD696}"/>
    <cellStyle name="40% - Accent3 37 2 4" xfId="8276" xr:uid="{56831152-7457-44FA-A38D-AB25CDFA879C}"/>
    <cellStyle name="40% - Accent3 37 2 4 2" xfId="19564" xr:uid="{11A3AEA8-9E81-4E5A-978E-2AAC0E386906}"/>
    <cellStyle name="40% - Accent3 37 2 5" xfId="6282" xr:uid="{5F568D33-C641-416E-9C46-B4C2FC6A334B}"/>
    <cellStyle name="40% - Accent3 37 2 5 2" xfId="17570" xr:uid="{46BE6BE4-1250-4734-9087-69C1A2B58659}"/>
    <cellStyle name="40% - Accent3 37 2 6" xfId="15576" xr:uid="{2E8F36AC-5D0B-4791-8E16-71C50CE7A777}"/>
    <cellStyle name="40% - Accent3 37 3" xfId="11267" xr:uid="{09A75E20-1451-472A-A775-039A5968D276}"/>
    <cellStyle name="40% - Accent3 37 3 2" xfId="22555" xr:uid="{E68634C8-BDD6-46AF-8543-2A4C2BD20E91}"/>
    <cellStyle name="40% - Accent3 37 4" xfId="9273" xr:uid="{75845B1C-840E-43BD-89EC-E3A3C98F4066}"/>
    <cellStyle name="40% - Accent3 37 4 2" xfId="20561" xr:uid="{57CF19BD-F85F-4CEC-A640-2163A521CE37}"/>
    <cellStyle name="40% - Accent3 37 5" xfId="7279" xr:uid="{A867CB3F-A4E3-418F-892E-D7A3F5B2F1EA}"/>
    <cellStyle name="40% - Accent3 37 5 2" xfId="18567" xr:uid="{2DC0C377-FCDB-4C04-9CA1-7FA5F8FC7AD4}"/>
    <cellStyle name="40% - Accent3 37 6" xfId="5285" xr:uid="{1B9CA4C4-6CF5-4666-87D3-3E51D9D76FD0}"/>
    <cellStyle name="40% - Accent3 37 6 2" xfId="16573" xr:uid="{325DD4A6-922F-4A45-87E0-8C42C71F9EB8}"/>
    <cellStyle name="40% - Accent3 37 7" xfId="14579" xr:uid="{8359D26C-A9C9-4533-B846-2B5F92FFD733}"/>
    <cellStyle name="40% - Accent3 37 8" xfId="13265" xr:uid="{E186CADF-1379-4709-9582-87AF66ACFEDE}"/>
    <cellStyle name="40% - Accent3 38" xfId="1330" xr:uid="{D227C2A7-29A3-4F3F-AFD3-574E2EB506C8}"/>
    <cellStyle name="40% - Accent3 38 2" xfId="4286" xr:uid="{9480DDA0-F427-46D9-B470-C5F305405B63}"/>
    <cellStyle name="40% - Accent3 38 2 2" xfId="12265" xr:uid="{C2E53EB3-8D60-40B9-BAFE-CF36E731232A}"/>
    <cellStyle name="40% - Accent3 38 2 2 2" xfId="23553" xr:uid="{6B7326F7-5220-4746-BA4F-D66A1B9CFEF3}"/>
    <cellStyle name="40% - Accent3 38 2 3" xfId="10271" xr:uid="{0774BA10-F0DF-455C-82C7-B935E0223530}"/>
    <cellStyle name="40% - Accent3 38 2 3 2" xfId="21559" xr:uid="{044A26F6-73A6-4DA8-9175-5867CCEE129B}"/>
    <cellStyle name="40% - Accent3 38 2 4" xfId="8277" xr:uid="{80A14022-AAC4-438D-90C6-4FE5014ECF58}"/>
    <cellStyle name="40% - Accent3 38 2 4 2" xfId="19565" xr:uid="{152957C5-0ECF-4AA9-89F8-313500D7B5E3}"/>
    <cellStyle name="40% - Accent3 38 2 5" xfId="6283" xr:uid="{E2CDEC46-F2E6-4D96-816B-1963F65BB830}"/>
    <cellStyle name="40% - Accent3 38 2 5 2" xfId="17571" xr:uid="{F00643BD-C9A9-4915-8831-35F97D5492DE}"/>
    <cellStyle name="40% - Accent3 38 2 6" xfId="15577" xr:uid="{BD88E4AE-199C-4125-AEDD-215BA6656BD3}"/>
    <cellStyle name="40% - Accent3 38 3" xfId="11268" xr:uid="{7B197275-1EB4-4883-9826-D3E535C3CA4E}"/>
    <cellStyle name="40% - Accent3 38 3 2" xfId="22556" xr:uid="{2566450E-4EA7-4403-97FD-93C0B648B95C}"/>
    <cellStyle name="40% - Accent3 38 4" xfId="9274" xr:uid="{576A5655-9CB3-4150-8950-88024BB1124C}"/>
    <cellStyle name="40% - Accent3 38 4 2" xfId="20562" xr:uid="{5885EA92-C828-4191-8D25-330C60B4CED9}"/>
    <cellStyle name="40% - Accent3 38 5" xfId="7280" xr:uid="{37C71DFE-6A9D-496B-874F-759BC8B1088B}"/>
    <cellStyle name="40% - Accent3 38 5 2" xfId="18568" xr:uid="{3078CAA5-5451-44D4-973F-C068AEDDCD96}"/>
    <cellStyle name="40% - Accent3 38 6" xfId="5286" xr:uid="{DF44168A-04BD-4315-AA12-4678650F0A98}"/>
    <cellStyle name="40% - Accent3 38 6 2" xfId="16574" xr:uid="{39C0E086-35A0-45A6-B274-52C21971541F}"/>
    <cellStyle name="40% - Accent3 38 7" xfId="14580" xr:uid="{E644AB4E-A699-4042-A0B2-5312A57F6DD8}"/>
    <cellStyle name="40% - Accent3 38 8" xfId="13266" xr:uid="{EDE80224-7F36-4FC4-A69F-75475FEBC9EA}"/>
    <cellStyle name="40% - Accent3 39" xfId="1331" xr:uid="{34950553-D3C4-43B6-A3E2-1A45C5F627B2}"/>
    <cellStyle name="40% - Accent3 39 2" xfId="4287" xr:uid="{3B276FBB-38EC-416F-B537-BAB20D31E570}"/>
    <cellStyle name="40% - Accent3 39 2 2" xfId="12266" xr:uid="{0B96FB63-5B23-4C69-B453-AF09D04216B4}"/>
    <cellStyle name="40% - Accent3 39 2 2 2" xfId="23554" xr:uid="{9BBCA759-1088-45A0-9E0B-AD5D7E041F3D}"/>
    <cellStyle name="40% - Accent3 39 2 3" xfId="10272" xr:uid="{8ED48036-E692-4610-8A37-D6BDF45CC8D2}"/>
    <cellStyle name="40% - Accent3 39 2 3 2" xfId="21560" xr:uid="{FB3C2B2A-2621-4418-BC3D-D744B09B0F90}"/>
    <cellStyle name="40% - Accent3 39 2 4" xfId="8278" xr:uid="{EE1304B3-D4B8-48A6-A631-BCF2165C4455}"/>
    <cellStyle name="40% - Accent3 39 2 4 2" xfId="19566" xr:uid="{E48F49DC-9949-48C0-8601-7FE0FFED13FC}"/>
    <cellStyle name="40% - Accent3 39 2 5" xfId="6284" xr:uid="{0587ABCE-FF6E-4BBE-A577-1A5B860F7AE1}"/>
    <cellStyle name="40% - Accent3 39 2 5 2" xfId="17572" xr:uid="{578530CA-C7B9-4428-97AA-C2DD11399D5E}"/>
    <cellStyle name="40% - Accent3 39 2 6" xfId="15578" xr:uid="{FA1E78FA-5006-4EF3-83C6-16C5FA5D3363}"/>
    <cellStyle name="40% - Accent3 39 3" xfId="11269" xr:uid="{60314AEF-5808-432B-BD59-9879B075A227}"/>
    <cellStyle name="40% - Accent3 39 3 2" xfId="22557" xr:uid="{66C05D1B-859A-4F4C-8CD3-5F5A02718659}"/>
    <cellStyle name="40% - Accent3 39 4" xfId="9275" xr:uid="{31E25478-C83E-49AA-A9BF-14B57B99B60B}"/>
    <cellStyle name="40% - Accent3 39 4 2" xfId="20563" xr:uid="{4129754D-F300-42C8-B246-850C14A37D92}"/>
    <cellStyle name="40% - Accent3 39 5" xfId="7281" xr:uid="{948F4A67-EB09-4307-9AA2-749951919A04}"/>
    <cellStyle name="40% - Accent3 39 5 2" xfId="18569" xr:uid="{B8EDAE6A-40F9-43F0-9D4D-C814C0DC66EB}"/>
    <cellStyle name="40% - Accent3 39 6" xfId="5287" xr:uid="{203B2513-D650-45B6-99CE-8411C57EAEE0}"/>
    <cellStyle name="40% - Accent3 39 6 2" xfId="16575" xr:uid="{F65CA95C-E0B8-4842-A8C1-C1BD34E7C8E5}"/>
    <cellStyle name="40% - Accent3 39 7" xfId="14581" xr:uid="{5DA332D2-D8A6-439A-893E-594E14EC6ED1}"/>
    <cellStyle name="40% - Accent3 39 8" xfId="13267" xr:uid="{C46E04FC-0380-47C7-A817-D69A8BED7065}"/>
    <cellStyle name="40% - Accent3 4" xfId="1332" xr:uid="{568A3990-82D2-45A0-91FA-5E7498A6AD30}"/>
    <cellStyle name="40% - Accent3 4 10" xfId="24675" xr:uid="{61AA7DF5-D83F-4A64-A082-D04710E4CA1C}"/>
    <cellStyle name="40% - Accent3 4 11" xfId="25064" xr:uid="{A1AC9084-B5C0-4DF1-AFBA-FF533F57DEBC}"/>
    <cellStyle name="40% - Accent3 4 2" xfId="4288" xr:uid="{0686EB1D-BA47-409D-8380-821E3372AEB5}"/>
    <cellStyle name="40% - Accent3 4 2 2" xfId="12267" xr:uid="{A47FA996-553A-4CEC-BAD9-7F315AD4699E}"/>
    <cellStyle name="40% - Accent3 4 2 2 2" xfId="23555" xr:uid="{54DD068D-0F12-4F7F-873D-3333ED47C1CE}"/>
    <cellStyle name="40% - Accent3 4 2 3" xfId="10273" xr:uid="{D9256186-920B-4701-951D-4F081B4496F2}"/>
    <cellStyle name="40% - Accent3 4 2 3 2" xfId="21561" xr:uid="{1F46BA66-9557-404F-B2EB-B8FCB508ECA5}"/>
    <cellStyle name="40% - Accent3 4 2 4" xfId="8279" xr:uid="{7629FAFA-5636-406A-A6DB-AC096964271F}"/>
    <cellStyle name="40% - Accent3 4 2 4 2" xfId="19567" xr:uid="{1FF5DCBD-1DF9-4E2B-938B-787D87A998C5}"/>
    <cellStyle name="40% - Accent3 4 2 5" xfId="6285" xr:uid="{44D58627-4D44-47DE-B876-FFEE28E3C258}"/>
    <cellStyle name="40% - Accent3 4 2 5 2" xfId="17573" xr:uid="{711DB086-3035-4CFA-8A84-876C21B2D881}"/>
    <cellStyle name="40% - Accent3 4 2 6" xfId="15579" xr:uid="{C0985DD2-CA68-47AC-9A0B-D7649414B70C}"/>
    <cellStyle name="40% - Accent3 4 2 7" xfId="24436" xr:uid="{7CA6089C-F92E-43DD-8D35-B93146763CAD}"/>
    <cellStyle name="40% - Accent3 4 2 8" xfId="24899" xr:uid="{E52E69E7-28BB-437A-9669-52C70E6F7197}"/>
    <cellStyle name="40% - Accent3 4 2 9" xfId="25266" xr:uid="{57ACE096-731A-4840-ADFF-D791153FA2B4}"/>
    <cellStyle name="40% - Accent3 4 3" xfId="11270" xr:uid="{B69B0ED3-005D-4278-9202-8FD28575CA2D}"/>
    <cellStyle name="40% - Accent3 4 3 2" xfId="22558" xr:uid="{65382F23-4F3E-494A-83CE-F1AFB4BF4613}"/>
    <cellStyle name="40% - Accent3 4 4" xfId="9276" xr:uid="{E536A13D-7321-40B1-97EE-438719953B77}"/>
    <cellStyle name="40% - Accent3 4 4 2" xfId="20564" xr:uid="{C66B3528-E50F-4EA3-B60F-A7B0FA852756}"/>
    <cellStyle name="40% - Accent3 4 5" xfId="7282" xr:uid="{7CCFC299-229A-47F0-AAB0-40067D3F71CF}"/>
    <cellStyle name="40% - Accent3 4 5 2" xfId="18570" xr:uid="{FAAC4C74-8172-4EB6-B51B-98E02E6CE2A7}"/>
    <cellStyle name="40% - Accent3 4 6" xfId="5288" xr:uid="{F3CD0623-720D-4494-BCBF-79EA1EE43DB6}"/>
    <cellStyle name="40% - Accent3 4 6 2" xfId="16576" xr:uid="{40E4D8B8-F851-4FA6-9FF2-B5DE4A26A478}"/>
    <cellStyle name="40% - Accent3 4 7" xfId="14582" xr:uid="{93696488-4A79-4BD9-A47A-EF35BD926644}"/>
    <cellStyle name="40% - Accent3 4 8" xfId="13268" xr:uid="{413D7B65-7C32-4362-9E4B-72AC90EE5A31}"/>
    <cellStyle name="40% - Accent3 4 9" xfId="24048" xr:uid="{6A567D2A-DB52-48E1-9F99-ABA865153CBF}"/>
    <cellStyle name="40% - Accent3 40" xfId="1333" xr:uid="{7B30D827-934B-4B1F-A35F-621CBB5D4B13}"/>
    <cellStyle name="40% - Accent3 40 2" xfId="4289" xr:uid="{4584AB30-6E8C-4187-A2B2-E7547FD5E583}"/>
    <cellStyle name="40% - Accent3 40 2 2" xfId="12268" xr:uid="{370F6CBC-B148-4E8C-B1A3-F349EC0C177B}"/>
    <cellStyle name="40% - Accent3 40 2 2 2" xfId="23556" xr:uid="{D5D63EA5-99A3-47CC-9FB1-6F6235A41094}"/>
    <cellStyle name="40% - Accent3 40 2 3" xfId="10274" xr:uid="{409B90E7-4D7B-4B0A-8978-FA645B65C5F3}"/>
    <cellStyle name="40% - Accent3 40 2 3 2" xfId="21562" xr:uid="{2E0601A0-F170-4DFA-9D26-20C531C9DBB0}"/>
    <cellStyle name="40% - Accent3 40 2 4" xfId="8280" xr:uid="{53EFFB8F-EF4C-4A58-A6EA-F1CA9A76737E}"/>
    <cellStyle name="40% - Accent3 40 2 4 2" xfId="19568" xr:uid="{4A9ECC10-BC02-4C5C-96AF-F0EC98464953}"/>
    <cellStyle name="40% - Accent3 40 2 5" xfId="6286" xr:uid="{0D014A38-CA59-4524-BFB7-AA7DE4BB05F3}"/>
    <cellStyle name="40% - Accent3 40 2 5 2" xfId="17574" xr:uid="{0C54F78F-01DE-413C-BEEC-C39E2F904F8D}"/>
    <cellStyle name="40% - Accent3 40 2 6" xfId="15580" xr:uid="{A66F35FD-E927-4A07-B5A6-A51F4FEFF9C5}"/>
    <cellStyle name="40% - Accent3 40 3" xfId="11271" xr:uid="{112360F6-5D31-4B64-9409-1949595182F2}"/>
    <cellStyle name="40% - Accent3 40 3 2" xfId="22559" xr:uid="{674A6ACD-CCDE-4570-B607-3328733D825E}"/>
    <cellStyle name="40% - Accent3 40 4" xfId="9277" xr:uid="{F3B5AD3B-A4CA-4377-846F-280900550EA7}"/>
    <cellStyle name="40% - Accent3 40 4 2" xfId="20565" xr:uid="{A649493C-E1E1-4770-BD80-B68109E7CBD3}"/>
    <cellStyle name="40% - Accent3 40 5" xfId="7283" xr:uid="{4FAF6A9A-8664-4766-8E57-F694E6110EE7}"/>
    <cellStyle name="40% - Accent3 40 5 2" xfId="18571" xr:uid="{4D243B4E-AE24-41A7-8662-FC31966B63DF}"/>
    <cellStyle name="40% - Accent3 40 6" xfId="5289" xr:uid="{AF589595-899E-410B-A8C4-D7AD7FFA65E4}"/>
    <cellStyle name="40% - Accent3 40 6 2" xfId="16577" xr:uid="{AB517ED3-8CC3-4F90-A402-D52757901B60}"/>
    <cellStyle name="40% - Accent3 40 7" xfId="14583" xr:uid="{9B9D7ED0-F406-4156-B151-117B5F60663E}"/>
    <cellStyle name="40% - Accent3 40 8" xfId="13269" xr:uid="{27C34C45-FB1A-4D4C-8132-F0DE4998F622}"/>
    <cellStyle name="40% - Accent3 41" xfId="1334" xr:uid="{EB061399-99A6-44E8-BE0F-835A4D514BAE}"/>
    <cellStyle name="40% - Accent3 41 2" xfId="4290" xr:uid="{EF58D27A-5249-4931-BDAD-0CAC21198D79}"/>
    <cellStyle name="40% - Accent3 41 2 2" xfId="12269" xr:uid="{CF6E3907-5557-4475-BBF9-FF44BCC83FC9}"/>
    <cellStyle name="40% - Accent3 41 2 2 2" xfId="23557" xr:uid="{A4C3BAA0-2780-4C6D-A888-F692C9F61E4D}"/>
    <cellStyle name="40% - Accent3 41 2 3" xfId="10275" xr:uid="{9D827158-803A-4D80-8154-9DED3ABCA2A4}"/>
    <cellStyle name="40% - Accent3 41 2 3 2" xfId="21563" xr:uid="{6C807B2A-54B0-4556-AE9E-07CD514D49DB}"/>
    <cellStyle name="40% - Accent3 41 2 4" xfId="8281" xr:uid="{B602731B-75F0-4864-9D3B-A5ECE242FB7C}"/>
    <cellStyle name="40% - Accent3 41 2 4 2" xfId="19569" xr:uid="{D26290FD-BFE4-4A12-8BA3-E32EDE2D5562}"/>
    <cellStyle name="40% - Accent3 41 2 5" xfId="6287" xr:uid="{0E2A1160-C230-464E-B868-6E16CFF3AA36}"/>
    <cellStyle name="40% - Accent3 41 2 5 2" xfId="17575" xr:uid="{606DD811-A4A0-4BE2-8E37-ABA6FDD88BC9}"/>
    <cellStyle name="40% - Accent3 41 2 6" xfId="15581" xr:uid="{2CBED601-C279-4D28-913D-F57836FB6340}"/>
    <cellStyle name="40% - Accent3 41 3" xfId="11272" xr:uid="{0696FA0E-B3C9-435D-A886-B47E639C7D8A}"/>
    <cellStyle name="40% - Accent3 41 3 2" xfId="22560" xr:uid="{36A64EDD-29A6-449C-B907-2C0D493CB7B7}"/>
    <cellStyle name="40% - Accent3 41 4" xfId="9278" xr:uid="{9F886190-7C46-48E7-8475-D3B24798911F}"/>
    <cellStyle name="40% - Accent3 41 4 2" xfId="20566" xr:uid="{7ABC6BB4-10AE-4917-810C-B331410D0A6F}"/>
    <cellStyle name="40% - Accent3 41 5" xfId="7284" xr:uid="{62DCB06A-DC80-4EBD-8B68-CB2747DFACD6}"/>
    <cellStyle name="40% - Accent3 41 5 2" xfId="18572" xr:uid="{EE1F472C-D928-4E64-A5D2-82565B4571A5}"/>
    <cellStyle name="40% - Accent3 41 6" xfId="5290" xr:uid="{B3A28CCC-A20C-4AC5-9179-4B03376FA3AC}"/>
    <cellStyle name="40% - Accent3 41 6 2" xfId="16578" xr:uid="{57D93918-ADAB-4BF8-BD9B-3D3CDABF4D6C}"/>
    <cellStyle name="40% - Accent3 41 7" xfId="14584" xr:uid="{FA53CE49-E2FE-487F-8D21-A2304E3B577C}"/>
    <cellStyle name="40% - Accent3 41 8" xfId="13270" xr:uid="{7153DB53-F9D4-4410-B591-ED157D0D2372}"/>
    <cellStyle name="40% - Accent3 42" xfId="1335" xr:uid="{3A30F3CA-2FD4-4704-BC0C-B0AED855D032}"/>
    <cellStyle name="40% - Accent3 42 2" xfId="4291" xr:uid="{F042F8F6-9E01-471A-A19A-55837D8FB7A9}"/>
    <cellStyle name="40% - Accent3 42 2 2" xfId="12270" xr:uid="{75F47F12-A0D8-4DD2-B86D-DB1845E00C2F}"/>
    <cellStyle name="40% - Accent3 42 2 2 2" xfId="23558" xr:uid="{C3CFF396-FB35-4CB6-A325-10572B4C8A65}"/>
    <cellStyle name="40% - Accent3 42 2 3" xfId="10276" xr:uid="{5183C6C0-CAC9-4067-9198-BBC9A3685F13}"/>
    <cellStyle name="40% - Accent3 42 2 3 2" xfId="21564" xr:uid="{90D39FF5-F680-43A6-B340-929442ACC3EF}"/>
    <cellStyle name="40% - Accent3 42 2 4" xfId="8282" xr:uid="{0C8730A2-7BDD-43EE-8465-EF8B8CBEC55E}"/>
    <cellStyle name="40% - Accent3 42 2 4 2" xfId="19570" xr:uid="{00A45CAB-ABCC-4A5B-94A4-72F14479284D}"/>
    <cellStyle name="40% - Accent3 42 2 5" xfId="6288" xr:uid="{BF4D8AA3-6436-4F90-94AB-370649247109}"/>
    <cellStyle name="40% - Accent3 42 2 5 2" xfId="17576" xr:uid="{6FFBE000-63A4-4D53-A411-D66E67F9FEBD}"/>
    <cellStyle name="40% - Accent3 42 2 6" xfId="15582" xr:uid="{8694FCA4-9B5D-4AEF-A5B1-1C13F926C4A9}"/>
    <cellStyle name="40% - Accent3 42 3" xfId="11273" xr:uid="{141D1301-75CF-44A9-BA7F-D246DFA3C4C2}"/>
    <cellStyle name="40% - Accent3 42 3 2" xfId="22561" xr:uid="{40085F23-4C69-4E3D-A182-7E4B4892C30C}"/>
    <cellStyle name="40% - Accent3 42 4" xfId="9279" xr:uid="{305D63E5-BE20-4762-91ED-63E7B66B030E}"/>
    <cellStyle name="40% - Accent3 42 4 2" xfId="20567" xr:uid="{4D5561D5-142D-4E61-B3D0-1C200EBEE47F}"/>
    <cellStyle name="40% - Accent3 42 5" xfId="7285" xr:uid="{B8A7DBD7-006A-42CD-B897-CD76BEC785E6}"/>
    <cellStyle name="40% - Accent3 42 5 2" xfId="18573" xr:uid="{6367C891-2CC4-4A92-87A0-8513A9378FE2}"/>
    <cellStyle name="40% - Accent3 42 6" xfId="5291" xr:uid="{96CAE8DC-0BC8-492B-AE81-DDA1359AC880}"/>
    <cellStyle name="40% - Accent3 42 6 2" xfId="16579" xr:uid="{0C3EA410-F66C-46DA-9908-F22F0BE44BB3}"/>
    <cellStyle name="40% - Accent3 42 7" xfId="14585" xr:uid="{C3176AC2-0F1A-4F9D-9E04-578CECFFD019}"/>
    <cellStyle name="40% - Accent3 42 8" xfId="13271" xr:uid="{24994681-4E9A-4279-B253-216284C70A6C}"/>
    <cellStyle name="40% - Accent3 43" xfId="1336" xr:uid="{D12AF0DE-44D0-4D8B-ADCF-B81D32B94284}"/>
    <cellStyle name="40% - Accent3 43 2" xfId="4292" xr:uid="{B216C085-C209-4981-ADFC-801E21B71096}"/>
    <cellStyle name="40% - Accent3 43 2 2" xfId="12271" xr:uid="{D0C1ADEA-A242-4964-8BA8-5310064D8A36}"/>
    <cellStyle name="40% - Accent3 43 2 2 2" xfId="23559" xr:uid="{16293E7F-4044-4BFB-8BC8-92283FB7379F}"/>
    <cellStyle name="40% - Accent3 43 2 3" xfId="10277" xr:uid="{3CB35A7D-2623-4559-96D9-AADA6B9D56F1}"/>
    <cellStyle name="40% - Accent3 43 2 3 2" xfId="21565" xr:uid="{4E09E8FF-5A86-4E5F-85E2-5572A22FC6C4}"/>
    <cellStyle name="40% - Accent3 43 2 4" xfId="8283" xr:uid="{48FE4861-790A-462C-92EA-BD28C8C187C9}"/>
    <cellStyle name="40% - Accent3 43 2 4 2" xfId="19571" xr:uid="{AA2607DF-BB98-4637-995E-2230F1EA0C26}"/>
    <cellStyle name="40% - Accent3 43 2 5" xfId="6289" xr:uid="{9985051B-CFD0-4A9D-B7CC-D9C2E68BADBF}"/>
    <cellStyle name="40% - Accent3 43 2 5 2" xfId="17577" xr:uid="{EEC42E14-2F17-467D-BD76-48C1D9EF48A3}"/>
    <cellStyle name="40% - Accent3 43 2 6" xfId="15583" xr:uid="{D73C2CAA-9BD0-4EC9-9649-C4DA40250C25}"/>
    <cellStyle name="40% - Accent3 43 3" xfId="11274" xr:uid="{C33C5C1C-9E12-4AB5-87CA-052B42D1A675}"/>
    <cellStyle name="40% - Accent3 43 3 2" xfId="22562" xr:uid="{8312BAEF-1311-4D8E-8BDE-2C53776BBA06}"/>
    <cellStyle name="40% - Accent3 43 4" xfId="9280" xr:uid="{1596A728-73E3-4F0B-8E9A-A03D80296B31}"/>
    <cellStyle name="40% - Accent3 43 4 2" xfId="20568" xr:uid="{786F39AD-E83F-4A1B-9258-765214CF531F}"/>
    <cellStyle name="40% - Accent3 43 5" xfId="7286" xr:uid="{45D711EB-463B-402B-886B-C8175418ED0B}"/>
    <cellStyle name="40% - Accent3 43 5 2" xfId="18574" xr:uid="{0C373FC9-3D80-4DB9-9273-6B8AD11DE9C1}"/>
    <cellStyle name="40% - Accent3 43 6" xfId="5292" xr:uid="{D43A8208-1B1F-4CA1-B7EC-32F784122149}"/>
    <cellStyle name="40% - Accent3 43 6 2" xfId="16580" xr:uid="{8BF4E93C-CF63-40B8-82A1-31057315ADE8}"/>
    <cellStyle name="40% - Accent3 43 7" xfId="14586" xr:uid="{A0F86F75-B515-4AA7-9491-8DB3688EBFF7}"/>
    <cellStyle name="40% - Accent3 43 8" xfId="13272" xr:uid="{AD159A55-4C12-4D85-AC79-42479C60FFEA}"/>
    <cellStyle name="40% - Accent3 44" xfId="1337" xr:uid="{F48CDF3E-8562-48A8-8375-927D4AF99B70}"/>
    <cellStyle name="40% - Accent3 44 2" xfId="4293" xr:uid="{3130EA81-38A6-4501-8278-24BF34E910A8}"/>
    <cellStyle name="40% - Accent3 44 2 2" xfId="12272" xr:uid="{C2C818F5-BA65-4180-8E54-4EA7CA812A1E}"/>
    <cellStyle name="40% - Accent3 44 2 2 2" xfId="23560" xr:uid="{1442FF5F-3D42-4D7E-9097-7CD7CFA0D6E4}"/>
    <cellStyle name="40% - Accent3 44 2 3" xfId="10278" xr:uid="{EABCF584-9093-4816-93D8-314A3B87F811}"/>
    <cellStyle name="40% - Accent3 44 2 3 2" xfId="21566" xr:uid="{99A031F0-0B17-417B-9D9F-DD42CFC7FAF6}"/>
    <cellStyle name="40% - Accent3 44 2 4" xfId="8284" xr:uid="{6CCC5648-7989-42FC-8C90-8FE30651228F}"/>
    <cellStyle name="40% - Accent3 44 2 4 2" xfId="19572" xr:uid="{A0E3D1DA-1EC8-44FB-8855-712325507D68}"/>
    <cellStyle name="40% - Accent3 44 2 5" xfId="6290" xr:uid="{459A3195-0058-485C-95F0-02F25B440B75}"/>
    <cellStyle name="40% - Accent3 44 2 5 2" xfId="17578" xr:uid="{07C9FB92-3E50-434A-93D0-124FF7899A2D}"/>
    <cellStyle name="40% - Accent3 44 2 6" xfId="15584" xr:uid="{2A5456BC-913E-43CD-B6D5-A8FE38FB573E}"/>
    <cellStyle name="40% - Accent3 44 3" xfId="11275" xr:uid="{65975A2B-CFA1-45B2-9D02-AF31E8799FE8}"/>
    <cellStyle name="40% - Accent3 44 3 2" xfId="22563" xr:uid="{C716FD19-0EFA-41C6-A43D-5D73819AFD27}"/>
    <cellStyle name="40% - Accent3 44 4" xfId="9281" xr:uid="{7D18EFA3-91D3-442F-B571-4590CCDC1AD0}"/>
    <cellStyle name="40% - Accent3 44 4 2" xfId="20569" xr:uid="{8A78D563-8857-4355-B03F-A9E8FBCFDF42}"/>
    <cellStyle name="40% - Accent3 44 5" xfId="7287" xr:uid="{95575C5A-C14D-4C1F-830D-219F780B6E10}"/>
    <cellStyle name="40% - Accent3 44 5 2" xfId="18575" xr:uid="{C88E4CDF-1225-4C1A-B313-8D7B883A565F}"/>
    <cellStyle name="40% - Accent3 44 6" xfId="5293" xr:uid="{F061CFC5-A3AA-4A94-B53F-56730C8DF864}"/>
    <cellStyle name="40% - Accent3 44 6 2" xfId="16581" xr:uid="{BF9A85AD-139C-4C0B-BD85-9A68018BF234}"/>
    <cellStyle name="40% - Accent3 44 7" xfId="14587" xr:uid="{D1472B96-CED1-4E5E-8DB1-B3A3D50E2215}"/>
    <cellStyle name="40% - Accent3 44 8" xfId="13273" xr:uid="{62D44E65-6A17-4DE7-87B6-202F46AAF89D}"/>
    <cellStyle name="40% - Accent3 45" xfId="1338" xr:uid="{77953406-F8DA-4381-AE51-B9DE03BC257A}"/>
    <cellStyle name="40% - Accent3 45 2" xfId="4294" xr:uid="{2A7FBADB-97FF-4686-9417-046192FF95AF}"/>
    <cellStyle name="40% - Accent3 45 2 2" xfId="12273" xr:uid="{3246CADB-A45A-425D-A0BB-196A0BFB5A0C}"/>
    <cellStyle name="40% - Accent3 45 2 2 2" xfId="23561" xr:uid="{F3A325B6-3F7D-4F7A-A9B9-F2AC36DB2384}"/>
    <cellStyle name="40% - Accent3 45 2 3" xfId="10279" xr:uid="{301C5E4C-6978-4470-B5CF-8EB985AC2A86}"/>
    <cellStyle name="40% - Accent3 45 2 3 2" xfId="21567" xr:uid="{3B3CE973-DC1C-4F30-8EAA-8A6025EF9A84}"/>
    <cellStyle name="40% - Accent3 45 2 4" xfId="8285" xr:uid="{5B54CEB5-70AB-406F-A9F8-D64209494E0E}"/>
    <cellStyle name="40% - Accent3 45 2 4 2" xfId="19573" xr:uid="{ECA12B0B-0C41-42F7-A76F-41E269756B56}"/>
    <cellStyle name="40% - Accent3 45 2 5" xfId="6291" xr:uid="{E02B476C-EF0C-438B-8827-83BC8BC48628}"/>
    <cellStyle name="40% - Accent3 45 2 5 2" xfId="17579" xr:uid="{808B74A7-ADB5-4260-B4A6-41387FBC590A}"/>
    <cellStyle name="40% - Accent3 45 2 6" xfId="15585" xr:uid="{72F6BBED-CB15-4435-B9C4-FF276B00313B}"/>
    <cellStyle name="40% - Accent3 45 3" xfId="11276" xr:uid="{0A17C7C1-4D29-4EA3-8FFE-8DF4BCED53D2}"/>
    <cellStyle name="40% - Accent3 45 3 2" xfId="22564" xr:uid="{438C0780-C0B6-4A3C-B2C9-BC69D8CF2F2D}"/>
    <cellStyle name="40% - Accent3 45 4" xfId="9282" xr:uid="{21F84FF3-E456-4295-BE1A-13B44D339CA2}"/>
    <cellStyle name="40% - Accent3 45 4 2" xfId="20570" xr:uid="{5A5D3FF3-D9F5-4C80-B7EC-1B2F266439C1}"/>
    <cellStyle name="40% - Accent3 45 5" xfId="7288" xr:uid="{419A4153-6AA2-4E20-94E5-81FBAC692E1E}"/>
    <cellStyle name="40% - Accent3 45 5 2" xfId="18576" xr:uid="{FA05ED03-82A5-478F-8862-C84B02B04AC8}"/>
    <cellStyle name="40% - Accent3 45 6" xfId="5294" xr:uid="{D775A183-1F58-4FB1-9B6D-8F516FE47316}"/>
    <cellStyle name="40% - Accent3 45 6 2" xfId="16582" xr:uid="{09367007-75E7-4379-A2D0-2DB3520E3055}"/>
    <cellStyle name="40% - Accent3 45 7" xfId="14588" xr:uid="{4F8ED6E1-1A38-4FA8-95BD-D50581266DE7}"/>
    <cellStyle name="40% - Accent3 45 8" xfId="13274" xr:uid="{8FB6ED84-9213-497B-91EF-9513A1E6FF92}"/>
    <cellStyle name="40% - Accent3 46" xfId="1339" xr:uid="{B80CCFBD-382E-41F5-97B6-E55F42C6F289}"/>
    <cellStyle name="40% - Accent3 46 2" xfId="4295" xr:uid="{534F9719-3DD7-4E79-904F-B6117CF95A28}"/>
    <cellStyle name="40% - Accent3 46 2 2" xfId="12274" xr:uid="{356D47DA-564F-4C42-A874-2F99DD67D809}"/>
    <cellStyle name="40% - Accent3 46 2 2 2" xfId="23562" xr:uid="{BB850FCC-8BB2-4615-B396-EF59A74D597F}"/>
    <cellStyle name="40% - Accent3 46 2 3" xfId="10280" xr:uid="{43C8EEBF-E517-4FAA-AF49-0723A8D5ADA6}"/>
    <cellStyle name="40% - Accent3 46 2 3 2" xfId="21568" xr:uid="{8074FB33-6655-4B0F-812B-E097A0D27047}"/>
    <cellStyle name="40% - Accent3 46 2 4" xfId="8286" xr:uid="{398E8564-0A4E-40B1-AE68-B3CFB8688451}"/>
    <cellStyle name="40% - Accent3 46 2 4 2" xfId="19574" xr:uid="{BF0E53CD-55F6-48C8-ACC2-8BE8567A15FE}"/>
    <cellStyle name="40% - Accent3 46 2 5" xfId="6292" xr:uid="{1C7BCECD-7436-4885-AB7B-6DA444EEFB9E}"/>
    <cellStyle name="40% - Accent3 46 2 5 2" xfId="17580" xr:uid="{2D26FDCC-98F1-4DA4-B5DC-0EB1772B2F7D}"/>
    <cellStyle name="40% - Accent3 46 2 6" xfId="15586" xr:uid="{12DA9639-E931-488F-B853-65924EE39CC8}"/>
    <cellStyle name="40% - Accent3 46 3" xfId="11277" xr:uid="{F946F09A-E248-45AF-8570-CA09B7FF9DF1}"/>
    <cellStyle name="40% - Accent3 46 3 2" xfId="22565" xr:uid="{0C319CD7-BD04-42A2-B7F1-FE7B1099AF80}"/>
    <cellStyle name="40% - Accent3 46 4" xfId="9283" xr:uid="{C559A2E8-F053-4338-A6A4-35AFFE3C285A}"/>
    <cellStyle name="40% - Accent3 46 4 2" xfId="20571" xr:uid="{884E5AF9-0CD0-4E53-96C2-5036BFAFDECB}"/>
    <cellStyle name="40% - Accent3 46 5" xfId="7289" xr:uid="{CE81146E-061E-40DF-8C9D-0A4B0BBDE019}"/>
    <cellStyle name="40% - Accent3 46 5 2" xfId="18577" xr:uid="{735694DD-7625-49EA-8E9A-63A3E1336674}"/>
    <cellStyle name="40% - Accent3 46 6" xfId="5295" xr:uid="{8DF8A797-817F-4F5E-A651-8000C405094B}"/>
    <cellStyle name="40% - Accent3 46 6 2" xfId="16583" xr:uid="{45F34F07-903D-4632-BB2A-A03178BF3862}"/>
    <cellStyle name="40% - Accent3 46 7" xfId="14589" xr:uid="{EC995CD8-AD92-45E6-AA7E-19EE291EF3C6}"/>
    <cellStyle name="40% - Accent3 46 8" xfId="13275" xr:uid="{21416472-D412-45CA-9733-9F28E1280C99}"/>
    <cellStyle name="40% - Accent3 47" xfId="1340" xr:uid="{3C103BA4-75C0-4C70-BB6F-9C979A361E4C}"/>
    <cellStyle name="40% - Accent3 47 2" xfId="4296" xr:uid="{E7D9A6C3-201B-4E6D-910F-AFC009C0D399}"/>
    <cellStyle name="40% - Accent3 47 2 2" xfId="12275" xr:uid="{73206512-6AD0-43A0-A67C-5A1A80AE0752}"/>
    <cellStyle name="40% - Accent3 47 2 2 2" xfId="23563" xr:uid="{AD74BA81-CF05-46E9-B614-07BF90E17196}"/>
    <cellStyle name="40% - Accent3 47 2 3" xfId="10281" xr:uid="{26FD4C33-1548-4CE3-B5BC-B430140FDA4F}"/>
    <cellStyle name="40% - Accent3 47 2 3 2" xfId="21569" xr:uid="{619BAAC4-F67E-42A7-B712-EEF2C967539B}"/>
    <cellStyle name="40% - Accent3 47 2 4" xfId="8287" xr:uid="{F2A97749-666F-4132-987A-DE4E864C37DB}"/>
    <cellStyle name="40% - Accent3 47 2 4 2" xfId="19575" xr:uid="{77DDC992-B741-4008-9155-F80957D60275}"/>
    <cellStyle name="40% - Accent3 47 2 5" xfId="6293" xr:uid="{04A63F38-6F6C-4F27-AA8B-043B4675A962}"/>
    <cellStyle name="40% - Accent3 47 2 5 2" xfId="17581" xr:uid="{A0C48B69-6F14-4F42-8C4B-AB6FD4F9DA8F}"/>
    <cellStyle name="40% - Accent3 47 2 6" xfId="15587" xr:uid="{BC7BB37D-1780-4F97-9874-59936BF24659}"/>
    <cellStyle name="40% - Accent3 47 3" xfId="11278" xr:uid="{D1B7F23B-DB83-412D-AD85-B73BF4DFE2C8}"/>
    <cellStyle name="40% - Accent3 47 3 2" xfId="22566" xr:uid="{521F3945-CA26-45FC-9E52-7BBD67A91FB3}"/>
    <cellStyle name="40% - Accent3 47 4" xfId="9284" xr:uid="{8A7F75C5-5ADF-40BA-B70C-0B76D2FAFFA1}"/>
    <cellStyle name="40% - Accent3 47 4 2" xfId="20572" xr:uid="{71762E29-BB63-4E75-8EA8-65D1928DB6CE}"/>
    <cellStyle name="40% - Accent3 47 5" xfId="7290" xr:uid="{1D391BA1-71D6-4A3A-B91A-487DCE1C9184}"/>
    <cellStyle name="40% - Accent3 47 5 2" xfId="18578" xr:uid="{DB48B260-886C-4293-BB27-3374995EF53D}"/>
    <cellStyle name="40% - Accent3 47 6" xfId="5296" xr:uid="{30348277-7258-4FC0-87D2-B3CF8610FBA1}"/>
    <cellStyle name="40% - Accent3 47 6 2" xfId="16584" xr:uid="{29657FA5-B4E1-4822-B278-0AE85C7DD065}"/>
    <cellStyle name="40% - Accent3 47 7" xfId="14590" xr:uid="{B73D4892-35C4-4D2C-AB5A-DEFA77308660}"/>
    <cellStyle name="40% - Accent3 47 8" xfId="13276" xr:uid="{02A628B6-551D-4470-BE73-BEBC9238FD59}"/>
    <cellStyle name="40% - Accent3 48" xfId="1341" xr:uid="{6255B80B-31B3-4A4F-B6B1-88686CC532B8}"/>
    <cellStyle name="40% - Accent3 48 2" xfId="4297" xr:uid="{725CA770-B8D4-4214-9CB4-CC101406EA51}"/>
    <cellStyle name="40% - Accent3 48 2 2" xfId="12276" xr:uid="{C8757499-F836-4ADB-A96D-19ED15D4A7B7}"/>
    <cellStyle name="40% - Accent3 48 2 2 2" xfId="23564" xr:uid="{29F6A38E-3E17-4409-908A-8ED2A8ADFA5D}"/>
    <cellStyle name="40% - Accent3 48 2 3" xfId="10282" xr:uid="{1F1D4C50-450E-46F6-8256-16B5690EB042}"/>
    <cellStyle name="40% - Accent3 48 2 3 2" xfId="21570" xr:uid="{8810159E-33DF-4A29-8386-1CF2AF6A92B3}"/>
    <cellStyle name="40% - Accent3 48 2 4" xfId="8288" xr:uid="{315E174C-2082-469D-86CB-397892E3F492}"/>
    <cellStyle name="40% - Accent3 48 2 4 2" xfId="19576" xr:uid="{2EE1CF15-344F-490C-BD5A-635EA1DEB8DC}"/>
    <cellStyle name="40% - Accent3 48 2 5" xfId="6294" xr:uid="{7860D20B-6D22-47FF-A9CB-B42F144CA721}"/>
    <cellStyle name="40% - Accent3 48 2 5 2" xfId="17582" xr:uid="{FEF6E043-5C55-4937-BE7F-99907C95DD55}"/>
    <cellStyle name="40% - Accent3 48 2 6" xfId="15588" xr:uid="{9426E226-A1E3-4380-9508-6F3F7D8C79D2}"/>
    <cellStyle name="40% - Accent3 48 3" xfId="11279" xr:uid="{D188CEB0-DD80-403D-B613-A7E3D281EBFD}"/>
    <cellStyle name="40% - Accent3 48 3 2" xfId="22567" xr:uid="{88ED26C2-C293-46C6-9EDF-669FEA07246E}"/>
    <cellStyle name="40% - Accent3 48 4" xfId="9285" xr:uid="{4F62D252-E144-4EBA-9653-9CD9B25AA78A}"/>
    <cellStyle name="40% - Accent3 48 4 2" xfId="20573" xr:uid="{5BE5A29C-59DF-4657-91B5-1519E557C5BF}"/>
    <cellStyle name="40% - Accent3 48 5" xfId="7291" xr:uid="{EF157689-590E-4543-9FA7-B94FAE90E238}"/>
    <cellStyle name="40% - Accent3 48 5 2" xfId="18579" xr:uid="{EC5C9D61-2B40-4325-9D00-76B6958E6177}"/>
    <cellStyle name="40% - Accent3 48 6" xfId="5297" xr:uid="{50A753BE-DEC1-470F-8885-0B7F448CE87C}"/>
    <cellStyle name="40% - Accent3 48 6 2" xfId="16585" xr:uid="{576A190F-635E-4F1E-90DB-F24FCB7B34C9}"/>
    <cellStyle name="40% - Accent3 48 7" xfId="14591" xr:uid="{187F3E66-057C-4E6B-96CE-7B3A06085200}"/>
    <cellStyle name="40% - Accent3 48 8" xfId="13277" xr:uid="{A21069D8-EE5B-4D08-B607-4F20A4F3A997}"/>
    <cellStyle name="40% - Accent3 49" xfId="1342" xr:uid="{D7FED042-CA9A-4254-8FE1-30AFA14C7520}"/>
    <cellStyle name="40% - Accent3 49 2" xfId="4298" xr:uid="{52B70E6D-807B-4C95-B00D-B9EA9A5B7FCC}"/>
    <cellStyle name="40% - Accent3 49 2 2" xfId="12277" xr:uid="{07194315-0087-48D9-8042-4DA6FC1190BC}"/>
    <cellStyle name="40% - Accent3 49 2 2 2" xfId="23565" xr:uid="{8BB90C5E-3C97-44A2-B3BA-FB6FFFC867A2}"/>
    <cellStyle name="40% - Accent3 49 2 3" xfId="10283" xr:uid="{F5AED3FF-CBE1-48BE-9EE4-B44B470C4CE5}"/>
    <cellStyle name="40% - Accent3 49 2 3 2" xfId="21571" xr:uid="{31563B08-6E16-4ACA-8CAA-FB022D468338}"/>
    <cellStyle name="40% - Accent3 49 2 4" xfId="8289" xr:uid="{83F16F57-794F-436F-BF16-706F1DFB2A51}"/>
    <cellStyle name="40% - Accent3 49 2 4 2" xfId="19577" xr:uid="{93CF452A-C5C3-4340-A4D6-D6AD4B81AB67}"/>
    <cellStyle name="40% - Accent3 49 2 5" xfId="6295" xr:uid="{0DEF79D9-38A5-4A56-8CE8-D54E029F2E3B}"/>
    <cellStyle name="40% - Accent3 49 2 5 2" xfId="17583" xr:uid="{14828D45-DDC9-46EA-88C4-3791091423EB}"/>
    <cellStyle name="40% - Accent3 49 2 6" xfId="15589" xr:uid="{A0980DD2-7CC7-4852-91B3-C224D1D35B74}"/>
    <cellStyle name="40% - Accent3 49 3" xfId="11280" xr:uid="{EF96BA6D-8621-48DE-B4C1-9E7F4816037C}"/>
    <cellStyle name="40% - Accent3 49 3 2" xfId="22568" xr:uid="{C33683C4-D6EE-47F4-9713-CF4A147AC3E7}"/>
    <cellStyle name="40% - Accent3 49 4" xfId="9286" xr:uid="{261BBDCA-08A7-4038-9C99-F80E579E37E8}"/>
    <cellStyle name="40% - Accent3 49 4 2" xfId="20574" xr:uid="{685A3681-0D8E-48B3-BFFA-ABB73FD28380}"/>
    <cellStyle name="40% - Accent3 49 5" xfId="7292" xr:uid="{FB7FC3D4-54EF-4545-89F7-99A8CD49C3D3}"/>
    <cellStyle name="40% - Accent3 49 5 2" xfId="18580" xr:uid="{BBBDE759-29F7-4E05-A69C-FDDA8E28F893}"/>
    <cellStyle name="40% - Accent3 49 6" xfId="5298" xr:uid="{BE28E413-7DEF-4D95-A96B-6544FABE23EC}"/>
    <cellStyle name="40% - Accent3 49 6 2" xfId="16586" xr:uid="{6E63176D-6F05-4E64-A616-35A2B8F5A228}"/>
    <cellStyle name="40% - Accent3 49 7" xfId="14592" xr:uid="{8AC5BA28-807D-47FD-8FF3-FA2CC5161F16}"/>
    <cellStyle name="40% - Accent3 49 8" xfId="13278" xr:uid="{3A3B741F-191A-4B07-A75D-023C12A35E88}"/>
    <cellStyle name="40% - Accent3 5" xfId="1343" xr:uid="{A1CC78BB-158E-4981-AB78-3DFA2BC37D30}"/>
    <cellStyle name="40% - Accent3 5 10" xfId="24676" xr:uid="{C094B4DA-D9BD-489F-B8FD-C2D2A2BBDEF5}"/>
    <cellStyle name="40% - Accent3 5 11" xfId="25065" xr:uid="{C587BD2B-F4D1-406C-ABD1-3EE3A9028DCB}"/>
    <cellStyle name="40% - Accent3 5 2" xfId="4299" xr:uid="{29C8224B-92DF-4ED9-91ED-D2B3C41E7567}"/>
    <cellStyle name="40% - Accent3 5 2 2" xfId="12278" xr:uid="{5BE4F01A-F7D5-4A06-9A0D-951C708C65AF}"/>
    <cellStyle name="40% - Accent3 5 2 2 2" xfId="23566" xr:uid="{CB999BC5-ED80-4217-AA26-121B1A025FD2}"/>
    <cellStyle name="40% - Accent3 5 2 3" xfId="10284" xr:uid="{CCFC4CE3-C05B-4EF5-88E2-3AD898582027}"/>
    <cellStyle name="40% - Accent3 5 2 3 2" xfId="21572" xr:uid="{41F24694-4B86-43BD-BEE3-48ACAB8A6D3E}"/>
    <cellStyle name="40% - Accent3 5 2 4" xfId="8290" xr:uid="{465A16FE-0376-4228-B138-6672FF7F37CB}"/>
    <cellStyle name="40% - Accent3 5 2 4 2" xfId="19578" xr:uid="{C2BC7570-4DB7-4F89-B136-BCABCBD5956B}"/>
    <cellStyle name="40% - Accent3 5 2 5" xfId="6296" xr:uid="{15C90BD3-584D-4DBB-9B93-453409CEF339}"/>
    <cellStyle name="40% - Accent3 5 2 5 2" xfId="17584" xr:uid="{682636D5-949A-4644-846C-9F0B1ED35B67}"/>
    <cellStyle name="40% - Accent3 5 2 6" xfId="15590" xr:uid="{1E8E8A57-FEEC-439E-AE5B-A4B20325B4EE}"/>
    <cellStyle name="40% - Accent3 5 2 7" xfId="24437" xr:uid="{C0BEE04A-5844-4D91-9362-9397F95F99FD}"/>
    <cellStyle name="40% - Accent3 5 2 8" xfId="24900" xr:uid="{01E1C53E-A1C9-49A0-AFE6-602DBA08B74B}"/>
    <cellStyle name="40% - Accent3 5 2 9" xfId="25267" xr:uid="{6F6296B2-5598-4E25-A1C5-863CEAD326AC}"/>
    <cellStyle name="40% - Accent3 5 3" xfId="11281" xr:uid="{326706A3-67B8-4197-A9FD-555E0DE19D7D}"/>
    <cellStyle name="40% - Accent3 5 3 2" xfId="22569" xr:uid="{B1934F54-45F9-4E1F-A01F-7BF97FFBC53F}"/>
    <cellStyle name="40% - Accent3 5 4" xfId="9287" xr:uid="{E072C871-FA6C-4550-B933-B787E4C26E6A}"/>
    <cellStyle name="40% - Accent3 5 4 2" xfId="20575" xr:uid="{93D4E2FF-45D7-45D8-8273-15EFFEBC4380}"/>
    <cellStyle name="40% - Accent3 5 5" xfId="7293" xr:uid="{A109F1A1-B7B8-447A-80FB-07255A616629}"/>
    <cellStyle name="40% - Accent3 5 5 2" xfId="18581" xr:uid="{72DA88BD-9F1B-491E-9BD5-B681BB1C9814}"/>
    <cellStyle name="40% - Accent3 5 6" xfId="5299" xr:uid="{FFBE8125-9294-4CB3-8D29-84D01646B371}"/>
    <cellStyle name="40% - Accent3 5 6 2" xfId="16587" xr:uid="{59F94A13-F022-4A76-88CF-B8D855F831E4}"/>
    <cellStyle name="40% - Accent3 5 7" xfId="14593" xr:uid="{4D65EF55-EFC2-4F7E-B0C1-F603F3EABEE9}"/>
    <cellStyle name="40% - Accent3 5 8" xfId="13279" xr:uid="{B1A6E0C5-91FA-496F-9D05-F7DFF61F6AF9}"/>
    <cellStyle name="40% - Accent3 5 9" xfId="24049" xr:uid="{30444553-8B9E-4498-B27B-03C871FF900F}"/>
    <cellStyle name="40% - Accent3 50" xfId="1344" xr:uid="{9E5FCD97-6138-420D-AE85-E7424425BDB9}"/>
    <cellStyle name="40% - Accent3 50 2" xfId="4300" xr:uid="{C3BB62B6-029B-4A12-9655-FAAEC6E9E59C}"/>
    <cellStyle name="40% - Accent3 50 2 2" xfId="12279" xr:uid="{6CEEC66C-61D4-4180-8F0C-5DAAAB33EB8E}"/>
    <cellStyle name="40% - Accent3 50 2 2 2" xfId="23567" xr:uid="{B17A9FBB-F096-4E75-BE83-4972303F3979}"/>
    <cellStyle name="40% - Accent3 50 2 3" xfId="10285" xr:uid="{306B39E4-F4DC-44FE-90A0-CA92C086D419}"/>
    <cellStyle name="40% - Accent3 50 2 3 2" xfId="21573" xr:uid="{D01D3090-8BD6-4D70-8B74-8E9A59607CC9}"/>
    <cellStyle name="40% - Accent3 50 2 4" xfId="8291" xr:uid="{7EA7CE31-8EAE-4707-A3A5-EFF9C3859A3F}"/>
    <cellStyle name="40% - Accent3 50 2 4 2" xfId="19579" xr:uid="{34001D9F-E076-42A8-AA51-66AEABF6F3B7}"/>
    <cellStyle name="40% - Accent3 50 2 5" xfId="6297" xr:uid="{F77207EE-144A-4C66-8054-95CB0774B4E9}"/>
    <cellStyle name="40% - Accent3 50 2 5 2" xfId="17585" xr:uid="{54FFBE99-43EF-459B-8DE0-3829F9E2EDEF}"/>
    <cellStyle name="40% - Accent3 50 2 6" xfId="15591" xr:uid="{9B95E5CC-F7AC-4CAD-A64D-1204F1D33BC5}"/>
    <cellStyle name="40% - Accent3 50 3" xfId="11282" xr:uid="{B5B1AF16-0960-479D-A496-91BB329B3384}"/>
    <cellStyle name="40% - Accent3 50 3 2" xfId="22570" xr:uid="{6C1EBBE1-DE91-4A5F-B41D-90FC21EB8034}"/>
    <cellStyle name="40% - Accent3 50 4" xfId="9288" xr:uid="{768C03A4-C078-4410-9859-4317C53E9242}"/>
    <cellStyle name="40% - Accent3 50 4 2" xfId="20576" xr:uid="{1CD027B6-DED5-4011-BA45-D8480A91042F}"/>
    <cellStyle name="40% - Accent3 50 5" xfId="7294" xr:uid="{17942708-05C9-4D78-BCE7-28E690839CD6}"/>
    <cellStyle name="40% - Accent3 50 5 2" xfId="18582" xr:uid="{AC096306-37CA-4E17-AB10-DA4F70007553}"/>
    <cellStyle name="40% - Accent3 50 6" xfId="5300" xr:uid="{37C5124B-CA33-4F68-B5E6-66562920B7A4}"/>
    <cellStyle name="40% - Accent3 50 6 2" xfId="16588" xr:uid="{0F6CD033-6A9F-4CBE-9640-539BF61B7D77}"/>
    <cellStyle name="40% - Accent3 50 7" xfId="14594" xr:uid="{4CE8D662-1F07-4931-9749-4144B084CCAF}"/>
    <cellStyle name="40% - Accent3 50 8" xfId="13280" xr:uid="{E467DC16-D391-4977-8A6B-EF99804CA710}"/>
    <cellStyle name="40% - Accent3 51" xfId="1345" xr:uid="{A1074440-22AA-4521-BAED-D2A688A2E9E4}"/>
    <cellStyle name="40% - Accent3 51 2" xfId="4301" xr:uid="{C841FC9E-98FE-48DC-90A9-3ED0A5E24269}"/>
    <cellStyle name="40% - Accent3 51 2 2" xfId="12280" xr:uid="{10CDAA39-C6D2-48C1-8153-974EED94A1A0}"/>
    <cellStyle name="40% - Accent3 51 2 2 2" xfId="23568" xr:uid="{E4041E67-D434-4BA8-BDF5-8BAF61236DFD}"/>
    <cellStyle name="40% - Accent3 51 2 3" xfId="10286" xr:uid="{071C2876-40A5-49F4-8D38-F64F2B697426}"/>
    <cellStyle name="40% - Accent3 51 2 3 2" xfId="21574" xr:uid="{A3C2A440-30C1-4A80-A6FC-88385166A824}"/>
    <cellStyle name="40% - Accent3 51 2 4" xfId="8292" xr:uid="{456343B0-D518-4AFB-8710-7C159FD260FC}"/>
    <cellStyle name="40% - Accent3 51 2 4 2" xfId="19580" xr:uid="{3FE8F9C9-1F5E-444D-914E-EB60C39AEB8A}"/>
    <cellStyle name="40% - Accent3 51 2 5" xfId="6298" xr:uid="{2429AD6E-F72D-4F6E-B8E6-77B0836A2AF8}"/>
    <cellStyle name="40% - Accent3 51 2 5 2" xfId="17586" xr:uid="{4610CA64-DD40-438B-8D1D-70234D6408E0}"/>
    <cellStyle name="40% - Accent3 51 2 6" xfId="15592" xr:uid="{982760A7-44D7-4237-A6B2-45F6A651EAF1}"/>
    <cellStyle name="40% - Accent3 51 3" xfId="11283" xr:uid="{44109809-441A-43F8-8341-60D449ABE27A}"/>
    <cellStyle name="40% - Accent3 51 3 2" xfId="22571" xr:uid="{8245F38E-7DB7-4D08-8FD4-09D6B14D4C2D}"/>
    <cellStyle name="40% - Accent3 51 4" xfId="9289" xr:uid="{A57B65E1-7966-4464-88F0-73E56B867334}"/>
    <cellStyle name="40% - Accent3 51 4 2" xfId="20577" xr:uid="{3470614F-5222-40F9-A6B1-5E54C4DEA2B2}"/>
    <cellStyle name="40% - Accent3 51 5" xfId="7295" xr:uid="{27065E1B-B29A-44E5-A2B0-A579F0C21B04}"/>
    <cellStyle name="40% - Accent3 51 5 2" xfId="18583" xr:uid="{12BB5E15-FC64-40C0-B562-10A31E8E2531}"/>
    <cellStyle name="40% - Accent3 51 6" xfId="5301" xr:uid="{3CD82A07-1A78-4CF1-91D0-D691EE3B350E}"/>
    <cellStyle name="40% - Accent3 51 6 2" xfId="16589" xr:uid="{87ADFEF9-55E0-47B5-8948-30FAAB0198F9}"/>
    <cellStyle name="40% - Accent3 51 7" xfId="14595" xr:uid="{4AB0E1B0-A7EA-486E-B15E-C6EF92BD6D82}"/>
    <cellStyle name="40% - Accent3 51 8" xfId="13281" xr:uid="{4CF94777-5F5F-48C2-8DB4-5C51643840CB}"/>
    <cellStyle name="40% - Accent3 52" xfId="1346" xr:uid="{53EB3DFC-1C30-4B1C-87D1-577F5FBD2561}"/>
    <cellStyle name="40% - Accent3 52 2" xfId="4302" xr:uid="{E9C50499-67E3-4DAA-9C8B-B8F08A6196D2}"/>
    <cellStyle name="40% - Accent3 52 2 2" xfId="12281" xr:uid="{4F0D40DB-8F3F-470F-9B1F-43FBC5454856}"/>
    <cellStyle name="40% - Accent3 52 2 2 2" xfId="23569" xr:uid="{D3D00F71-7839-45DC-A913-6E450AF752B6}"/>
    <cellStyle name="40% - Accent3 52 2 3" xfId="10287" xr:uid="{B05C1F69-F644-4277-88E0-9C01E03D1FBC}"/>
    <cellStyle name="40% - Accent3 52 2 3 2" xfId="21575" xr:uid="{46910FB6-9DE0-4032-946B-363402E724EF}"/>
    <cellStyle name="40% - Accent3 52 2 4" xfId="8293" xr:uid="{7493729C-865A-41AF-8AAE-2A527E08AEB8}"/>
    <cellStyle name="40% - Accent3 52 2 4 2" xfId="19581" xr:uid="{05C8D898-ED48-4636-9DFD-A2E3E9BC9CBF}"/>
    <cellStyle name="40% - Accent3 52 2 5" xfId="6299" xr:uid="{097259B3-E47B-400C-B8FF-56FD5FFAE299}"/>
    <cellStyle name="40% - Accent3 52 2 5 2" xfId="17587" xr:uid="{7BB0A13C-F9E5-401E-9BC4-D153750A80AC}"/>
    <cellStyle name="40% - Accent3 52 2 6" xfId="15593" xr:uid="{947DF0B7-2833-4FB9-A50D-D5D4998D4E85}"/>
    <cellStyle name="40% - Accent3 52 3" xfId="11284" xr:uid="{F9CE7EDD-8207-48D2-866E-C6A894FD49CD}"/>
    <cellStyle name="40% - Accent3 52 3 2" xfId="22572" xr:uid="{CBDBBCE1-309B-46CA-BED5-BF9E3DA1B287}"/>
    <cellStyle name="40% - Accent3 52 4" xfId="9290" xr:uid="{AC53D561-B96A-49B2-8D2D-3062B7EE0717}"/>
    <cellStyle name="40% - Accent3 52 4 2" xfId="20578" xr:uid="{2D8A899B-A849-4C52-9253-472B239704B9}"/>
    <cellStyle name="40% - Accent3 52 5" xfId="7296" xr:uid="{45E8CF44-E8B0-4A68-AFBD-71851D6AB10F}"/>
    <cellStyle name="40% - Accent3 52 5 2" xfId="18584" xr:uid="{078A8000-B9EA-4977-83CA-8A8D6382A1DB}"/>
    <cellStyle name="40% - Accent3 52 6" xfId="5302" xr:uid="{07BF0CC6-D232-44C1-9FC4-98706A84EC43}"/>
    <cellStyle name="40% - Accent3 52 6 2" xfId="16590" xr:uid="{E05B0F18-D68A-44EF-B833-DD10A316B972}"/>
    <cellStyle name="40% - Accent3 52 7" xfId="14596" xr:uid="{E2A86995-D4BC-4B9D-8286-A0368F35B60B}"/>
    <cellStyle name="40% - Accent3 52 8" xfId="13282" xr:uid="{982D131B-2D41-451B-A24F-D1B1C09BBBC7}"/>
    <cellStyle name="40% - Accent3 53" xfId="1347" xr:uid="{CEE0A641-5712-457B-BFA7-252F003EFF54}"/>
    <cellStyle name="40% - Accent3 53 2" xfId="4303" xr:uid="{3C11D62B-93FF-443A-9B22-493E96E6DC40}"/>
    <cellStyle name="40% - Accent3 53 2 2" xfId="12282" xr:uid="{D8778F89-A120-4B5E-8A54-3FDCB9A0AF52}"/>
    <cellStyle name="40% - Accent3 53 2 2 2" xfId="23570" xr:uid="{36ABA856-F448-4AD3-9999-B295D8051C0C}"/>
    <cellStyle name="40% - Accent3 53 2 3" xfId="10288" xr:uid="{6F16B12E-421A-4DDB-8675-78B05148D110}"/>
    <cellStyle name="40% - Accent3 53 2 3 2" xfId="21576" xr:uid="{F8E6992B-DBEC-435C-A970-823B2BF4DBBE}"/>
    <cellStyle name="40% - Accent3 53 2 4" xfId="8294" xr:uid="{87F7CF9E-18D4-412A-8CB5-5A831C68AD6E}"/>
    <cellStyle name="40% - Accent3 53 2 4 2" xfId="19582" xr:uid="{82A5DFE4-BE68-418A-8091-67026770EEDE}"/>
    <cellStyle name="40% - Accent3 53 2 5" xfId="6300" xr:uid="{5CBF4ED2-52E4-4FF4-94FF-4209CD66B473}"/>
    <cellStyle name="40% - Accent3 53 2 5 2" xfId="17588" xr:uid="{23ED528C-8127-4CAC-A678-DCCCFE9470D1}"/>
    <cellStyle name="40% - Accent3 53 2 6" xfId="15594" xr:uid="{216535B6-3F45-473B-A858-5EF80239E9F3}"/>
    <cellStyle name="40% - Accent3 53 3" xfId="11285" xr:uid="{6264AF0D-D9AA-4749-8D8E-AD61185E3CBC}"/>
    <cellStyle name="40% - Accent3 53 3 2" xfId="22573" xr:uid="{F7106FAC-9F8D-4160-9610-0024DE43C426}"/>
    <cellStyle name="40% - Accent3 53 4" xfId="9291" xr:uid="{11FC324D-2F8B-47DE-A873-2AEFD4D70A8E}"/>
    <cellStyle name="40% - Accent3 53 4 2" xfId="20579" xr:uid="{ACED8965-3B4A-434C-8573-CA2D268DBF08}"/>
    <cellStyle name="40% - Accent3 53 5" xfId="7297" xr:uid="{4AC6AE33-725F-4DD9-87DB-60561D20BDED}"/>
    <cellStyle name="40% - Accent3 53 5 2" xfId="18585" xr:uid="{A70F1F6D-B8A1-45DA-816D-6B4135C7085C}"/>
    <cellStyle name="40% - Accent3 53 6" xfId="5303" xr:uid="{EE808810-19BA-4987-9F08-04EC97073428}"/>
    <cellStyle name="40% - Accent3 53 6 2" xfId="16591" xr:uid="{71B8DD66-A220-4BD2-A5C5-AC340298DF98}"/>
    <cellStyle name="40% - Accent3 53 7" xfId="14597" xr:uid="{05D82055-6D75-4E5B-9929-204817A44D68}"/>
    <cellStyle name="40% - Accent3 53 8" xfId="13283" xr:uid="{8E548273-D743-4C5D-93E6-D8A66F0B1AA1}"/>
    <cellStyle name="40% - Accent3 54" xfId="1348" xr:uid="{2F67DE5D-0A7C-462B-9BAF-AD6794AF7A18}"/>
    <cellStyle name="40% - Accent3 54 2" xfId="4304" xr:uid="{AC94566F-1F87-4271-8F3B-6F3A8AA12F0B}"/>
    <cellStyle name="40% - Accent3 54 2 2" xfId="12283" xr:uid="{632A6A76-577A-4A8D-B656-30A76A48AA60}"/>
    <cellStyle name="40% - Accent3 54 2 2 2" xfId="23571" xr:uid="{D6F69872-141C-41C2-9CEC-E092190AFB3A}"/>
    <cellStyle name="40% - Accent3 54 2 3" xfId="10289" xr:uid="{AABA3D59-6D85-4F11-A348-FA123FDA040F}"/>
    <cellStyle name="40% - Accent3 54 2 3 2" xfId="21577" xr:uid="{9CB246D8-C336-4ADB-B6BA-B19D789AB775}"/>
    <cellStyle name="40% - Accent3 54 2 4" xfId="8295" xr:uid="{BAD2E6F8-5765-411C-950F-B7D4759DA4E6}"/>
    <cellStyle name="40% - Accent3 54 2 4 2" xfId="19583" xr:uid="{0829B9F6-800B-4E91-8473-F4D1F1BAE0EF}"/>
    <cellStyle name="40% - Accent3 54 2 5" xfId="6301" xr:uid="{CA00B583-6168-4A28-949D-5103F2EDC0A1}"/>
    <cellStyle name="40% - Accent3 54 2 5 2" xfId="17589" xr:uid="{6484F0EC-CDB6-4089-AED4-FA5EF400B5F2}"/>
    <cellStyle name="40% - Accent3 54 2 6" xfId="15595" xr:uid="{404752B2-EDAF-45FA-9384-4ED5A4F73FC4}"/>
    <cellStyle name="40% - Accent3 54 3" xfId="11286" xr:uid="{38B06F5C-4837-4219-8C75-4517BA5309C0}"/>
    <cellStyle name="40% - Accent3 54 3 2" xfId="22574" xr:uid="{20BBCD25-6A5A-4EE9-8914-E0115788190D}"/>
    <cellStyle name="40% - Accent3 54 4" xfId="9292" xr:uid="{0637D5A2-22A1-43B8-BF71-3146BE824C37}"/>
    <cellStyle name="40% - Accent3 54 4 2" xfId="20580" xr:uid="{3A8D84B8-7458-4B4F-BF6B-CA20BA84A58B}"/>
    <cellStyle name="40% - Accent3 54 5" xfId="7298" xr:uid="{B9550C32-C861-441B-B5F6-308ED599BE29}"/>
    <cellStyle name="40% - Accent3 54 5 2" xfId="18586" xr:uid="{92A023CE-DBC2-474D-903D-B7FE0D00C1C3}"/>
    <cellStyle name="40% - Accent3 54 6" xfId="5304" xr:uid="{5FD5943C-F196-446A-9B30-59CE34EB21CD}"/>
    <cellStyle name="40% - Accent3 54 6 2" xfId="16592" xr:uid="{8CF3B933-72F1-4144-8CE9-ECFCD959C1A2}"/>
    <cellStyle name="40% - Accent3 54 7" xfId="14598" xr:uid="{4E989ECC-0CDA-4516-B656-F37B762E0248}"/>
    <cellStyle name="40% - Accent3 54 8" xfId="13284" xr:uid="{6D8D6EDA-43EE-460A-A76D-9F6CD5BEB464}"/>
    <cellStyle name="40% - Accent3 55" xfId="1349" xr:uid="{69F9C013-CFF4-4493-BFC5-D948ED9398EA}"/>
    <cellStyle name="40% - Accent3 55 2" xfId="4305" xr:uid="{8721EDC9-59D6-4A3D-8690-D2CED6082588}"/>
    <cellStyle name="40% - Accent3 55 2 2" xfId="12284" xr:uid="{0E97BBF5-6D2C-4349-A4AF-BEE454E5E0D3}"/>
    <cellStyle name="40% - Accent3 55 2 2 2" xfId="23572" xr:uid="{3E2F42BC-1A6D-4E6C-9454-DDEAE55C3142}"/>
    <cellStyle name="40% - Accent3 55 2 3" xfId="10290" xr:uid="{96021627-D422-4D4B-9B83-A1282E26779B}"/>
    <cellStyle name="40% - Accent3 55 2 3 2" xfId="21578" xr:uid="{FC522AC7-07EF-4554-B681-0A3F3D3A8C7B}"/>
    <cellStyle name="40% - Accent3 55 2 4" xfId="8296" xr:uid="{121E3122-C1BC-4970-8D8B-27FA17B155F5}"/>
    <cellStyle name="40% - Accent3 55 2 4 2" xfId="19584" xr:uid="{E6225893-5BFB-4923-83B8-8702902FDB53}"/>
    <cellStyle name="40% - Accent3 55 2 5" xfId="6302" xr:uid="{973282C9-45CD-4C1A-BC07-8E0F8F6F63AB}"/>
    <cellStyle name="40% - Accent3 55 2 5 2" xfId="17590" xr:uid="{609D61B2-C22D-47A8-A6D8-92641C287841}"/>
    <cellStyle name="40% - Accent3 55 2 6" xfId="15596" xr:uid="{F49619E1-BF6C-463F-BEC6-DAF3C89CFA72}"/>
    <cellStyle name="40% - Accent3 55 3" xfId="11287" xr:uid="{08C470F9-E17E-4D25-8102-0B2CC92C090F}"/>
    <cellStyle name="40% - Accent3 55 3 2" xfId="22575" xr:uid="{56868971-CF61-4749-9EA6-DEBC03D05044}"/>
    <cellStyle name="40% - Accent3 55 4" xfId="9293" xr:uid="{278B13CC-0334-491E-8857-104761F422CA}"/>
    <cellStyle name="40% - Accent3 55 4 2" xfId="20581" xr:uid="{68E23EFB-A0DD-4408-B0B2-B9DEB390AC0B}"/>
    <cellStyle name="40% - Accent3 55 5" xfId="7299" xr:uid="{D50E83E1-6F30-4EDE-AAD1-4B0C888C16CE}"/>
    <cellStyle name="40% - Accent3 55 5 2" xfId="18587" xr:uid="{F1B7FB3E-9D76-4597-834D-E9990893E49F}"/>
    <cellStyle name="40% - Accent3 55 6" xfId="5305" xr:uid="{CB8CA427-E9DD-4AE6-A397-3E6D86F8404D}"/>
    <cellStyle name="40% - Accent3 55 6 2" xfId="16593" xr:uid="{EC5B959E-CF52-4D49-BA62-38949CD593EF}"/>
    <cellStyle name="40% - Accent3 55 7" xfId="14599" xr:uid="{A9AE69DA-6C7C-44F5-B45A-CD597D86BA7D}"/>
    <cellStyle name="40% - Accent3 55 8" xfId="13285" xr:uid="{85C3DF93-AC41-4079-84F1-D6515B4B2F26}"/>
    <cellStyle name="40% - Accent3 56" xfId="1350" xr:uid="{14792789-4FFC-411C-AA85-A92237E568A6}"/>
    <cellStyle name="40% - Accent3 56 2" xfId="4306" xr:uid="{14F48C1A-E049-4D40-8724-4302B286E97B}"/>
    <cellStyle name="40% - Accent3 56 2 2" xfId="12285" xr:uid="{AF803C42-FC9D-4A8C-B2AE-367EEA2546CB}"/>
    <cellStyle name="40% - Accent3 56 2 2 2" xfId="23573" xr:uid="{4C7FF393-0384-49AE-831A-B20A113F0803}"/>
    <cellStyle name="40% - Accent3 56 2 3" xfId="10291" xr:uid="{AA36D0FE-94B2-4F27-960C-A8453C59D5FE}"/>
    <cellStyle name="40% - Accent3 56 2 3 2" xfId="21579" xr:uid="{E3FF40BB-4F0C-4F38-8544-FD3882EEEFF3}"/>
    <cellStyle name="40% - Accent3 56 2 4" xfId="8297" xr:uid="{833CF979-AEAA-4568-BCAF-D468C441B015}"/>
    <cellStyle name="40% - Accent3 56 2 4 2" xfId="19585" xr:uid="{D15D32C4-C486-45D3-BEB8-A7E2DD6D5255}"/>
    <cellStyle name="40% - Accent3 56 2 5" xfId="6303" xr:uid="{52BAE8DF-2951-44E0-8254-9766CD4FEE49}"/>
    <cellStyle name="40% - Accent3 56 2 5 2" xfId="17591" xr:uid="{4BFFD9DB-FE01-4EBE-8F72-8509E0C5470C}"/>
    <cellStyle name="40% - Accent3 56 2 6" xfId="15597" xr:uid="{6301A3D6-4285-4A5A-B182-5802FA0D816A}"/>
    <cellStyle name="40% - Accent3 56 3" xfId="11288" xr:uid="{134E3116-047B-4324-84AB-3D0E4645E95C}"/>
    <cellStyle name="40% - Accent3 56 3 2" xfId="22576" xr:uid="{A23E4011-6205-4794-AB09-D675BEBFC76C}"/>
    <cellStyle name="40% - Accent3 56 4" xfId="9294" xr:uid="{63DF4A57-5CFF-4CAD-80A8-B19C35C779BF}"/>
    <cellStyle name="40% - Accent3 56 4 2" xfId="20582" xr:uid="{9632DF48-D9D1-4B47-AA53-E571610C97C4}"/>
    <cellStyle name="40% - Accent3 56 5" xfId="7300" xr:uid="{2A74380A-C22C-4A87-A5C4-9E4F43FC58BC}"/>
    <cellStyle name="40% - Accent3 56 5 2" xfId="18588" xr:uid="{71D459E2-BA4E-4868-B26E-B46D6392470A}"/>
    <cellStyle name="40% - Accent3 56 6" xfId="5306" xr:uid="{9F4D1F5F-DDB1-4584-B7F9-D89957657169}"/>
    <cellStyle name="40% - Accent3 56 6 2" xfId="16594" xr:uid="{A64FB7BD-9C2B-4218-8D97-B93E3EE7B47A}"/>
    <cellStyle name="40% - Accent3 56 7" xfId="14600" xr:uid="{D749019C-1830-406B-9349-592838C62C45}"/>
    <cellStyle name="40% - Accent3 56 8" xfId="13286" xr:uid="{340ED249-23F4-4A43-98A7-EF142DDF6B25}"/>
    <cellStyle name="40% - Accent3 57" xfId="1351" xr:uid="{5768AF11-B2D1-406A-BAC2-B2BCCDB41A95}"/>
    <cellStyle name="40% - Accent3 57 2" xfId="4307" xr:uid="{9B9254D7-1693-4E78-9AE4-ECD206DE046F}"/>
    <cellStyle name="40% - Accent3 57 2 2" xfId="12286" xr:uid="{9F416523-01F0-4AAD-AA1E-D8471163E275}"/>
    <cellStyle name="40% - Accent3 57 2 2 2" xfId="23574" xr:uid="{DD2E93EA-82EC-4F99-AC7E-F741CB4A4902}"/>
    <cellStyle name="40% - Accent3 57 2 3" xfId="10292" xr:uid="{73D93496-FF0F-41F9-A9AE-C30AB5D75BB8}"/>
    <cellStyle name="40% - Accent3 57 2 3 2" xfId="21580" xr:uid="{4E4D1EB0-87DA-432D-84B1-BFCD88F23F01}"/>
    <cellStyle name="40% - Accent3 57 2 4" xfId="8298" xr:uid="{CC8E086C-4627-4B4B-B252-A7DFBC6B9972}"/>
    <cellStyle name="40% - Accent3 57 2 4 2" xfId="19586" xr:uid="{B6FB82B9-186C-4F3F-A323-9682AA50F69F}"/>
    <cellStyle name="40% - Accent3 57 2 5" xfId="6304" xr:uid="{C5015462-F228-412F-8B01-B24D8C45DC51}"/>
    <cellStyle name="40% - Accent3 57 2 5 2" xfId="17592" xr:uid="{7E5773CC-A8E0-42DF-9DCC-3C7F624614B6}"/>
    <cellStyle name="40% - Accent3 57 2 6" xfId="15598" xr:uid="{28B56B4A-C313-45AA-B8EB-86778E35B9BD}"/>
    <cellStyle name="40% - Accent3 57 3" xfId="11289" xr:uid="{CE652C84-1CB3-47F6-B205-C70680060598}"/>
    <cellStyle name="40% - Accent3 57 3 2" xfId="22577" xr:uid="{3BC1B2FD-4051-4585-AF65-29C84047578D}"/>
    <cellStyle name="40% - Accent3 57 4" xfId="9295" xr:uid="{B9B86D12-5414-42AF-B389-FAFA63F96CCF}"/>
    <cellStyle name="40% - Accent3 57 4 2" xfId="20583" xr:uid="{F465184D-9939-4C15-9C44-C962CA2BF6E3}"/>
    <cellStyle name="40% - Accent3 57 5" xfId="7301" xr:uid="{FB6E7471-0B8F-429D-B0A3-8E9B63ABC477}"/>
    <cellStyle name="40% - Accent3 57 5 2" xfId="18589" xr:uid="{3CF1B040-1D98-4BF8-B353-FBCC9F550F9E}"/>
    <cellStyle name="40% - Accent3 57 6" xfId="5307" xr:uid="{4EE4002B-C1D7-4BD6-9B1E-DE5012578C09}"/>
    <cellStyle name="40% - Accent3 57 6 2" xfId="16595" xr:uid="{D021563B-E563-433C-8A15-81262A5208D6}"/>
    <cellStyle name="40% - Accent3 57 7" xfId="14601" xr:uid="{96A0C7A6-744E-4E0E-9819-4DACD38FF078}"/>
    <cellStyle name="40% - Accent3 57 8" xfId="13287" xr:uid="{4CAEEF52-3971-44BA-8FDF-B24A7AB3386A}"/>
    <cellStyle name="40% - Accent3 58" xfId="1352" xr:uid="{121BB179-6333-459C-9AF7-1BD51A60D943}"/>
    <cellStyle name="40% - Accent3 58 2" xfId="4308" xr:uid="{8F10433A-1EAF-4598-B1F3-5F9FD63BE8E7}"/>
    <cellStyle name="40% - Accent3 58 2 2" xfId="12287" xr:uid="{4CC09938-AF2B-45C6-81A5-EB65367011DA}"/>
    <cellStyle name="40% - Accent3 58 2 2 2" xfId="23575" xr:uid="{9026ACF8-4B80-457C-85C4-731BD716D318}"/>
    <cellStyle name="40% - Accent3 58 2 3" xfId="10293" xr:uid="{B3030D4D-86C6-49AD-8A4C-7CF399DA72E9}"/>
    <cellStyle name="40% - Accent3 58 2 3 2" xfId="21581" xr:uid="{B4F17318-B45A-49D6-B11D-E3658C4C9235}"/>
    <cellStyle name="40% - Accent3 58 2 4" xfId="8299" xr:uid="{CA323A42-9B16-4818-A0D9-F16675A94B92}"/>
    <cellStyle name="40% - Accent3 58 2 4 2" xfId="19587" xr:uid="{6A32C011-444B-487D-9B93-29394DE23CC1}"/>
    <cellStyle name="40% - Accent3 58 2 5" xfId="6305" xr:uid="{F8243050-20D8-4A38-BD0A-E226260E7B94}"/>
    <cellStyle name="40% - Accent3 58 2 5 2" xfId="17593" xr:uid="{BB8A6ABD-D4C1-41AC-ABC3-7E377E95D577}"/>
    <cellStyle name="40% - Accent3 58 2 6" xfId="15599" xr:uid="{B41A550E-71EA-4A54-A53B-1E659E03EC19}"/>
    <cellStyle name="40% - Accent3 58 3" xfId="11290" xr:uid="{07AA885F-15F2-405F-96AD-1290FD84FDE7}"/>
    <cellStyle name="40% - Accent3 58 3 2" xfId="22578" xr:uid="{DA865E60-4013-4B59-829F-2B25F5899635}"/>
    <cellStyle name="40% - Accent3 58 4" xfId="9296" xr:uid="{BA71A6D6-6E52-4D14-84E5-457BF39B13A2}"/>
    <cellStyle name="40% - Accent3 58 4 2" xfId="20584" xr:uid="{FAB8405C-0CEF-4C15-8905-ED889E601C42}"/>
    <cellStyle name="40% - Accent3 58 5" xfId="7302" xr:uid="{72065E0A-AA39-4F4C-92E3-118E1B7FC08E}"/>
    <cellStyle name="40% - Accent3 58 5 2" xfId="18590" xr:uid="{8F709BE4-85C3-4F3A-8C5E-E1FCC0B812EC}"/>
    <cellStyle name="40% - Accent3 58 6" xfId="5308" xr:uid="{9239C53E-3FF1-4580-96C6-84DBF13641B3}"/>
    <cellStyle name="40% - Accent3 58 6 2" xfId="16596" xr:uid="{DBDD51F6-739B-4638-B050-7F823CC9DC62}"/>
    <cellStyle name="40% - Accent3 58 7" xfId="14602" xr:uid="{6F9828C4-A3DC-4BE1-BD52-364D339B7B80}"/>
    <cellStyle name="40% - Accent3 58 8" xfId="13288" xr:uid="{555DB41F-BB69-4EB5-B0DF-BCEE1F6C110D}"/>
    <cellStyle name="40% - Accent3 59" xfId="1353" xr:uid="{BC0F151A-35A0-49D5-9416-26F21A03360E}"/>
    <cellStyle name="40% - Accent3 59 2" xfId="4309" xr:uid="{F0618D52-63F2-447B-AE13-99D709E18882}"/>
    <cellStyle name="40% - Accent3 59 2 2" xfId="12288" xr:uid="{F09C6649-4270-4B27-866B-2422F20F2A61}"/>
    <cellStyle name="40% - Accent3 59 2 2 2" xfId="23576" xr:uid="{E6053A7C-8583-4BFE-A8A3-1465D4FDF3C6}"/>
    <cellStyle name="40% - Accent3 59 2 3" xfId="10294" xr:uid="{26FD5215-F76E-4C61-B928-E030B582C431}"/>
    <cellStyle name="40% - Accent3 59 2 3 2" xfId="21582" xr:uid="{E8358EB9-743C-4EC2-AD7A-782D637A46D7}"/>
    <cellStyle name="40% - Accent3 59 2 4" xfId="8300" xr:uid="{A5AB4A34-D028-4092-9B67-664732A79FF3}"/>
    <cellStyle name="40% - Accent3 59 2 4 2" xfId="19588" xr:uid="{235CA19A-B9E6-4007-B220-D597CA812ECB}"/>
    <cellStyle name="40% - Accent3 59 2 5" xfId="6306" xr:uid="{9DBCEF0D-D9BB-41C8-BA26-214B24E57292}"/>
    <cellStyle name="40% - Accent3 59 2 5 2" xfId="17594" xr:uid="{7A6DB217-75A6-49FC-B814-188FCB481EB3}"/>
    <cellStyle name="40% - Accent3 59 2 6" xfId="15600" xr:uid="{6BE04023-CF0E-4B51-A17B-D67471900E9E}"/>
    <cellStyle name="40% - Accent3 59 3" xfId="11291" xr:uid="{E3D569C4-0943-421B-A3D0-C20E48783E86}"/>
    <cellStyle name="40% - Accent3 59 3 2" xfId="22579" xr:uid="{58355C37-92A5-48C7-897C-25B27B2D497A}"/>
    <cellStyle name="40% - Accent3 59 4" xfId="9297" xr:uid="{BC4E9D35-DC04-468C-8C20-83ED858E3CD1}"/>
    <cellStyle name="40% - Accent3 59 4 2" xfId="20585" xr:uid="{C74FB2E6-9019-4BDA-87CE-F99C599AF511}"/>
    <cellStyle name="40% - Accent3 59 5" xfId="7303" xr:uid="{39EA4551-6D3A-4235-964C-D5BFB9FAA1AF}"/>
    <cellStyle name="40% - Accent3 59 5 2" xfId="18591" xr:uid="{FDD895EA-4296-43E7-B18C-EA9839EDEE8A}"/>
    <cellStyle name="40% - Accent3 59 6" xfId="5309" xr:uid="{0DB5AA25-D80D-4FA4-A836-F9634361AE31}"/>
    <cellStyle name="40% - Accent3 59 6 2" xfId="16597" xr:uid="{406BD51B-8A67-43B6-8BCF-678BBEC1DFBD}"/>
    <cellStyle name="40% - Accent3 59 7" xfId="14603" xr:uid="{5C8B247A-7601-4854-A649-C1476C9B313C}"/>
    <cellStyle name="40% - Accent3 59 8" xfId="13289" xr:uid="{09C033A0-55C8-473D-AF06-BC71DD880A27}"/>
    <cellStyle name="40% - Accent3 6" xfId="1354" xr:uid="{3A57FCC9-F5F7-4366-BA4E-DD6ED9AA91CD}"/>
    <cellStyle name="40% - Accent3 6 10" xfId="24677" xr:uid="{FCECB86E-8FB1-4A61-B2AD-7EBFA93261DD}"/>
    <cellStyle name="40% - Accent3 6 11" xfId="25066" xr:uid="{A3181EB6-22FB-4137-BBB8-4FD1201E52EE}"/>
    <cellStyle name="40% - Accent3 6 2" xfId="4310" xr:uid="{83AA9BE9-0E50-4B33-A6C5-9FFA846B92AB}"/>
    <cellStyle name="40% - Accent3 6 2 2" xfId="12289" xr:uid="{47FC9778-5F62-478C-95FB-EBF94CB7A0BB}"/>
    <cellStyle name="40% - Accent3 6 2 2 2" xfId="23577" xr:uid="{6A7DBD66-A6C4-4150-945B-CE34A37B3F85}"/>
    <cellStyle name="40% - Accent3 6 2 3" xfId="10295" xr:uid="{57E65380-CE64-4EA8-B63C-4D893D64A130}"/>
    <cellStyle name="40% - Accent3 6 2 3 2" xfId="21583" xr:uid="{F914B1E2-5EAC-445B-ADF2-AB1E7346708F}"/>
    <cellStyle name="40% - Accent3 6 2 4" xfId="8301" xr:uid="{2E7F2160-2C46-4E3C-A42C-F21157DC92E3}"/>
    <cellStyle name="40% - Accent3 6 2 4 2" xfId="19589" xr:uid="{3F42DBA6-EC05-4600-BB41-821997B48B90}"/>
    <cellStyle name="40% - Accent3 6 2 5" xfId="6307" xr:uid="{2D3BB080-F6F2-4BA7-8D3C-A18930500E72}"/>
    <cellStyle name="40% - Accent3 6 2 5 2" xfId="17595" xr:uid="{C564A519-085C-4266-BF56-E3070EFE7C90}"/>
    <cellStyle name="40% - Accent3 6 2 6" xfId="15601" xr:uid="{B2C35A05-2854-47DD-BDBB-B4B6F2AC62C7}"/>
    <cellStyle name="40% - Accent3 6 2 7" xfId="24438" xr:uid="{BC17995F-0618-4CDA-A085-E791DD3F0EA4}"/>
    <cellStyle name="40% - Accent3 6 2 8" xfId="24901" xr:uid="{A1509CE7-79E1-430B-B510-E7AEA9D6B48F}"/>
    <cellStyle name="40% - Accent3 6 2 9" xfId="25268" xr:uid="{DCAFBF69-5533-4391-B77F-38FE74C6466B}"/>
    <cellStyle name="40% - Accent3 6 3" xfId="11292" xr:uid="{AD17A7A6-2F58-4DEB-A91B-677F909AC06A}"/>
    <cellStyle name="40% - Accent3 6 3 2" xfId="22580" xr:uid="{09A50AC7-6B31-472C-9A8D-994063716DF6}"/>
    <cellStyle name="40% - Accent3 6 4" xfId="9298" xr:uid="{749F26B8-B9FF-4EA1-83B6-D0B4231213E2}"/>
    <cellStyle name="40% - Accent3 6 4 2" xfId="20586" xr:uid="{728FBAEE-DC25-41D4-B191-4D58E35F80B6}"/>
    <cellStyle name="40% - Accent3 6 5" xfId="7304" xr:uid="{67F71B6E-4FD3-44E8-8A68-C725304C1591}"/>
    <cellStyle name="40% - Accent3 6 5 2" xfId="18592" xr:uid="{69691D04-8938-435F-8E43-6606B3883841}"/>
    <cellStyle name="40% - Accent3 6 6" xfId="5310" xr:uid="{8D645020-6282-478F-9D7B-2E88FE55BCB7}"/>
    <cellStyle name="40% - Accent3 6 6 2" xfId="16598" xr:uid="{3CF83CC5-17FE-441E-BEB0-75660462D6C1}"/>
    <cellStyle name="40% - Accent3 6 7" xfId="14604" xr:uid="{76F08011-34D9-4028-97EB-ABED1A276D94}"/>
    <cellStyle name="40% - Accent3 6 8" xfId="13290" xr:uid="{4188E1CC-E5F7-4AA2-9949-C1274EF9CF51}"/>
    <cellStyle name="40% - Accent3 6 9" xfId="24050" xr:uid="{873B8A6A-E62A-42A0-BE31-0365F8D5C829}"/>
    <cellStyle name="40% - Accent3 60" xfId="1355" xr:uid="{E39CB4B8-D639-49D5-837A-372FD542708C}"/>
    <cellStyle name="40% - Accent3 60 2" xfId="4311" xr:uid="{CA176712-5600-4C31-B5A7-D88D33D88A8C}"/>
    <cellStyle name="40% - Accent3 60 2 2" xfId="12290" xr:uid="{31CE972E-2297-4CBA-82B8-E16B24343430}"/>
    <cellStyle name="40% - Accent3 60 2 2 2" xfId="23578" xr:uid="{451F119C-84CC-47DA-8F7C-0ED00FC5C2DA}"/>
    <cellStyle name="40% - Accent3 60 2 3" xfId="10296" xr:uid="{B0A21683-3169-4CB7-B1AD-2E922340DB3D}"/>
    <cellStyle name="40% - Accent3 60 2 3 2" xfId="21584" xr:uid="{B4A58DEC-8FE9-4D0D-A57B-832365E90803}"/>
    <cellStyle name="40% - Accent3 60 2 4" xfId="8302" xr:uid="{60825365-79F1-4946-9641-0CAC90B9F094}"/>
    <cellStyle name="40% - Accent3 60 2 4 2" xfId="19590" xr:uid="{FC862C78-B41F-43D2-A56A-72C39D6CCAC2}"/>
    <cellStyle name="40% - Accent3 60 2 5" xfId="6308" xr:uid="{1D302A85-83C8-4BC8-8043-9C4F5FFB9005}"/>
    <cellStyle name="40% - Accent3 60 2 5 2" xfId="17596" xr:uid="{4F1C3B0C-A156-4228-A6B0-A756FD4C5F19}"/>
    <cellStyle name="40% - Accent3 60 2 6" xfId="15602" xr:uid="{7CE2E7D4-CCAB-4F30-A7DC-9C042165527C}"/>
    <cellStyle name="40% - Accent3 60 3" xfId="11293" xr:uid="{C3783B1B-6D27-4EC5-BCC9-93883B6E5D2E}"/>
    <cellStyle name="40% - Accent3 60 3 2" xfId="22581" xr:uid="{4CAD5D5D-37A2-4C5C-B4C7-949C7272AD40}"/>
    <cellStyle name="40% - Accent3 60 4" xfId="9299" xr:uid="{AB189055-DD56-4C0F-93F0-1151405CF1B7}"/>
    <cellStyle name="40% - Accent3 60 4 2" xfId="20587" xr:uid="{BCF77B4D-8FAD-40E3-A6AE-CF2454A5DEEA}"/>
    <cellStyle name="40% - Accent3 60 5" xfId="7305" xr:uid="{A793E99C-BD7D-43B5-B264-FDDF3BE5B241}"/>
    <cellStyle name="40% - Accent3 60 5 2" xfId="18593" xr:uid="{840CD3A6-A59A-46B2-9D06-D4043ACFD26C}"/>
    <cellStyle name="40% - Accent3 60 6" xfId="5311" xr:uid="{B4343DBC-0040-4AC2-B7C7-3F27B9E60A60}"/>
    <cellStyle name="40% - Accent3 60 6 2" xfId="16599" xr:uid="{FC40CDD0-E0F2-4916-AE6E-C04D1E8890B1}"/>
    <cellStyle name="40% - Accent3 60 7" xfId="14605" xr:uid="{42D7610F-2E97-40D1-BED9-29CFD382CBA6}"/>
    <cellStyle name="40% - Accent3 60 8" xfId="13291" xr:uid="{6C0D5650-5305-4674-BFDE-B298CA3A55B6}"/>
    <cellStyle name="40% - Accent3 61" xfId="1356" xr:uid="{65351CFA-EFCF-47D8-A6D9-A0A01E912443}"/>
    <cellStyle name="40% - Accent3 61 2" xfId="4312" xr:uid="{B33B9C00-10BA-4039-8218-57FF7C708CCB}"/>
    <cellStyle name="40% - Accent3 61 2 2" xfId="12291" xr:uid="{CFF225DB-7578-41A8-913C-4346F85753DD}"/>
    <cellStyle name="40% - Accent3 61 2 2 2" xfId="23579" xr:uid="{17B9EE99-9A42-4087-8655-0750E162BFAB}"/>
    <cellStyle name="40% - Accent3 61 2 3" xfId="10297" xr:uid="{506327E3-0193-403D-84A6-A6AA702A0335}"/>
    <cellStyle name="40% - Accent3 61 2 3 2" xfId="21585" xr:uid="{CE5E9435-0996-4DEB-A636-5D7F8C3BBEAF}"/>
    <cellStyle name="40% - Accent3 61 2 4" xfId="8303" xr:uid="{41395983-EB8C-43DB-9085-DE9D2C144C5D}"/>
    <cellStyle name="40% - Accent3 61 2 4 2" xfId="19591" xr:uid="{4337D768-9FED-48CE-B412-8DC7D03D2028}"/>
    <cellStyle name="40% - Accent3 61 2 5" xfId="6309" xr:uid="{962CF4D4-ECA0-47F6-A6AF-7E55AB7CE1B7}"/>
    <cellStyle name="40% - Accent3 61 2 5 2" xfId="17597" xr:uid="{F094D9D5-FB61-4E78-ACE5-A64BB0E13F48}"/>
    <cellStyle name="40% - Accent3 61 2 6" xfId="15603" xr:uid="{EE10271A-F105-43B7-88C8-E303718B6E27}"/>
    <cellStyle name="40% - Accent3 61 3" xfId="11294" xr:uid="{EE60E308-5ECC-4EF3-8379-B8AD8B6BE36E}"/>
    <cellStyle name="40% - Accent3 61 3 2" xfId="22582" xr:uid="{0C103AD7-2FD2-4E30-9E57-B33F91BC8081}"/>
    <cellStyle name="40% - Accent3 61 4" xfId="9300" xr:uid="{D2AA8458-C201-4486-84BD-B1964B7D3BBC}"/>
    <cellStyle name="40% - Accent3 61 4 2" xfId="20588" xr:uid="{54469CA6-25EA-4875-A6E1-32ED622982BE}"/>
    <cellStyle name="40% - Accent3 61 5" xfId="7306" xr:uid="{B9C0954D-4953-4017-8F1E-554EEBF708BA}"/>
    <cellStyle name="40% - Accent3 61 5 2" xfId="18594" xr:uid="{27253785-E45D-49F3-B31C-D9A75EE3E835}"/>
    <cellStyle name="40% - Accent3 61 6" xfId="5312" xr:uid="{67B6CE5C-4F01-47A2-B60A-224AC4959422}"/>
    <cellStyle name="40% - Accent3 61 6 2" xfId="16600" xr:uid="{DD78463F-C9DB-4A9C-81BB-FC5F7361BEBA}"/>
    <cellStyle name="40% - Accent3 61 7" xfId="14606" xr:uid="{62F310E5-839D-42CA-971C-8588B37987E5}"/>
    <cellStyle name="40% - Accent3 61 8" xfId="13292" xr:uid="{E74EF52F-050F-4D9D-9A35-96B6825CBCAC}"/>
    <cellStyle name="40% - Accent3 62" xfId="1357" xr:uid="{F601FCD9-0017-4F1E-9943-B200DA4FB711}"/>
    <cellStyle name="40% - Accent3 62 2" xfId="4313" xr:uid="{CAEDB4FF-F5C8-4EB6-9848-45D4C02AFA48}"/>
    <cellStyle name="40% - Accent3 62 2 2" xfId="12292" xr:uid="{31FA0956-ABD2-408D-867A-C05C11A0F2C9}"/>
    <cellStyle name="40% - Accent3 62 2 2 2" xfId="23580" xr:uid="{F29554C4-B0CC-4EBC-AF38-F98E298F8901}"/>
    <cellStyle name="40% - Accent3 62 2 3" xfId="10298" xr:uid="{D04D3153-0E8B-4430-8F1B-420B37ACF2A5}"/>
    <cellStyle name="40% - Accent3 62 2 3 2" xfId="21586" xr:uid="{22B627C1-9132-420E-AB35-06A927F19F9A}"/>
    <cellStyle name="40% - Accent3 62 2 4" xfId="8304" xr:uid="{74698ADC-F2EF-40A8-8852-7A1A038B3DFE}"/>
    <cellStyle name="40% - Accent3 62 2 4 2" xfId="19592" xr:uid="{E6203BDC-274D-4485-A4D1-5C595373DC37}"/>
    <cellStyle name="40% - Accent3 62 2 5" xfId="6310" xr:uid="{61F29A4F-5B90-4ECB-BB6D-0C403E18FE7F}"/>
    <cellStyle name="40% - Accent3 62 2 5 2" xfId="17598" xr:uid="{A8DE4814-9FC3-4D02-8BB0-68C0E11B425F}"/>
    <cellStyle name="40% - Accent3 62 2 6" xfId="15604" xr:uid="{85535100-A8C4-476A-9C53-EF4629145A88}"/>
    <cellStyle name="40% - Accent3 62 3" xfId="11295" xr:uid="{ED6FDAC1-22D3-42C5-BD8C-53AF739E05E3}"/>
    <cellStyle name="40% - Accent3 62 3 2" xfId="22583" xr:uid="{0796C4BD-F7AA-4FE0-9739-9546AA97960C}"/>
    <cellStyle name="40% - Accent3 62 4" xfId="9301" xr:uid="{C2C5802E-ECE4-41C0-8490-9BB3A31AB697}"/>
    <cellStyle name="40% - Accent3 62 4 2" xfId="20589" xr:uid="{535C3447-5798-4406-B715-E4F77D82CD33}"/>
    <cellStyle name="40% - Accent3 62 5" xfId="7307" xr:uid="{5C765216-DBD3-414A-9B14-F43087380201}"/>
    <cellStyle name="40% - Accent3 62 5 2" xfId="18595" xr:uid="{0C2E04A4-272B-4F10-923A-685ABB7BA6ED}"/>
    <cellStyle name="40% - Accent3 62 6" xfId="5313" xr:uid="{74A0BC24-DF26-4DFB-9317-F69F3B34F31F}"/>
    <cellStyle name="40% - Accent3 62 6 2" xfId="16601" xr:uid="{984D65E6-29F5-400F-831C-89D6C3FDF1F6}"/>
    <cellStyle name="40% - Accent3 62 7" xfId="14607" xr:uid="{821E82AA-AB45-45F9-BF9E-4369B30377CB}"/>
    <cellStyle name="40% - Accent3 62 8" xfId="13293" xr:uid="{1EAD2E63-7664-4F92-B14F-756341819A35}"/>
    <cellStyle name="40% - Accent3 63" xfId="1358" xr:uid="{CEE434A4-C1D0-4C41-AC8B-FC32408DABE2}"/>
    <cellStyle name="40% - Accent3 63 2" xfId="4314" xr:uid="{1045FCDC-AFE0-48DF-B446-E8D90FC8340B}"/>
    <cellStyle name="40% - Accent3 63 2 2" xfId="12293" xr:uid="{A57CF346-3793-41E7-A63E-3C5E231C4960}"/>
    <cellStyle name="40% - Accent3 63 2 2 2" xfId="23581" xr:uid="{7BF9AE03-C470-4F36-AF0E-760D4A117D08}"/>
    <cellStyle name="40% - Accent3 63 2 3" xfId="10299" xr:uid="{B1F426DD-C835-4152-80E7-E4EE3E336EC3}"/>
    <cellStyle name="40% - Accent3 63 2 3 2" xfId="21587" xr:uid="{116B6D84-DAF2-48F6-90A9-1117670129E3}"/>
    <cellStyle name="40% - Accent3 63 2 4" xfId="8305" xr:uid="{7ADE6305-76C7-472B-8BF2-E045B6A71916}"/>
    <cellStyle name="40% - Accent3 63 2 4 2" xfId="19593" xr:uid="{EA959B6E-CD19-44C3-A307-50166601C852}"/>
    <cellStyle name="40% - Accent3 63 2 5" xfId="6311" xr:uid="{F88768EF-9A6E-4514-AF8D-5321D491D6EE}"/>
    <cellStyle name="40% - Accent3 63 2 5 2" xfId="17599" xr:uid="{A0B1B548-A8AA-4310-9192-F9BE9631833D}"/>
    <cellStyle name="40% - Accent3 63 2 6" xfId="15605" xr:uid="{98ABE1B2-C1E2-4C7A-82EF-5BD2BB5C0782}"/>
    <cellStyle name="40% - Accent3 63 3" xfId="11296" xr:uid="{89FB4C91-4347-44CC-A791-02205FE176C2}"/>
    <cellStyle name="40% - Accent3 63 3 2" xfId="22584" xr:uid="{D930D7C3-BFA0-43EF-B8A0-B5FA07586008}"/>
    <cellStyle name="40% - Accent3 63 4" xfId="9302" xr:uid="{ED29F96B-87AD-44CA-BC01-303DD1BB9833}"/>
    <cellStyle name="40% - Accent3 63 4 2" xfId="20590" xr:uid="{F885AA80-3743-4A6B-B440-7902BC24DBCE}"/>
    <cellStyle name="40% - Accent3 63 5" xfId="7308" xr:uid="{D932EC30-AC02-4783-93E2-11006BC03B56}"/>
    <cellStyle name="40% - Accent3 63 5 2" xfId="18596" xr:uid="{26164F87-1AA2-4231-9BF8-DC0C4454A151}"/>
    <cellStyle name="40% - Accent3 63 6" xfId="5314" xr:uid="{61AB0B76-D594-47CE-BCBB-E8047CA5BCF3}"/>
    <cellStyle name="40% - Accent3 63 6 2" xfId="16602" xr:uid="{BE7EA315-7B07-4605-9E33-02B1AA1892E2}"/>
    <cellStyle name="40% - Accent3 63 7" xfId="14608" xr:uid="{FAE8EF0F-DA1D-4E2A-BFC9-262AFCE2031C}"/>
    <cellStyle name="40% - Accent3 63 8" xfId="13294" xr:uid="{AC12F015-2032-4254-AA8B-64BEE3813A61}"/>
    <cellStyle name="40% - Accent3 64" xfId="1359" xr:uid="{DE7A5212-9F1B-463E-8345-C7D4CDCDEE4F}"/>
    <cellStyle name="40% - Accent3 64 2" xfId="4315" xr:uid="{668EB9BC-CE2B-410A-AA6F-CEB0CF1BA04B}"/>
    <cellStyle name="40% - Accent3 64 2 2" xfId="12294" xr:uid="{D3A4E6FB-A32F-4D26-BA86-0CB40EB83A1A}"/>
    <cellStyle name="40% - Accent3 64 2 2 2" xfId="23582" xr:uid="{AD44518E-25F3-4720-B903-AB74CF1CA7B3}"/>
    <cellStyle name="40% - Accent3 64 2 3" xfId="10300" xr:uid="{DA058318-1AFF-4C2B-84AB-C5D95672DDEC}"/>
    <cellStyle name="40% - Accent3 64 2 3 2" xfId="21588" xr:uid="{2AAE9BA4-18F7-410A-BC02-805AF4496851}"/>
    <cellStyle name="40% - Accent3 64 2 4" xfId="8306" xr:uid="{DD740DC1-4550-4C29-BE67-1F95B588E089}"/>
    <cellStyle name="40% - Accent3 64 2 4 2" xfId="19594" xr:uid="{A848D28C-63B5-4C78-A1FF-FBEB5920650B}"/>
    <cellStyle name="40% - Accent3 64 2 5" xfId="6312" xr:uid="{77B1E4DB-2580-495E-8C20-C85E624CA6FB}"/>
    <cellStyle name="40% - Accent3 64 2 5 2" xfId="17600" xr:uid="{DF22A9AC-5D6C-44A1-A5C0-715ADBA2FA07}"/>
    <cellStyle name="40% - Accent3 64 2 6" xfId="15606" xr:uid="{CE3DBEA6-1C5E-4FCF-A82D-BB3FC4A6B730}"/>
    <cellStyle name="40% - Accent3 64 3" xfId="11297" xr:uid="{786CA374-F1D0-4702-9C69-B6D8385E1180}"/>
    <cellStyle name="40% - Accent3 64 3 2" xfId="22585" xr:uid="{2D05832C-1294-4B4D-BF77-793DD433B0EA}"/>
    <cellStyle name="40% - Accent3 64 4" xfId="9303" xr:uid="{BA879780-4EEB-4556-932C-BFC88E4208E7}"/>
    <cellStyle name="40% - Accent3 64 4 2" xfId="20591" xr:uid="{989927CF-FD88-4FD0-9E1A-13500A8C40D7}"/>
    <cellStyle name="40% - Accent3 64 5" xfId="7309" xr:uid="{BAB0A23D-0647-4BD9-AA6E-F6D97A83BE9D}"/>
    <cellStyle name="40% - Accent3 64 5 2" xfId="18597" xr:uid="{D2DDB82D-C45A-4B97-AD8C-7407D1CC2182}"/>
    <cellStyle name="40% - Accent3 64 6" xfId="5315" xr:uid="{6C5E916D-F035-495A-8400-6D430C92ED43}"/>
    <cellStyle name="40% - Accent3 64 6 2" xfId="16603" xr:uid="{C248499B-55B7-405A-8E44-3289E7A2ACC9}"/>
    <cellStyle name="40% - Accent3 64 7" xfId="14609" xr:uid="{66406893-2674-4330-A9DA-F84441503210}"/>
    <cellStyle name="40% - Accent3 64 8" xfId="13295" xr:uid="{BE903C00-7DC5-4DB1-9583-69A19CEFB698}"/>
    <cellStyle name="40% - Accent3 65" xfId="1360" xr:uid="{7196B518-95FD-4770-AC91-7B03AAA5CC41}"/>
    <cellStyle name="40% - Accent3 65 2" xfId="4316" xr:uid="{18F7633E-25A8-433F-BF9C-637307D06BD1}"/>
    <cellStyle name="40% - Accent3 65 2 2" xfId="12295" xr:uid="{6458BFBF-EDDA-49F9-ADCE-1DE7CF2A2591}"/>
    <cellStyle name="40% - Accent3 65 2 2 2" xfId="23583" xr:uid="{09FE31FE-7E38-40C5-AB60-3984538E3B05}"/>
    <cellStyle name="40% - Accent3 65 2 3" xfId="10301" xr:uid="{2A078BAA-EF8E-41D6-B613-564E8FA8B0C3}"/>
    <cellStyle name="40% - Accent3 65 2 3 2" xfId="21589" xr:uid="{0C91D34D-4E05-456B-9A6C-2B24041C21DA}"/>
    <cellStyle name="40% - Accent3 65 2 4" xfId="8307" xr:uid="{95D21298-E586-4954-814C-921D1B84CF70}"/>
    <cellStyle name="40% - Accent3 65 2 4 2" xfId="19595" xr:uid="{886CFB24-6696-4864-9EF0-E2E127F91EED}"/>
    <cellStyle name="40% - Accent3 65 2 5" xfId="6313" xr:uid="{8E9AAA74-2E98-48CE-A004-051B0399EE34}"/>
    <cellStyle name="40% - Accent3 65 2 5 2" xfId="17601" xr:uid="{F063E907-7657-499F-8B2A-798D5C2DDB20}"/>
    <cellStyle name="40% - Accent3 65 2 6" xfId="15607" xr:uid="{35944CEB-36C0-4AAA-8F23-533124DBA1E8}"/>
    <cellStyle name="40% - Accent3 65 3" xfId="11298" xr:uid="{B143532F-EB4A-42ED-B813-F30E12CEC7DC}"/>
    <cellStyle name="40% - Accent3 65 3 2" xfId="22586" xr:uid="{EB438D1E-093C-48D2-BE4C-8E01591B99CA}"/>
    <cellStyle name="40% - Accent3 65 4" xfId="9304" xr:uid="{5254CC56-5C71-40DD-B471-395298E4B20D}"/>
    <cellStyle name="40% - Accent3 65 4 2" xfId="20592" xr:uid="{E113E180-0292-4BD5-B3DF-5D08C37ADEBA}"/>
    <cellStyle name="40% - Accent3 65 5" xfId="7310" xr:uid="{7460ED7D-6A93-4AB7-BF57-0A2AF1C70967}"/>
    <cellStyle name="40% - Accent3 65 5 2" xfId="18598" xr:uid="{F7B20D50-D260-4B9B-B2B2-715F24721D55}"/>
    <cellStyle name="40% - Accent3 65 6" xfId="5316" xr:uid="{5DA9E3FB-3F53-48CE-8A99-C267F3E2C309}"/>
    <cellStyle name="40% - Accent3 65 6 2" xfId="16604" xr:uid="{9D58D191-895B-42D5-B45E-01E3303418B7}"/>
    <cellStyle name="40% - Accent3 65 7" xfId="14610" xr:uid="{FCF39586-44AA-4E4F-86EF-7902251BE967}"/>
    <cellStyle name="40% - Accent3 65 8" xfId="13296" xr:uid="{15A0C8A7-AE08-4715-824C-98DF21189BC2}"/>
    <cellStyle name="40% - Accent3 66" xfId="1361" xr:uid="{070F889C-1A24-4FA4-BDB5-0E4B10B713A2}"/>
    <cellStyle name="40% - Accent3 66 2" xfId="4317" xr:uid="{795A04D5-F7D3-4793-95D5-B25C89C80882}"/>
    <cellStyle name="40% - Accent3 66 2 2" xfId="12296" xr:uid="{D5A47BDA-1E22-43A0-9575-495272D981E1}"/>
    <cellStyle name="40% - Accent3 66 2 2 2" xfId="23584" xr:uid="{E749687B-71AE-4AC1-A7E0-FBD5E8EAA513}"/>
    <cellStyle name="40% - Accent3 66 2 3" xfId="10302" xr:uid="{452062BA-1D32-4291-B519-183FC24BC2D8}"/>
    <cellStyle name="40% - Accent3 66 2 3 2" xfId="21590" xr:uid="{75A7ADED-CAD9-4EFF-A3CC-3B4C06A1C9DD}"/>
    <cellStyle name="40% - Accent3 66 2 4" xfId="8308" xr:uid="{1A5CDA4D-ACAB-4423-9CB9-6BA70C25144F}"/>
    <cellStyle name="40% - Accent3 66 2 4 2" xfId="19596" xr:uid="{ADCFEDF1-1D5B-4BE3-ABE0-45E908BF1766}"/>
    <cellStyle name="40% - Accent3 66 2 5" xfId="6314" xr:uid="{01340A5B-990E-43DC-943A-A8AE992D2D53}"/>
    <cellStyle name="40% - Accent3 66 2 5 2" xfId="17602" xr:uid="{8F8C41AE-EEF9-4D15-B1D9-F6116C64BBEF}"/>
    <cellStyle name="40% - Accent3 66 2 6" xfId="15608" xr:uid="{51C3C4D8-BB54-47D9-A087-B396D6AB2907}"/>
    <cellStyle name="40% - Accent3 66 3" xfId="11299" xr:uid="{DB013BEB-6B90-423E-BBE0-051FA14E2B44}"/>
    <cellStyle name="40% - Accent3 66 3 2" xfId="22587" xr:uid="{3E41CA8C-65E8-4691-AF26-C7223B17B68A}"/>
    <cellStyle name="40% - Accent3 66 4" xfId="9305" xr:uid="{18270774-B0EC-41BC-AAEC-1DCCFFD24F5A}"/>
    <cellStyle name="40% - Accent3 66 4 2" xfId="20593" xr:uid="{BC0FA62C-29AD-426E-B676-06C5F59E72D6}"/>
    <cellStyle name="40% - Accent3 66 5" xfId="7311" xr:uid="{5E93E3BA-86FB-4A89-839A-86DC71D2F8D9}"/>
    <cellStyle name="40% - Accent3 66 5 2" xfId="18599" xr:uid="{22FA22E2-08F2-40F4-930F-FC59FA208266}"/>
    <cellStyle name="40% - Accent3 66 6" xfId="5317" xr:uid="{D4DD2A90-0EA4-4019-8A68-A57188A75AEC}"/>
    <cellStyle name="40% - Accent3 66 6 2" xfId="16605" xr:uid="{69477033-0D67-42E0-B15C-1764624591E1}"/>
    <cellStyle name="40% - Accent3 66 7" xfId="14611" xr:uid="{E6960C16-808D-4504-BDC8-5017780E1DFE}"/>
    <cellStyle name="40% - Accent3 66 8" xfId="13297" xr:uid="{F34725FB-16DE-4574-86BF-ED2019F6AF36}"/>
    <cellStyle name="40% - Accent3 67" xfId="1362" xr:uid="{C522C28D-9E44-42EF-B730-36A22E5DD22D}"/>
    <cellStyle name="40% - Accent3 67 2" xfId="4318" xr:uid="{87E700E6-BAA9-480A-84D6-E361BE00E37D}"/>
    <cellStyle name="40% - Accent3 67 2 2" xfId="12297" xr:uid="{CFE98ED7-EE53-42FD-8737-19E58D3A90A1}"/>
    <cellStyle name="40% - Accent3 67 2 2 2" xfId="23585" xr:uid="{C1921D41-3A1B-45BE-8491-4C4C54308407}"/>
    <cellStyle name="40% - Accent3 67 2 3" xfId="10303" xr:uid="{65F8DC1F-168B-472D-9B4E-34C195E5A35C}"/>
    <cellStyle name="40% - Accent3 67 2 3 2" xfId="21591" xr:uid="{72B75701-2246-40AA-837A-68A3DE6AA197}"/>
    <cellStyle name="40% - Accent3 67 2 4" xfId="8309" xr:uid="{EC398FED-9572-4A91-9880-06672F3A6178}"/>
    <cellStyle name="40% - Accent3 67 2 4 2" xfId="19597" xr:uid="{695A111A-03CF-488C-B919-CE97B8273155}"/>
    <cellStyle name="40% - Accent3 67 2 5" xfId="6315" xr:uid="{C9093807-52B3-448B-8D48-F3386829756D}"/>
    <cellStyle name="40% - Accent3 67 2 5 2" xfId="17603" xr:uid="{1AEB577B-B58C-4734-9B32-C42A5300D32C}"/>
    <cellStyle name="40% - Accent3 67 2 6" xfId="15609" xr:uid="{4AE62BD8-4ACC-491F-B0F3-0A38923E1955}"/>
    <cellStyle name="40% - Accent3 67 3" xfId="11300" xr:uid="{3128544D-5D17-4B61-98C0-F92FF7D52947}"/>
    <cellStyle name="40% - Accent3 67 3 2" xfId="22588" xr:uid="{E1C36416-C105-4AD4-92B0-D7A1E6DD0368}"/>
    <cellStyle name="40% - Accent3 67 4" xfId="9306" xr:uid="{10124311-5B5F-4110-A2CB-8A279F3EBC08}"/>
    <cellStyle name="40% - Accent3 67 4 2" xfId="20594" xr:uid="{0D63985B-36A2-4E4D-85DA-6B4BA7D847B6}"/>
    <cellStyle name="40% - Accent3 67 5" xfId="7312" xr:uid="{D89310AC-6900-4752-8FC5-C4F5AFC44D1F}"/>
    <cellStyle name="40% - Accent3 67 5 2" xfId="18600" xr:uid="{B108AAC5-9B27-4F7B-BBD4-3DC23544D14E}"/>
    <cellStyle name="40% - Accent3 67 6" xfId="5318" xr:uid="{E2A93E6D-C10F-4574-AB1E-477780706DCB}"/>
    <cellStyle name="40% - Accent3 67 6 2" xfId="16606" xr:uid="{35644D11-B722-4325-B0B0-A4BB1E15B02F}"/>
    <cellStyle name="40% - Accent3 67 7" xfId="14612" xr:uid="{2CB7659B-F95C-47B6-A334-2610042CB111}"/>
    <cellStyle name="40% - Accent3 67 8" xfId="13298" xr:uid="{3CA7E151-AD7D-4B6C-8786-18AF5661EC99}"/>
    <cellStyle name="40% - Accent3 68" xfId="1363" xr:uid="{4D939637-8A3D-4DE0-BDFA-EFE5042D3AF4}"/>
    <cellStyle name="40% - Accent3 68 2" xfId="4319" xr:uid="{4DF53046-4044-4939-A7EB-F6E8FB7CC577}"/>
    <cellStyle name="40% - Accent3 68 2 2" xfId="12298" xr:uid="{C52335EF-4F42-4592-A6B0-66C2328FCAAD}"/>
    <cellStyle name="40% - Accent3 68 2 2 2" xfId="23586" xr:uid="{11F4EE9C-4CF9-4BC1-ABAB-E2DE5D4ACB1F}"/>
    <cellStyle name="40% - Accent3 68 2 3" xfId="10304" xr:uid="{4C85B8A4-1154-47D3-A072-6DFF84767E3E}"/>
    <cellStyle name="40% - Accent3 68 2 3 2" xfId="21592" xr:uid="{9C5EC34F-862C-41A2-A2F9-F135C886D511}"/>
    <cellStyle name="40% - Accent3 68 2 4" xfId="8310" xr:uid="{DDB09ADA-C5ED-46E8-9836-1CF66E4C020A}"/>
    <cellStyle name="40% - Accent3 68 2 4 2" xfId="19598" xr:uid="{DDB23BDB-3C5B-4308-8242-F51B3E0A5F1D}"/>
    <cellStyle name="40% - Accent3 68 2 5" xfId="6316" xr:uid="{938C9224-00DC-4CDD-A99C-16C75A4CCA91}"/>
    <cellStyle name="40% - Accent3 68 2 5 2" xfId="17604" xr:uid="{AD151169-6173-4B6F-83B9-B2661B139455}"/>
    <cellStyle name="40% - Accent3 68 2 6" xfId="15610" xr:uid="{A87AF2CE-800A-439A-A35E-8AF88FE2D85A}"/>
    <cellStyle name="40% - Accent3 68 3" xfId="11301" xr:uid="{844AB03F-CED6-4B14-81FD-FEDA1D6C0C16}"/>
    <cellStyle name="40% - Accent3 68 3 2" xfId="22589" xr:uid="{4F18C64C-44DE-400D-A8F0-F69A4A6A896C}"/>
    <cellStyle name="40% - Accent3 68 4" xfId="9307" xr:uid="{D6AE4600-C7A5-4102-8367-C82A6F76CC9E}"/>
    <cellStyle name="40% - Accent3 68 4 2" xfId="20595" xr:uid="{D21AA179-AD13-4848-9580-7D49A15774DE}"/>
    <cellStyle name="40% - Accent3 68 5" xfId="7313" xr:uid="{9331CE24-3C70-40EB-B6DB-CC38F7BCB619}"/>
    <cellStyle name="40% - Accent3 68 5 2" xfId="18601" xr:uid="{8FDFCE8A-CC03-4353-882D-FB17E0EE7940}"/>
    <cellStyle name="40% - Accent3 68 6" xfId="5319" xr:uid="{9BC9F72B-005E-439D-8C1D-C7E0D0BB6134}"/>
    <cellStyle name="40% - Accent3 68 6 2" xfId="16607" xr:uid="{F1DBE5BF-731D-4E34-9D2F-0ABBEC360121}"/>
    <cellStyle name="40% - Accent3 68 7" xfId="14613" xr:uid="{B558D9D8-0F99-40B6-A8F0-07CED47F7179}"/>
    <cellStyle name="40% - Accent3 68 8" xfId="13299" xr:uid="{0A385173-4A99-4882-8A44-BD1383E00303}"/>
    <cellStyle name="40% - Accent3 69" xfId="1364" xr:uid="{ECBF9598-042C-4DC3-9EEB-4C705C5330AB}"/>
    <cellStyle name="40% - Accent3 69 2" xfId="4320" xr:uid="{4D3DAED5-6CA5-4096-A6CF-5314CA2D0D8D}"/>
    <cellStyle name="40% - Accent3 69 2 2" xfId="12299" xr:uid="{25EBF4B0-C1A9-47A0-BBF5-9D859A3BACCC}"/>
    <cellStyle name="40% - Accent3 69 2 2 2" xfId="23587" xr:uid="{C7640D63-C707-410D-A47A-6B42DD87544A}"/>
    <cellStyle name="40% - Accent3 69 2 3" xfId="10305" xr:uid="{591CE5E4-FA9D-4B42-BB50-B7026945D53E}"/>
    <cellStyle name="40% - Accent3 69 2 3 2" xfId="21593" xr:uid="{BEEF2D59-CA25-4CD5-832E-57E28FB5E172}"/>
    <cellStyle name="40% - Accent3 69 2 4" xfId="8311" xr:uid="{C081E4EF-9238-4D01-B976-EDD28A61DFA2}"/>
    <cellStyle name="40% - Accent3 69 2 4 2" xfId="19599" xr:uid="{AE52ACD0-A374-461B-B201-15C4857A77F5}"/>
    <cellStyle name="40% - Accent3 69 2 5" xfId="6317" xr:uid="{33FE152B-69FC-4279-A5AE-2BD07360FBFA}"/>
    <cellStyle name="40% - Accent3 69 2 5 2" xfId="17605" xr:uid="{27E6C4E1-13E2-463A-BEE6-33FC0B609955}"/>
    <cellStyle name="40% - Accent3 69 2 6" xfId="15611" xr:uid="{0433A587-F5E5-4B9D-AE26-8D24D4943299}"/>
    <cellStyle name="40% - Accent3 69 3" xfId="11302" xr:uid="{213E84C0-88CC-461B-A441-D1AEF9F2FD99}"/>
    <cellStyle name="40% - Accent3 69 3 2" xfId="22590" xr:uid="{A3DBFCA6-20B4-4150-90D1-09BD4F448B53}"/>
    <cellStyle name="40% - Accent3 69 4" xfId="9308" xr:uid="{8D71FC7C-02A3-43B0-A8F3-C10210D615CE}"/>
    <cellStyle name="40% - Accent3 69 4 2" xfId="20596" xr:uid="{1640EFDE-C1E7-4D47-831A-E81573884B29}"/>
    <cellStyle name="40% - Accent3 69 5" xfId="7314" xr:uid="{D404E9A9-413B-4F19-9D0A-DE759A24694F}"/>
    <cellStyle name="40% - Accent3 69 5 2" xfId="18602" xr:uid="{1DB047F7-7EF7-42AE-9D86-89107E9214EB}"/>
    <cellStyle name="40% - Accent3 69 6" xfId="5320" xr:uid="{27B41B0A-13FE-40AC-BEAF-F0E45A9FB863}"/>
    <cellStyle name="40% - Accent3 69 6 2" xfId="16608" xr:uid="{E21E7531-4BAD-4279-BACC-A6A9831C0672}"/>
    <cellStyle name="40% - Accent3 69 7" xfId="14614" xr:uid="{D324D1FF-7D44-475A-A7F2-A658E9CB0482}"/>
    <cellStyle name="40% - Accent3 69 8" xfId="13300" xr:uid="{C213096F-20C7-42A6-A0D2-07BE02B925E7}"/>
    <cellStyle name="40% - Accent3 7" xfId="1365" xr:uid="{14EE66A3-D928-44AB-A735-5C750513A21E}"/>
    <cellStyle name="40% - Accent3 7 10" xfId="24678" xr:uid="{E38D702D-F7D8-4036-ADB2-4318D67A3207}"/>
    <cellStyle name="40% - Accent3 7 11" xfId="25067" xr:uid="{3EDEAD75-8228-482D-8BF3-A796612EDF4F}"/>
    <cellStyle name="40% - Accent3 7 2" xfId="4321" xr:uid="{268D420F-24FC-4C57-8AAB-7B0496CCC10A}"/>
    <cellStyle name="40% - Accent3 7 2 2" xfId="12300" xr:uid="{88A6D5D4-C833-4EBA-B1BA-892F4FA2462C}"/>
    <cellStyle name="40% - Accent3 7 2 2 2" xfId="23588" xr:uid="{CFAD5E78-0507-4E2F-8584-06BF676552AD}"/>
    <cellStyle name="40% - Accent3 7 2 3" xfId="10306" xr:uid="{76E7401F-07C6-4235-8F65-EF8D3F7B7AE2}"/>
    <cellStyle name="40% - Accent3 7 2 3 2" xfId="21594" xr:uid="{BE7D460D-5576-4310-A6E6-CD18607E19F9}"/>
    <cellStyle name="40% - Accent3 7 2 4" xfId="8312" xr:uid="{3A69D301-00EE-4BEB-868E-5FC8CF94C22D}"/>
    <cellStyle name="40% - Accent3 7 2 4 2" xfId="19600" xr:uid="{B649DC0F-6344-42F5-A9B9-E06A5E01A265}"/>
    <cellStyle name="40% - Accent3 7 2 5" xfId="6318" xr:uid="{110B79E3-4111-4104-835C-17A09E66C3E5}"/>
    <cellStyle name="40% - Accent3 7 2 5 2" xfId="17606" xr:uid="{1EC9EF3A-CA8E-4E15-85B8-753089DA4C77}"/>
    <cellStyle name="40% - Accent3 7 2 6" xfId="15612" xr:uid="{DDFB8DD1-812E-49E1-8A65-316E60B5442E}"/>
    <cellStyle name="40% - Accent3 7 2 7" xfId="24439" xr:uid="{505622B3-2815-4D32-A0F9-8DDEB53A8815}"/>
    <cellStyle name="40% - Accent3 7 2 8" xfId="24902" xr:uid="{D2B6DF02-01C7-466B-8A7E-B9DEBE7F2CA6}"/>
    <cellStyle name="40% - Accent3 7 2 9" xfId="25269" xr:uid="{BE0B02C1-CF83-4FA1-9D3D-A46520E48851}"/>
    <cellStyle name="40% - Accent3 7 3" xfId="11303" xr:uid="{DC76229B-44F5-4696-992A-13A02E9F7BFD}"/>
    <cellStyle name="40% - Accent3 7 3 2" xfId="22591" xr:uid="{12A1E9E5-6A1D-4659-A97B-18A84579A3B4}"/>
    <cellStyle name="40% - Accent3 7 4" xfId="9309" xr:uid="{E11F4FF8-CF74-463A-BEFF-F9BD1D0CB472}"/>
    <cellStyle name="40% - Accent3 7 4 2" xfId="20597" xr:uid="{D5CB4640-3D0D-4992-8591-68DE969F23C7}"/>
    <cellStyle name="40% - Accent3 7 5" xfId="7315" xr:uid="{7B927586-9D6C-402C-A7E4-DDCBDE0B8FE0}"/>
    <cellStyle name="40% - Accent3 7 5 2" xfId="18603" xr:uid="{05F4E491-D3EF-42C1-BDCC-624184F92D81}"/>
    <cellStyle name="40% - Accent3 7 6" xfId="5321" xr:uid="{D952FA5C-56AA-4792-93EB-1E5056C67DDD}"/>
    <cellStyle name="40% - Accent3 7 6 2" xfId="16609" xr:uid="{F866FF76-6BE2-4A11-AD71-3EFD0019E93C}"/>
    <cellStyle name="40% - Accent3 7 7" xfId="14615" xr:uid="{B9CA0523-C11B-4BCD-959B-13942C5061ED}"/>
    <cellStyle name="40% - Accent3 7 8" xfId="13301" xr:uid="{B35ABE3F-2C1B-446C-9E7A-593798956D8E}"/>
    <cellStyle name="40% - Accent3 7 9" xfId="24051" xr:uid="{DA78AF00-9E16-47DA-8E8B-2EE75E36D0C6}"/>
    <cellStyle name="40% - Accent3 70" xfId="1366" xr:uid="{B58D823E-C090-48A7-93A5-3BFCE2694257}"/>
    <cellStyle name="40% - Accent3 70 2" xfId="4322" xr:uid="{EE3B0960-37EA-4BC3-B01A-AC3BA19DC863}"/>
    <cellStyle name="40% - Accent3 70 2 2" xfId="12301" xr:uid="{77268E47-2C31-4F99-A684-8BAD831FF945}"/>
    <cellStyle name="40% - Accent3 70 2 2 2" xfId="23589" xr:uid="{C3B126C9-033F-4479-A14F-43680C23A6A8}"/>
    <cellStyle name="40% - Accent3 70 2 3" xfId="10307" xr:uid="{B3123EF1-DD9A-4164-80F9-2EEAF9A1A6F6}"/>
    <cellStyle name="40% - Accent3 70 2 3 2" xfId="21595" xr:uid="{7B853FBD-7278-4A9E-9081-0A71E6D1754A}"/>
    <cellStyle name="40% - Accent3 70 2 4" xfId="8313" xr:uid="{6524A279-3906-46BE-B282-B634D34DE36D}"/>
    <cellStyle name="40% - Accent3 70 2 4 2" xfId="19601" xr:uid="{5A87049C-6C7B-4DAB-A19D-C64E80489782}"/>
    <cellStyle name="40% - Accent3 70 2 5" xfId="6319" xr:uid="{1A0F3A90-8CC8-43B2-8B1F-E79465FE8467}"/>
    <cellStyle name="40% - Accent3 70 2 5 2" xfId="17607" xr:uid="{D8C93CC4-3E89-4964-BA25-A55D6888B79E}"/>
    <cellStyle name="40% - Accent3 70 2 6" xfId="15613" xr:uid="{E7D71D61-302A-4AD9-8E4D-43F85E6B4513}"/>
    <cellStyle name="40% - Accent3 70 3" xfId="11304" xr:uid="{5C3AEA17-A554-44E6-8B60-4E7175F1CE29}"/>
    <cellStyle name="40% - Accent3 70 3 2" xfId="22592" xr:uid="{3E4ACBEF-7573-4FF6-9555-BC9CBB77751A}"/>
    <cellStyle name="40% - Accent3 70 4" xfId="9310" xr:uid="{A0608266-8350-4CEF-A109-25883075BBC1}"/>
    <cellStyle name="40% - Accent3 70 4 2" xfId="20598" xr:uid="{CB8121F0-BD78-4946-B1B4-3104B7C5F692}"/>
    <cellStyle name="40% - Accent3 70 5" xfId="7316" xr:uid="{623E8349-BAF9-46AC-BEC3-F6E80721ADCB}"/>
    <cellStyle name="40% - Accent3 70 5 2" xfId="18604" xr:uid="{0DEDA6CE-3A86-40CD-A0FF-8EB09C8AC471}"/>
    <cellStyle name="40% - Accent3 70 6" xfId="5322" xr:uid="{2B103ACA-C045-41AE-8583-5B35B357388D}"/>
    <cellStyle name="40% - Accent3 70 6 2" xfId="16610" xr:uid="{877CE8EE-5F77-433E-A5B0-E43EA0D5D041}"/>
    <cellStyle name="40% - Accent3 70 7" xfId="14616" xr:uid="{366F9CB6-6D54-4AC5-9658-4CD0A57386BA}"/>
    <cellStyle name="40% - Accent3 70 8" xfId="13302" xr:uid="{BB0DAE6C-E3E8-4FAD-8B48-D4B1B9BB167E}"/>
    <cellStyle name="40% - Accent3 71" xfId="1367" xr:uid="{722F64EE-3B31-4F87-B82A-20450AF7EBD0}"/>
    <cellStyle name="40% - Accent3 71 2" xfId="4323" xr:uid="{B90FF09F-2D29-4C2A-8CCE-0FD7AA53A79C}"/>
    <cellStyle name="40% - Accent3 71 2 2" xfId="12302" xr:uid="{DB42C9D1-E70B-4E77-ACA1-1D38F798F08F}"/>
    <cellStyle name="40% - Accent3 71 2 2 2" xfId="23590" xr:uid="{E316E28E-1A91-4B02-9FFA-AD0D40556641}"/>
    <cellStyle name="40% - Accent3 71 2 3" xfId="10308" xr:uid="{6976B64C-D569-4BB7-BD37-D26FD4F091D8}"/>
    <cellStyle name="40% - Accent3 71 2 3 2" xfId="21596" xr:uid="{B2737E40-01FF-4849-A8A4-FF4E0C8DB621}"/>
    <cellStyle name="40% - Accent3 71 2 4" xfId="8314" xr:uid="{48BFC378-8FDD-4932-82C0-77B946BEEF97}"/>
    <cellStyle name="40% - Accent3 71 2 4 2" xfId="19602" xr:uid="{C3906AE4-1719-4753-8E04-C17D6AF92171}"/>
    <cellStyle name="40% - Accent3 71 2 5" xfId="6320" xr:uid="{1835C128-F7EF-462C-B55B-40D601723DE4}"/>
    <cellStyle name="40% - Accent3 71 2 5 2" xfId="17608" xr:uid="{61EF985B-D1E5-47CC-A0C3-096E27D4CF3F}"/>
    <cellStyle name="40% - Accent3 71 2 6" xfId="15614" xr:uid="{6D8C5AE1-FF64-497E-A8F7-29F877EA0A2C}"/>
    <cellStyle name="40% - Accent3 71 3" xfId="11305" xr:uid="{36E0ABCD-B66D-41A8-B9B7-2F8D3D23F680}"/>
    <cellStyle name="40% - Accent3 71 3 2" xfId="22593" xr:uid="{19DF5B8D-6CF0-4552-BE14-92177502E58D}"/>
    <cellStyle name="40% - Accent3 71 4" xfId="9311" xr:uid="{8E34F5B0-D5AE-4DA6-BF1B-05AC0806C9F8}"/>
    <cellStyle name="40% - Accent3 71 4 2" xfId="20599" xr:uid="{C6DFD9C7-1D9E-447A-96D2-82A04DDFB775}"/>
    <cellStyle name="40% - Accent3 71 5" xfId="7317" xr:uid="{FD41605B-37AB-494E-A151-83C5821C452D}"/>
    <cellStyle name="40% - Accent3 71 5 2" xfId="18605" xr:uid="{5EB2183C-2024-4A50-9300-8B53609BBF7B}"/>
    <cellStyle name="40% - Accent3 71 6" xfId="5323" xr:uid="{82C2E7B2-83F0-45E7-A8D0-775B12AC4A85}"/>
    <cellStyle name="40% - Accent3 71 6 2" xfId="16611" xr:uid="{722F3DF0-246E-40D2-81F7-AAB4069F4837}"/>
    <cellStyle name="40% - Accent3 71 7" xfId="14617" xr:uid="{259DE424-EA0D-46E8-BC8C-6BCEB37E8668}"/>
    <cellStyle name="40% - Accent3 71 8" xfId="13303" xr:uid="{1D533C41-BC7E-4E55-B1AC-737E2F412FCC}"/>
    <cellStyle name="40% - Accent3 72" xfId="1368" xr:uid="{B0EBA073-F5CC-484A-89DE-A0C5AF7E0055}"/>
    <cellStyle name="40% - Accent3 72 2" xfId="4324" xr:uid="{668234C0-17C5-4EA5-80F8-7A90546AFCA3}"/>
    <cellStyle name="40% - Accent3 72 2 2" xfId="12303" xr:uid="{5C121951-E5B2-4D41-ADB6-C36AD1401164}"/>
    <cellStyle name="40% - Accent3 72 2 2 2" xfId="23591" xr:uid="{F3A9E61C-AC63-4847-9707-A49809775BB6}"/>
    <cellStyle name="40% - Accent3 72 2 3" xfId="10309" xr:uid="{460D8A14-2C5C-457A-A2C4-19CA4E3AB040}"/>
    <cellStyle name="40% - Accent3 72 2 3 2" xfId="21597" xr:uid="{3878BF38-EE42-4BA0-BC1A-4809DF9BA756}"/>
    <cellStyle name="40% - Accent3 72 2 4" xfId="8315" xr:uid="{A4E3CB13-1B6F-45AC-933D-4919D31B0753}"/>
    <cellStyle name="40% - Accent3 72 2 4 2" xfId="19603" xr:uid="{494A9B50-94A3-4DE1-9A46-10ABBF646CA2}"/>
    <cellStyle name="40% - Accent3 72 2 5" xfId="6321" xr:uid="{661FA285-5452-4886-9D5C-627C838BF4FC}"/>
    <cellStyle name="40% - Accent3 72 2 5 2" xfId="17609" xr:uid="{6A251346-F323-4F6E-B713-D9438F226EC4}"/>
    <cellStyle name="40% - Accent3 72 2 6" xfId="15615" xr:uid="{16874865-EFDE-4D8A-987F-866B35E73796}"/>
    <cellStyle name="40% - Accent3 72 3" xfId="11306" xr:uid="{40EBB7B3-105B-49A5-83BE-9566DCE8EBB4}"/>
    <cellStyle name="40% - Accent3 72 3 2" xfId="22594" xr:uid="{A3BA1540-4FD3-49F2-BC0F-BB5BF3242D1C}"/>
    <cellStyle name="40% - Accent3 72 4" xfId="9312" xr:uid="{7D9FC4A3-8BDB-4F60-9733-8ABC37737C43}"/>
    <cellStyle name="40% - Accent3 72 4 2" xfId="20600" xr:uid="{7D1A1CE0-341B-4AFC-81F2-A77ED723E322}"/>
    <cellStyle name="40% - Accent3 72 5" xfId="7318" xr:uid="{A02819FE-3ACD-42D9-8D17-532DEE02BE5E}"/>
    <cellStyle name="40% - Accent3 72 5 2" xfId="18606" xr:uid="{F0838B24-42F4-4781-87A0-28D8237E7109}"/>
    <cellStyle name="40% - Accent3 72 6" xfId="5324" xr:uid="{97250A60-E1C4-44D2-BC92-DA6D02452238}"/>
    <cellStyle name="40% - Accent3 72 6 2" xfId="16612" xr:uid="{8DBF3C93-FC51-40CF-974D-D73C8FA6113E}"/>
    <cellStyle name="40% - Accent3 72 7" xfId="14618" xr:uid="{10DDCB73-9BD3-4A28-BDA9-53E9DDD9890B}"/>
    <cellStyle name="40% - Accent3 72 8" xfId="13304" xr:uid="{70A3A8EF-96A6-41CF-B04B-639C7F103A6D}"/>
    <cellStyle name="40% - Accent3 8" xfId="1369" xr:uid="{87420678-CEB8-48FE-8608-795989477329}"/>
    <cellStyle name="40% - Accent3 8 2" xfId="4325" xr:uid="{779231FB-30B1-49C7-9EF3-65AA4BE4D578}"/>
    <cellStyle name="40% - Accent3 8 2 2" xfId="12304" xr:uid="{11956251-D264-4A12-B63F-53E246192DD9}"/>
    <cellStyle name="40% - Accent3 8 2 2 2" xfId="23592" xr:uid="{5B4AF4D6-7202-4647-9FB2-1A507FBA3312}"/>
    <cellStyle name="40% - Accent3 8 2 3" xfId="10310" xr:uid="{2D29FA23-5C3D-44E2-8100-B9E264DBC1FB}"/>
    <cellStyle name="40% - Accent3 8 2 3 2" xfId="21598" xr:uid="{261121B9-329E-450C-A8EA-ED2C93F74944}"/>
    <cellStyle name="40% - Accent3 8 2 4" xfId="8316" xr:uid="{B6147E61-5CBC-4415-A8EC-EDEB0A3A5D6C}"/>
    <cellStyle name="40% - Accent3 8 2 4 2" xfId="19604" xr:uid="{F85D6F3A-FACA-45E3-AA79-9992C3971E91}"/>
    <cellStyle name="40% - Accent3 8 2 5" xfId="6322" xr:uid="{37ACCE24-FFBE-4468-A7CD-5DCEB48869EB}"/>
    <cellStyle name="40% - Accent3 8 2 5 2" xfId="17610" xr:uid="{7C7CE6FD-E945-41C2-8291-262B248715BD}"/>
    <cellStyle name="40% - Accent3 8 2 6" xfId="15616" xr:uid="{3A3B8427-A060-4621-87D0-76636E790CD8}"/>
    <cellStyle name="40% - Accent3 8 3" xfId="11307" xr:uid="{EEED67BA-7C08-4A6F-B001-0BAFE59FC12F}"/>
    <cellStyle name="40% - Accent3 8 3 2" xfId="22595" xr:uid="{308D531D-FCA6-4786-93A0-969A37A1B776}"/>
    <cellStyle name="40% - Accent3 8 4" xfId="9313" xr:uid="{2019457D-F289-4531-8C0A-F8C1E25E168B}"/>
    <cellStyle name="40% - Accent3 8 4 2" xfId="20601" xr:uid="{BAC72652-C6B4-4EFE-8649-3B13242760B7}"/>
    <cellStyle name="40% - Accent3 8 5" xfId="7319" xr:uid="{1BA2ABCF-4AC6-487E-A4B0-7DD5ABC9E092}"/>
    <cellStyle name="40% - Accent3 8 5 2" xfId="18607" xr:uid="{828CCF9A-32F6-48D5-8DD4-2A62DA4467E9}"/>
    <cellStyle name="40% - Accent3 8 6" xfId="5325" xr:uid="{7D0F0A88-6402-4841-B746-BCA8E825C61F}"/>
    <cellStyle name="40% - Accent3 8 6 2" xfId="16613" xr:uid="{CB3F9300-ED19-44C7-8193-9331C3380B5B}"/>
    <cellStyle name="40% - Accent3 8 7" xfId="14619" xr:uid="{460C02C0-D754-48FA-A42F-DEF5308E5969}"/>
    <cellStyle name="40% - Accent3 8 8" xfId="13305" xr:uid="{0B87E28E-5B09-434D-B8F7-646D2FFB8879}"/>
    <cellStyle name="40% - Accent3 9" xfId="1370" xr:uid="{BAA41F12-B607-4B21-9D54-68FC4AE3BE96}"/>
    <cellStyle name="40% - Accent3 9 2" xfId="4326" xr:uid="{819CF473-2A82-4E01-93D4-2CDD419CC0B2}"/>
    <cellStyle name="40% - Accent3 9 2 2" xfId="12305" xr:uid="{8E496BA1-7A24-4838-9A8B-19182FDC2415}"/>
    <cellStyle name="40% - Accent3 9 2 2 2" xfId="23593" xr:uid="{2F88229F-41C4-4FD5-9370-E996C9CDDED6}"/>
    <cellStyle name="40% - Accent3 9 2 3" xfId="10311" xr:uid="{B5FE9C75-8210-4CC0-8DC8-B66BE72E5BE5}"/>
    <cellStyle name="40% - Accent3 9 2 3 2" xfId="21599" xr:uid="{E9833B8F-52C5-47A5-B1EF-700C7CAF50C8}"/>
    <cellStyle name="40% - Accent3 9 2 4" xfId="8317" xr:uid="{81B5718D-B0C4-4374-97E5-F81A451957EA}"/>
    <cellStyle name="40% - Accent3 9 2 4 2" xfId="19605" xr:uid="{42CF6AEF-3B10-4696-BD87-6E55863842AF}"/>
    <cellStyle name="40% - Accent3 9 2 5" xfId="6323" xr:uid="{34414567-8637-4E20-9555-919AD39B229D}"/>
    <cellStyle name="40% - Accent3 9 2 5 2" xfId="17611" xr:uid="{7F683898-4DE0-40FE-A439-4D6C4018906B}"/>
    <cellStyle name="40% - Accent3 9 2 6" xfId="15617" xr:uid="{1A34DA0F-AD4E-4D87-A6B5-51F6154B5EB1}"/>
    <cellStyle name="40% - Accent3 9 3" xfId="11308" xr:uid="{7CD57278-A9AC-46DE-91D0-E9E70EA6F780}"/>
    <cellStyle name="40% - Accent3 9 3 2" xfId="22596" xr:uid="{898F2CC9-9501-434F-B62A-7ED30ABF527A}"/>
    <cellStyle name="40% - Accent3 9 4" xfId="9314" xr:uid="{FD28AF42-77C5-4DD6-AC22-D7A835710464}"/>
    <cellStyle name="40% - Accent3 9 4 2" xfId="20602" xr:uid="{C46435E3-F840-4B11-8029-3478B64BBFBA}"/>
    <cellStyle name="40% - Accent3 9 5" xfId="7320" xr:uid="{BAB30663-CB40-4F7A-B083-8447D6494397}"/>
    <cellStyle name="40% - Accent3 9 5 2" xfId="18608" xr:uid="{2BA9E3FB-A13B-4B6F-A089-1A1D75C45444}"/>
    <cellStyle name="40% - Accent3 9 6" xfId="5326" xr:uid="{766B5A6F-3C0E-4A50-8DDC-39A4BAAC78B9}"/>
    <cellStyle name="40% - Accent3 9 6 2" xfId="16614" xr:uid="{2C1DA4C9-1829-43E5-948D-062B6B4B3498}"/>
    <cellStyle name="40% - Accent3 9 7" xfId="14620" xr:uid="{6DC1AB20-9F0B-46B5-82EB-82DE282565EE}"/>
    <cellStyle name="40% - Accent3 9 8" xfId="13306" xr:uid="{CE4B404C-355E-4790-B7AB-97A43D7163D6}"/>
    <cellStyle name="40% - Accent4" xfId="32" builtinId="43" customBuiltin="1"/>
    <cellStyle name="40% - Accent4 10" xfId="1371" xr:uid="{B46CE18E-0150-457B-ADB3-E027669B8601}"/>
    <cellStyle name="40% - Accent4 10 2" xfId="4327" xr:uid="{B9FF6737-6720-4F44-B8FC-B5115F283D97}"/>
    <cellStyle name="40% - Accent4 10 2 2" xfId="12306" xr:uid="{B06D50E7-6509-49D6-BBA0-A50B45178945}"/>
    <cellStyle name="40% - Accent4 10 2 2 2" xfId="23594" xr:uid="{8EDA1484-1356-485F-87CB-2630A29A1F5A}"/>
    <cellStyle name="40% - Accent4 10 2 3" xfId="10312" xr:uid="{64A3F8F0-B752-4734-BB14-032607FFCF1D}"/>
    <cellStyle name="40% - Accent4 10 2 3 2" xfId="21600" xr:uid="{924577F5-D691-45B5-91E1-2B029593F547}"/>
    <cellStyle name="40% - Accent4 10 2 4" xfId="8318" xr:uid="{8316D78D-BAF3-4627-B1C0-2306A6CCFE4E}"/>
    <cellStyle name="40% - Accent4 10 2 4 2" xfId="19606" xr:uid="{710FFDC3-6C09-48AA-ABDD-6318DBC92FDF}"/>
    <cellStyle name="40% - Accent4 10 2 5" xfId="6324" xr:uid="{17339484-C191-4AF8-8218-48554C0FC324}"/>
    <cellStyle name="40% - Accent4 10 2 5 2" xfId="17612" xr:uid="{C75CFFB1-501E-442D-A0F3-2025581BBCA9}"/>
    <cellStyle name="40% - Accent4 10 2 6" xfId="15618" xr:uid="{E500162A-D5B2-4C0B-97DE-B713FEF2FBE4}"/>
    <cellStyle name="40% - Accent4 10 3" xfId="11309" xr:uid="{3518D21C-9B3D-405A-B38F-70530A5DBBB7}"/>
    <cellStyle name="40% - Accent4 10 3 2" xfId="22597" xr:uid="{554F4908-58BA-48CB-B0BC-DBEB4B6FB7C0}"/>
    <cellStyle name="40% - Accent4 10 4" xfId="9315" xr:uid="{093A820C-606D-4FE9-BA35-1C0EF0231EB5}"/>
    <cellStyle name="40% - Accent4 10 4 2" xfId="20603" xr:uid="{1AE93100-A04B-4271-AD81-EADEB5AF13D1}"/>
    <cellStyle name="40% - Accent4 10 5" xfId="7321" xr:uid="{F996BFE8-26A5-4A0D-9B1B-F4CDE7E26988}"/>
    <cellStyle name="40% - Accent4 10 5 2" xfId="18609" xr:uid="{B139D2AC-D237-4651-8D07-4544B7F00DE4}"/>
    <cellStyle name="40% - Accent4 10 6" xfId="5327" xr:uid="{B2632E29-83FD-49E3-84EA-DCBB143CE792}"/>
    <cellStyle name="40% - Accent4 10 6 2" xfId="16615" xr:uid="{D17C7F09-AA7F-4EA1-971C-1FBE419DC2E6}"/>
    <cellStyle name="40% - Accent4 10 7" xfId="14621" xr:uid="{BCCDFE52-8B97-48AB-8E7D-7B97FE9AA164}"/>
    <cellStyle name="40% - Accent4 10 8" xfId="13307" xr:uid="{CAF4135C-9391-4C38-8E80-CD35A8B70472}"/>
    <cellStyle name="40% - Accent4 11" xfId="1372" xr:uid="{ADCCE1EA-7E08-4BDD-8AD6-A7954275513F}"/>
    <cellStyle name="40% - Accent4 11 2" xfId="4328" xr:uid="{3EFEC5DA-85E8-4D05-99DD-225F32E51FE4}"/>
    <cellStyle name="40% - Accent4 11 2 2" xfId="12307" xr:uid="{DA8F51A7-F80F-4A52-A0F4-07DD442A9897}"/>
    <cellStyle name="40% - Accent4 11 2 2 2" xfId="23595" xr:uid="{0365A0F4-0311-4ABD-93F7-FAB63FD50817}"/>
    <cellStyle name="40% - Accent4 11 2 3" xfId="10313" xr:uid="{1DDC04D3-BADD-4965-8006-46F0EA21A31D}"/>
    <cellStyle name="40% - Accent4 11 2 3 2" xfId="21601" xr:uid="{28A6937A-B6D1-47ED-A626-556983CA8FC8}"/>
    <cellStyle name="40% - Accent4 11 2 4" xfId="8319" xr:uid="{7E9211A6-FE7D-4C89-A74E-A28DCF290780}"/>
    <cellStyle name="40% - Accent4 11 2 4 2" xfId="19607" xr:uid="{C3C8B78A-999B-483C-8225-10317B001941}"/>
    <cellStyle name="40% - Accent4 11 2 5" xfId="6325" xr:uid="{4F99120B-A46B-4732-8445-1765B2C7DFFA}"/>
    <cellStyle name="40% - Accent4 11 2 5 2" xfId="17613" xr:uid="{8E7D8B21-EE0A-4AF4-8317-49963A2BAACF}"/>
    <cellStyle name="40% - Accent4 11 2 6" xfId="15619" xr:uid="{4DB19B2D-B016-48FE-90AA-21026129E88F}"/>
    <cellStyle name="40% - Accent4 11 3" xfId="11310" xr:uid="{FC180AF3-4CF7-4E42-A386-A9ED91D93ADB}"/>
    <cellStyle name="40% - Accent4 11 3 2" xfId="22598" xr:uid="{E4C4105F-3EB8-4FA8-A9E9-684CB4E24832}"/>
    <cellStyle name="40% - Accent4 11 4" xfId="9316" xr:uid="{294E05C3-0648-4CA8-A539-A7AD62190E1A}"/>
    <cellStyle name="40% - Accent4 11 4 2" xfId="20604" xr:uid="{34CE3399-BB81-48B9-BA99-65059AA10806}"/>
    <cellStyle name="40% - Accent4 11 5" xfId="7322" xr:uid="{A0724806-BAEF-499A-9335-92165E41588C}"/>
    <cellStyle name="40% - Accent4 11 5 2" xfId="18610" xr:uid="{EAB65285-8CB4-49E8-A80A-81ED0BB6C9EC}"/>
    <cellStyle name="40% - Accent4 11 6" xfId="5328" xr:uid="{1BB7430A-8221-4DCF-BC7E-5F391D12DB21}"/>
    <cellStyle name="40% - Accent4 11 6 2" xfId="16616" xr:uid="{3A5453A5-DBB7-4872-A47C-B0CBD40B887C}"/>
    <cellStyle name="40% - Accent4 11 7" xfId="14622" xr:uid="{F8162A7A-AB86-4E17-986E-DD745CD8C832}"/>
    <cellStyle name="40% - Accent4 11 8" xfId="13308" xr:uid="{EA0CCDB4-24AE-4227-A2B5-A201BAA3B8AB}"/>
    <cellStyle name="40% - Accent4 12" xfId="1373" xr:uid="{F7B53CF9-3448-4DB9-920B-48A9C573B658}"/>
    <cellStyle name="40% - Accent4 12 2" xfId="4329" xr:uid="{41A03C67-1161-4B2E-A299-BB4333A48DF4}"/>
    <cellStyle name="40% - Accent4 12 2 2" xfId="12308" xr:uid="{DD05A823-B81A-4022-B72D-4781F00E3B74}"/>
    <cellStyle name="40% - Accent4 12 2 2 2" xfId="23596" xr:uid="{178EDD4B-FA41-4D23-A59C-10C0FE15172A}"/>
    <cellStyle name="40% - Accent4 12 2 3" xfId="10314" xr:uid="{E96D6BC4-64AA-46C1-9207-4DC1D898ABF1}"/>
    <cellStyle name="40% - Accent4 12 2 3 2" xfId="21602" xr:uid="{8A8CDA54-7B94-4DF3-AC2E-02634EC5E8DF}"/>
    <cellStyle name="40% - Accent4 12 2 4" xfId="8320" xr:uid="{4D37A5F1-FFED-48CB-8931-4AAD7729151E}"/>
    <cellStyle name="40% - Accent4 12 2 4 2" xfId="19608" xr:uid="{F6AC18E9-2FCB-4A00-B4B7-640A77C97452}"/>
    <cellStyle name="40% - Accent4 12 2 5" xfId="6326" xr:uid="{25BBD21A-2431-4DEC-A713-6EC03F0943E0}"/>
    <cellStyle name="40% - Accent4 12 2 5 2" xfId="17614" xr:uid="{2470F823-4D2C-4326-BD1F-867C56A41949}"/>
    <cellStyle name="40% - Accent4 12 2 6" xfId="15620" xr:uid="{F9D971F0-64F8-44F9-A99F-2859F0C23563}"/>
    <cellStyle name="40% - Accent4 12 3" xfId="11311" xr:uid="{F920EECD-8D6C-428A-9157-AD21D62198D3}"/>
    <cellStyle name="40% - Accent4 12 3 2" xfId="22599" xr:uid="{BF5B0D1B-BE20-4F8F-9E5A-88DC5447BA8D}"/>
    <cellStyle name="40% - Accent4 12 4" xfId="9317" xr:uid="{12E701DC-9C2F-4F0C-B1BC-DFD9CF50D7C2}"/>
    <cellStyle name="40% - Accent4 12 4 2" xfId="20605" xr:uid="{68B1B855-FDFE-4B4E-88C3-5FA5FF335549}"/>
    <cellStyle name="40% - Accent4 12 5" xfId="7323" xr:uid="{64056EBC-6809-45F6-9710-34CF1A6B87D5}"/>
    <cellStyle name="40% - Accent4 12 5 2" xfId="18611" xr:uid="{947B536B-FB49-4477-B7A7-972858615DA7}"/>
    <cellStyle name="40% - Accent4 12 6" xfId="5329" xr:uid="{2AC1AB8B-CB40-4562-82EA-2DD668982630}"/>
    <cellStyle name="40% - Accent4 12 6 2" xfId="16617" xr:uid="{783ECFC3-B8B9-4251-9E2A-DBBB85C3E6C1}"/>
    <cellStyle name="40% - Accent4 12 7" xfId="14623" xr:uid="{25998447-8BFB-4BD6-A670-4C0AA82A0D64}"/>
    <cellStyle name="40% - Accent4 12 8" xfId="13309" xr:uid="{8B6FB056-A977-494D-B997-963D62C07CFA}"/>
    <cellStyle name="40% - Accent4 13" xfId="1374" xr:uid="{BDCC56C6-C6C8-4F47-99E7-1D5E8521F515}"/>
    <cellStyle name="40% - Accent4 13 2" xfId="4330" xr:uid="{C8D452B7-F7D0-49E5-861C-9227ADE9F902}"/>
    <cellStyle name="40% - Accent4 13 2 2" xfId="12309" xr:uid="{62927861-E849-4371-B023-F721997A5550}"/>
    <cellStyle name="40% - Accent4 13 2 2 2" xfId="23597" xr:uid="{ACFE91C5-B002-4719-AFBD-9DC3708BB961}"/>
    <cellStyle name="40% - Accent4 13 2 3" xfId="10315" xr:uid="{D2ED3834-1675-4CA5-84B0-866D3150ADAB}"/>
    <cellStyle name="40% - Accent4 13 2 3 2" xfId="21603" xr:uid="{85B5B1F3-AF2D-4A4C-AC78-BDC7F6F160CE}"/>
    <cellStyle name="40% - Accent4 13 2 4" xfId="8321" xr:uid="{54E8DC6B-2C05-49AC-A31C-7473C95B3207}"/>
    <cellStyle name="40% - Accent4 13 2 4 2" xfId="19609" xr:uid="{E9EDA8A8-4150-4591-A3A1-D255E3E2E423}"/>
    <cellStyle name="40% - Accent4 13 2 5" xfId="6327" xr:uid="{97CEB58D-620D-408E-BEC4-DFC9EE4BE949}"/>
    <cellStyle name="40% - Accent4 13 2 5 2" xfId="17615" xr:uid="{84C8F7BB-6495-4833-9C72-731B752EA680}"/>
    <cellStyle name="40% - Accent4 13 2 6" xfId="15621" xr:uid="{A4E01399-D014-4A6A-80C9-FE9A41286357}"/>
    <cellStyle name="40% - Accent4 13 3" xfId="11312" xr:uid="{2A5CACFE-E140-4310-ADBA-CAE34CD0CEA7}"/>
    <cellStyle name="40% - Accent4 13 3 2" xfId="22600" xr:uid="{DB2DD5E7-3252-4D8C-B590-E1F9D14676AE}"/>
    <cellStyle name="40% - Accent4 13 4" xfId="9318" xr:uid="{B93BED35-49C3-4C6F-BCDC-EF7B1D85DAA1}"/>
    <cellStyle name="40% - Accent4 13 4 2" xfId="20606" xr:uid="{624433FB-1E9B-4E24-A6FF-8AE54F478946}"/>
    <cellStyle name="40% - Accent4 13 5" xfId="7324" xr:uid="{393C6A75-56FD-49AD-9E6D-81AC23FF7B58}"/>
    <cellStyle name="40% - Accent4 13 5 2" xfId="18612" xr:uid="{4B3DE370-D5F4-49BB-9C1B-79F553CA8B55}"/>
    <cellStyle name="40% - Accent4 13 6" xfId="5330" xr:uid="{3F0D784F-F8D5-4918-9E75-2656565ED9EF}"/>
    <cellStyle name="40% - Accent4 13 6 2" xfId="16618" xr:uid="{22381BEB-8574-45DD-BBFF-88B5A73B7B1F}"/>
    <cellStyle name="40% - Accent4 13 7" xfId="14624" xr:uid="{7938FA96-BCB1-4D9B-9E1F-AD82DABC6E8D}"/>
    <cellStyle name="40% - Accent4 13 8" xfId="13310" xr:uid="{2207C258-F97C-4BE9-A2CE-D41D349E216D}"/>
    <cellStyle name="40% - Accent4 14" xfId="1375" xr:uid="{BA4C5464-CC97-4576-A0A1-FF0C55BEC6BE}"/>
    <cellStyle name="40% - Accent4 14 2" xfId="4331" xr:uid="{1CD37D5D-BE79-47FB-80D4-0FA013B1B953}"/>
    <cellStyle name="40% - Accent4 14 2 2" xfId="12310" xr:uid="{F1AABDBA-1F17-4AFB-BFA9-3B79E3F6D08A}"/>
    <cellStyle name="40% - Accent4 14 2 2 2" xfId="23598" xr:uid="{2075E133-7E33-423C-B152-D8D1A7EECD81}"/>
    <cellStyle name="40% - Accent4 14 2 3" xfId="10316" xr:uid="{D36F524B-7F62-43D9-8832-194449348740}"/>
    <cellStyle name="40% - Accent4 14 2 3 2" xfId="21604" xr:uid="{A55BFE89-AE69-49FE-9598-AB7DA10213EB}"/>
    <cellStyle name="40% - Accent4 14 2 4" xfId="8322" xr:uid="{DC3612C8-F712-46BB-8FAE-351919EA8CB9}"/>
    <cellStyle name="40% - Accent4 14 2 4 2" xfId="19610" xr:uid="{754F5569-7522-49E9-89EA-943BE838A358}"/>
    <cellStyle name="40% - Accent4 14 2 5" xfId="6328" xr:uid="{A9DE2172-C140-4BFA-B9F0-E57C9DF32F05}"/>
    <cellStyle name="40% - Accent4 14 2 5 2" xfId="17616" xr:uid="{0A16765E-3A11-488C-8625-5089099BFD22}"/>
    <cellStyle name="40% - Accent4 14 2 6" xfId="15622" xr:uid="{DA3A7D6D-62F2-4952-BDC9-520C8C4D1A3D}"/>
    <cellStyle name="40% - Accent4 14 3" xfId="11313" xr:uid="{1BA982D5-1617-4C6D-B81B-121DBE5C13F6}"/>
    <cellStyle name="40% - Accent4 14 3 2" xfId="22601" xr:uid="{86518DB5-B4F0-4BB5-8AF7-DDE6416A9A73}"/>
    <cellStyle name="40% - Accent4 14 4" xfId="9319" xr:uid="{94F9E8C3-A05D-40A2-B080-DA338650AB6C}"/>
    <cellStyle name="40% - Accent4 14 4 2" xfId="20607" xr:uid="{724F66F4-FEE3-4C83-85F4-2045B549DFD9}"/>
    <cellStyle name="40% - Accent4 14 5" xfId="7325" xr:uid="{061D5FFF-1386-48E1-AD04-982A14C69919}"/>
    <cellStyle name="40% - Accent4 14 5 2" xfId="18613" xr:uid="{1B25F927-6063-45AD-B14A-C44DA3EBBCFF}"/>
    <cellStyle name="40% - Accent4 14 6" xfId="5331" xr:uid="{03165801-FC01-40C8-A6F9-00ED8951C589}"/>
    <cellStyle name="40% - Accent4 14 6 2" xfId="16619" xr:uid="{4DE5CDD3-8143-433C-B401-B74DE5DFCF86}"/>
    <cellStyle name="40% - Accent4 14 7" xfId="14625" xr:uid="{C73C60AE-6708-4057-B2C6-14EB3224E499}"/>
    <cellStyle name="40% - Accent4 14 8" xfId="13311" xr:uid="{87162EC4-D180-468E-ACA9-712EED5BD923}"/>
    <cellStyle name="40% - Accent4 15" xfId="1376" xr:uid="{25FF25DC-EF4F-48C9-A4D0-AADAB7E84999}"/>
    <cellStyle name="40% - Accent4 15 2" xfId="4332" xr:uid="{96431C11-254F-452B-BD6E-62777A01429B}"/>
    <cellStyle name="40% - Accent4 15 2 2" xfId="12311" xr:uid="{2E11ED07-92F5-4CDC-BB87-8FCAED89A942}"/>
    <cellStyle name="40% - Accent4 15 2 2 2" xfId="23599" xr:uid="{A94A77A8-B4FD-464B-84F4-3D2C0FC7DB06}"/>
    <cellStyle name="40% - Accent4 15 2 3" xfId="10317" xr:uid="{8E2EFFA0-0F7C-411E-984D-A1BCE16F1125}"/>
    <cellStyle name="40% - Accent4 15 2 3 2" xfId="21605" xr:uid="{ED6153EA-1C0C-4AFD-86CC-2B44D3AB5145}"/>
    <cellStyle name="40% - Accent4 15 2 4" xfId="8323" xr:uid="{6E0868E2-A6AE-4862-AD7C-EEA096B594FE}"/>
    <cellStyle name="40% - Accent4 15 2 4 2" xfId="19611" xr:uid="{D201AE10-0EF3-4C0A-A2A3-FA59A6A78C6B}"/>
    <cellStyle name="40% - Accent4 15 2 5" xfId="6329" xr:uid="{EF3F138A-BD97-4F5D-9207-DD275FA91661}"/>
    <cellStyle name="40% - Accent4 15 2 5 2" xfId="17617" xr:uid="{0981134A-A2FC-454D-8AF1-445D3EFDA144}"/>
    <cellStyle name="40% - Accent4 15 2 6" xfId="15623" xr:uid="{EEC3B8C3-8B53-455E-869F-B28C2B5B827B}"/>
    <cellStyle name="40% - Accent4 15 3" xfId="11314" xr:uid="{CD1D4635-B9A8-4F16-B244-EFE63F42BA98}"/>
    <cellStyle name="40% - Accent4 15 3 2" xfId="22602" xr:uid="{41C2EB1A-B653-4399-9C74-AA57AD26378E}"/>
    <cellStyle name="40% - Accent4 15 4" xfId="9320" xr:uid="{3B11E17B-28C8-4AB4-98D9-5793BC9678C1}"/>
    <cellStyle name="40% - Accent4 15 4 2" xfId="20608" xr:uid="{8A620661-451D-4FCA-A7DF-E559CE96F564}"/>
    <cellStyle name="40% - Accent4 15 5" xfId="7326" xr:uid="{BEFB644D-2635-45ED-A527-ECC8EF1A9C3B}"/>
    <cellStyle name="40% - Accent4 15 5 2" xfId="18614" xr:uid="{B86D8A10-A015-48CB-8407-F9A26A274173}"/>
    <cellStyle name="40% - Accent4 15 6" xfId="5332" xr:uid="{7BC5B08C-D13E-4675-A134-3387EE7F9969}"/>
    <cellStyle name="40% - Accent4 15 6 2" xfId="16620" xr:uid="{4CA64F7C-0C34-4F28-BEB1-25AFBBFFBA74}"/>
    <cellStyle name="40% - Accent4 15 7" xfId="14626" xr:uid="{51F9B371-1FB5-4A29-92EF-04B9091C22BF}"/>
    <cellStyle name="40% - Accent4 15 8" xfId="13312" xr:uid="{D890A9C3-CC02-4B1B-9DDF-04D5FABA5C56}"/>
    <cellStyle name="40% - Accent4 16" xfId="1377" xr:uid="{D22CC206-A38B-4186-9C43-DD4F16CB17C6}"/>
    <cellStyle name="40% - Accent4 16 2" xfId="4333" xr:uid="{B028CCD7-8819-4612-AB9B-1DFF76327178}"/>
    <cellStyle name="40% - Accent4 16 2 2" xfId="12312" xr:uid="{14246EBF-6B32-4F2E-A162-0A1C5DA07D03}"/>
    <cellStyle name="40% - Accent4 16 2 2 2" xfId="23600" xr:uid="{947335F1-4505-45D7-8ED8-1E099F230B9C}"/>
    <cellStyle name="40% - Accent4 16 2 3" xfId="10318" xr:uid="{A9C3EF85-3B34-4FF9-83F2-A8E994456124}"/>
    <cellStyle name="40% - Accent4 16 2 3 2" xfId="21606" xr:uid="{68D97341-9FA7-4804-A97B-3E5D2BC1ECF6}"/>
    <cellStyle name="40% - Accent4 16 2 4" xfId="8324" xr:uid="{7C3C07BA-7CEB-47A8-A724-6BFFBDD23491}"/>
    <cellStyle name="40% - Accent4 16 2 4 2" xfId="19612" xr:uid="{20AB1128-0303-466E-A079-BFA6DE9C2FB8}"/>
    <cellStyle name="40% - Accent4 16 2 5" xfId="6330" xr:uid="{61646DF8-0AC1-40E7-AAD7-303C884CE60B}"/>
    <cellStyle name="40% - Accent4 16 2 5 2" xfId="17618" xr:uid="{08A1F4DC-87E5-40DB-B934-E5D78BEC07A4}"/>
    <cellStyle name="40% - Accent4 16 2 6" xfId="15624" xr:uid="{4F416C7C-4DB0-46D1-BE30-A2B44FE2C897}"/>
    <cellStyle name="40% - Accent4 16 3" xfId="11315" xr:uid="{F233B14C-961B-45EF-9457-0274A1350155}"/>
    <cellStyle name="40% - Accent4 16 3 2" xfId="22603" xr:uid="{B069AF20-3F5B-43DB-8244-82868A17C486}"/>
    <cellStyle name="40% - Accent4 16 4" xfId="9321" xr:uid="{F9F14D33-DC2F-4EA8-959C-766D3A25EAFF}"/>
    <cellStyle name="40% - Accent4 16 4 2" xfId="20609" xr:uid="{DCA80B55-F128-41E4-A7C2-38AF77342FEF}"/>
    <cellStyle name="40% - Accent4 16 5" xfId="7327" xr:uid="{82DF07BB-2E0D-4DDD-A86F-74C1250B23D2}"/>
    <cellStyle name="40% - Accent4 16 5 2" xfId="18615" xr:uid="{19CCB585-860F-4E99-BD46-591FFED64B3D}"/>
    <cellStyle name="40% - Accent4 16 6" xfId="5333" xr:uid="{FFF4811F-4ED3-47FE-9B7F-9E17C4BC4F45}"/>
    <cellStyle name="40% - Accent4 16 6 2" xfId="16621" xr:uid="{02B1D9FA-1A23-48C8-8EF3-9A782C490741}"/>
    <cellStyle name="40% - Accent4 16 7" xfId="14627" xr:uid="{B31C1E83-C594-46A7-81EE-4EC2325747ED}"/>
    <cellStyle name="40% - Accent4 16 8" xfId="13313" xr:uid="{8A692615-11A3-4169-95CC-6EFC37A64490}"/>
    <cellStyle name="40% - Accent4 17" xfId="1378" xr:uid="{EE510F79-F33A-4C0A-9288-7BADAE3955E7}"/>
    <cellStyle name="40% - Accent4 17 2" xfId="4334" xr:uid="{03D55275-1A4F-47C7-80DB-43C8BFC91AA5}"/>
    <cellStyle name="40% - Accent4 17 2 2" xfId="12313" xr:uid="{C1155EB2-5217-4442-9B45-0726BD627A7D}"/>
    <cellStyle name="40% - Accent4 17 2 2 2" xfId="23601" xr:uid="{B4F296E3-38CA-4765-B16C-A53B40B6D5C4}"/>
    <cellStyle name="40% - Accent4 17 2 3" xfId="10319" xr:uid="{F25EF310-2122-4299-ABD0-707B7F46B748}"/>
    <cellStyle name="40% - Accent4 17 2 3 2" xfId="21607" xr:uid="{09A58997-E7F4-4FF3-A7AB-69F27E8C6B2E}"/>
    <cellStyle name="40% - Accent4 17 2 4" xfId="8325" xr:uid="{9B1B7CE5-DBDD-4DA1-9EE0-925D70F18394}"/>
    <cellStyle name="40% - Accent4 17 2 4 2" xfId="19613" xr:uid="{07B99A60-0CC1-4EE8-9468-E5368075E242}"/>
    <cellStyle name="40% - Accent4 17 2 5" xfId="6331" xr:uid="{3287D4FD-0582-45AA-9137-21C7F4FF0B0F}"/>
    <cellStyle name="40% - Accent4 17 2 5 2" xfId="17619" xr:uid="{9CDAEEC7-5E14-4657-81C8-6B194BE42C1D}"/>
    <cellStyle name="40% - Accent4 17 2 6" xfId="15625" xr:uid="{EC4EA28D-2DE7-42DD-847F-EE3B053E1DD9}"/>
    <cellStyle name="40% - Accent4 17 3" xfId="11316" xr:uid="{339C4D8B-4801-40C2-A0AB-89F8E301C9C0}"/>
    <cellStyle name="40% - Accent4 17 3 2" xfId="22604" xr:uid="{CDDA2753-1438-42EA-B715-7999E2B02984}"/>
    <cellStyle name="40% - Accent4 17 4" xfId="9322" xr:uid="{73AF48BA-C453-4DC7-8467-07B6BE751912}"/>
    <cellStyle name="40% - Accent4 17 4 2" xfId="20610" xr:uid="{62DFC785-E24B-4D22-893E-C114562978EA}"/>
    <cellStyle name="40% - Accent4 17 5" xfId="7328" xr:uid="{BC060504-D4BA-437E-A21E-F8D08AC436E4}"/>
    <cellStyle name="40% - Accent4 17 5 2" xfId="18616" xr:uid="{6892741D-3619-4B66-97AF-A03BEB44026A}"/>
    <cellStyle name="40% - Accent4 17 6" xfId="5334" xr:uid="{7D944F23-A149-4AFA-BCC2-34C97DF08EAE}"/>
    <cellStyle name="40% - Accent4 17 6 2" xfId="16622" xr:uid="{CCBC4DD4-93D6-4DAE-81B8-0AB09BF1798D}"/>
    <cellStyle name="40% - Accent4 17 7" xfId="14628" xr:uid="{4826E435-CE39-4C55-821E-EF22AA5F961F}"/>
    <cellStyle name="40% - Accent4 17 8" xfId="13314" xr:uid="{6348A60E-F06B-49A5-9743-593089D70756}"/>
    <cellStyle name="40% - Accent4 18" xfId="1379" xr:uid="{A2322D82-A727-48BB-9010-A44183AAF544}"/>
    <cellStyle name="40% - Accent4 18 2" xfId="4335" xr:uid="{145E2178-9AF1-42FD-AF67-F54E4E231B5B}"/>
    <cellStyle name="40% - Accent4 18 2 2" xfId="12314" xr:uid="{0B4FF88F-CFC3-4B29-8196-DDB3D4EC9E12}"/>
    <cellStyle name="40% - Accent4 18 2 2 2" xfId="23602" xr:uid="{6DDF2E8D-F5F0-46C5-A6A3-7AFBAE5C5BC8}"/>
    <cellStyle name="40% - Accent4 18 2 3" xfId="10320" xr:uid="{58A0E819-45B3-4E9C-AEAB-24674D60CBE0}"/>
    <cellStyle name="40% - Accent4 18 2 3 2" xfId="21608" xr:uid="{FCEEB3F8-D853-4039-95F9-D61BCD274518}"/>
    <cellStyle name="40% - Accent4 18 2 4" xfId="8326" xr:uid="{4CCF37B8-FACE-4D57-9EB0-A41B97F9465E}"/>
    <cellStyle name="40% - Accent4 18 2 4 2" xfId="19614" xr:uid="{53C25AD0-6606-45DE-8DA1-ADC08579F5BD}"/>
    <cellStyle name="40% - Accent4 18 2 5" xfId="6332" xr:uid="{35DD5274-9B28-4930-ADB1-502688210A3C}"/>
    <cellStyle name="40% - Accent4 18 2 5 2" xfId="17620" xr:uid="{0139C1B4-D460-41F2-A2DA-F553EACE6BAE}"/>
    <cellStyle name="40% - Accent4 18 2 6" xfId="15626" xr:uid="{E2ADBF1A-4CF0-47BD-BD98-F4ABD13EBCFE}"/>
    <cellStyle name="40% - Accent4 18 3" xfId="11317" xr:uid="{5F9593D4-89DB-4ECD-87EB-5B033E2D07A0}"/>
    <cellStyle name="40% - Accent4 18 3 2" xfId="22605" xr:uid="{11D0DDA0-B978-4ADA-813F-D33D65A67719}"/>
    <cellStyle name="40% - Accent4 18 4" xfId="9323" xr:uid="{4CCDF1CF-31BF-461C-AE12-EEF06803CF88}"/>
    <cellStyle name="40% - Accent4 18 4 2" xfId="20611" xr:uid="{B9B8FF9B-A1B7-4FE9-A1F4-49830220A91E}"/>
    <cellStyle name="40% - Accent4 18 5" xfId="7329" xr:uid="{26DDBB9E-097A-4BE1-A3D1-3456556B8965}"/>
    <cellStyle name="40% - Accent4 18 5 2" xfId="18617" xr:uid="{00DD30AB-E7CF-4A37-A8E4-175C9B62D51A}"/>
    <cellStyle name="40% - Accent4 18 6" xfId="5335" xr:uid="{266045C3-44AC-44CA-BA1D-73A1FB2EC480}"/>
    <cellStyle name="40% - Accent4 18 6 2" xfId="16623" xr:uid="{CBED2137-FEC1-4D25-B253-8C02123EC717}"/>
    <cellStyle name="40% - Accent4 18 7" xfId="14629" xr:uid="{D7677E33-7597-4C9C-B277-1E5E5415BE3F}"/>
    <cellStyle name="40% - Accent4 18 8" xfId="13315" xr:uid="{B6454D00-DCAC-4225-A62C-83326A364E71}"/>
    <cellStyle name="40% - Accent4 19" xfId="1380" xr:uid="{A46ADD48-7903-49BE-98D5-4591285EFD36}"/>
    <cellStyle name="40% - Accent4 19 2" xfId="4336" xr:uid="{07091047-D898-42A2-A1FF-65C026C43444}"/>
    <cellStyle name="40% - Accent4 19 2 2" xfId="12315" xr:uid="{260774AE-CBF8-41F9-87A7-8F5764048B44}"/>
    <cellStyle name="40% - Accent4 19 2 2 2" xfId="23603" xr:uid="{461FDC98-3EF2-4696-82C8-7D5BAB4D31B8}"/>
    <cellStyle name="40% - Accent4 19 2 3" xfId="10321" xr:uid="{C51E68C8-C1E7-4E3D-8442-470983CE02BE}"/>
    <cellStyle name="40% - Accent4 19 2 3 2" xfId="21609" xr:uid="{F9168A14-9B83-4F91-ABC8-D32A41B33F1A}"/>
    <cellStyle name="40% - Accent4 19 2 4" xfId="8327" xr:uid="{1AECFF15-9DDB-44F5-A8AC-A3A2D76673F7}"/>
    <cellStyle name="40% - Accent4 19 2 4 2" xfId="19615" xr:uid="{D199CEC7-81C6-422B-8B68-F5410155D6E0}"/>
    <cellStyle name="40% - Accent4 19 2 5" xfId="6333" xr:uid="{6EE97A26-7E00-4A8A-873C-274C01A550B5}"/>
    <cellStyle name="40% - Accent4 19 2 5 2" xfId="17621" xr:uid="{A7F79664-EEB7-4467-92F7-E16F71C84DCE}"/>
    <cellStyle name="40% - Accent4 19 2 6" xfId="15627" xr:uid="{38A988B2-DD8A-417F-A009-8017EA9ECA33}"/>
    <cellStyle name="40% - Accent4 19 3" xfId="11318" xr:uid="{A1B5F13F-C631-4A9B-A71F-930B0E9ED48F}"/>
    <cellStyle name="40% - Accent4 19 3 2" xfId="22606" xr:uid="{B7EB6C6C-455D-42B6-9B9D-45E1128DCD82}"/>
    <cellStyle name="40% - Accent4 19 4" xfId="9324" xr:uid="{46918377-2636-49FB-A5D2-51E57700B8AD}"/>
    <cellStyle name="40% - Accent4 19 4 2" xfId="20612" xr:uid="{92279F99-4F26-468D-80C5-321BC2898FE0}"/>
    <cellStyle name="40% - Accent4 19 5" xfId="7330" xr:uid="{DF52F9D9-EAA9-4BBD-BB40-9C99FFAE4B9B}"/>
    <cellStyle name="40% - Accent4 19 5 2" xfId="18618" xr:uid="{27070855-E8FB-4C9F-9474-C55AD3148896}"/>
    <cellStyle name="40% - Accent4 19 6" xfId="5336" xr:uid="{F643ED32-8281-4181-841D-E87FD84A5AED}"/>
    <cellStyle name="40% - Accent4 19 6 2" xfId="16624" xr:uid="{807BDA29-C746-4095-BCD9-3380318D797B}"/>
    <cellStyle name="40% - Accent4 19 7" xfId="14630" xr:uid="{A0F8779F-5E5D-49B0-BA85-A8B3F39BBEA1}"/>
    <cellStyle name="40% - Accent4 19 8" xfId="13316" xr:uid="{70417C96-1A8A-4025-BE74-E2F245E998AF}"/>
    <cellStyle name="40% - Accent4 2" xfId="1381" xr:uid="{1270B987-4610-435C-B884-9F0E196FFE91}"/>
    <cellStyle name="40% - Accent4 2 10" xfId="24679" xr:uid="{424E96FE-D488-4974-8282-82F6132DFD4B}"/>
    <cellStyle name="40% - Accent4 2 11" xfId="25068" xr:uid="{71B68C4E-4427-42B3-8085-88029BF0BB47}"/>
    <cellStyle name="40% - Accent4 2 2" xfId="4337" xr:uid="{88DF1DE6-8D38-451E-B261-36B09BF65520}"/>
    <cellStyle name="40% - Accent4 2 2 2" xfId="12316" xr:uid="{E206113A-0E67-4B6B-B58E-D19AFDC2A007}"/>
    <cellStyle name="40% - Accent4 2 2 2 2" xfId="23604" xr:uid="{F0C3EEB4-DA46-4CA8-9927-A3A2F2D90008}"/>
    <cellStyle name="40% - Accent4 2 2 3" xfId="10322" xr:uid="{4CC7E370-7308-450F-98BF-91AD2A4C27E7}"/>
    <cellStyle name="40% - Accent4 2 2 3 2" xfId="21610" xr:uid="{CC84B536-7FA4-484D-80A2-C1A245A97D3D}"/>
    <cellStyle name="40% - Accent4 2 2 4" xfId="8328" xr:uid="{7174A03F-5C23-43DC-9A51-E8350F7E292E}"/>
    <cellStyle name="40% - Accent4 2 2 4 2" xfId="19616" xr:uid="{192C13BA-921F-4400-8675-62E3EA699236}"/>
    <cellStyle name="40% - Accent4 2 2 5" xfId="6334" xr:uid="{E68E7703-6B2E-4F1B-9FCE-F3FFF6EA3DE9}"/>
    <cellStyle name="40% - Accent4 2 2 5 2" xfId="17622" xr:uid="{007B11FD-07F4-4F2B-BD4A-EC444D0FD0C2}"/>
    <cellStyle name="40% - Accent4 2 2 6" xfId="15628" xr:uid="{E0BBBBBC-695F-4634-86A9-2FCF170A5FCA}"/>
    <cellStyle name="40% - Accent4 2 2 7" xfId="24440" xr:uid="{0F9C79C7-9599-445F-B7F7-B0EBB90C6227}"/>
    <cellStyle name="40% - Accent4 2 2 8" xfId="24903" xr:uid="{A00FD27E-449C-4AA7-9F0D-C11B4DC4877D}"/>
    <cellStyle name="40% - Accent4 2 2 9" xfId="25270" xr:uid="{08A1BEA5-067B-426B-8B33-F31231678333}"/>
    <cellStyle name="40% - Accent4 2 3" xfId="11319" xr:uid="{035F5D8D-1AD8-4DF9-9BE5-DA42C16F0835}"/>
    <cellStyle name="40% - Accent4 2 3 2" xfId="22607" xr:uid="{2F445974-D4C6-48EB-85D5-48834F5C07EF}"/>
    <cellStyle name="40% - Accent4 2 4" xfId="9325" xr:uid="{A2CFA516-AECC-4A94-83F5-EFCC1A0636E5}"/>
    <cellStyle name="40% - Accent4 2 4 2" xfId="20613" xr:uid="{8E1C0FA1-6D71-4BE9-B931-BED430C97839}"/>
    <cellStyle name="40% - Accent4 2 5" xfId="7331" xr:uid="{28C3A657-51A3-4D36-894B-DB8738AFB66A}"/>
    <cellStyle name="40% - Accent4 2 5 2" xfId="18619" xr:uid="{B7465FED-C4D6-4762-B102-B4C1E34192DA}"/>
    <cellStyle name="40% - Accent4 2 6" xfId="5337" xr:uid="{ED3F811F-DF8B-4DC3-97DC-B7BC90EB3FBE}"/>
    <cellStyle name="40% - Accent4 2 6 2" xfId="16625" xr:uid="{79267AD5-0F0F-43DA-8D27-21F0B0BACEA5}"/>
    <cellStyle name="40% - Accent4 2 7" xfId="14631" xr:uid="{19B20398-B5B1-4B2D-BE1F-BCD42E4ED536}"/>
    <cellStyle name="40% - Accent4 2 8" xfId="13317" xr:uid="{DEF51899-0554-4A37-9171-4A1D4AC18E17}"/>
    <cellStyle name="40% - Accent4 2 9" xfId="24052" xr:uid="{8A56D810-6517-4ED4-9263-8156BB7CAE11}"/>
    <cellStyle name="40% - Accent4 20" xfId="1382" xr:uid="{23EC32D0-8AE8-4FEC-96B5-15C6C8827DB6}"/>
    <cellStyle name="40% - Accent4 20 2" xfId="4338" xr:uid="{109DBD37-30B5-420B-AB02-8CC92B6BBED2}"/>
    <cellStyle name="40% - Accent4 20 2 2" xfId="12317" xr:uid="{3F9E8213-15B7-46BC-812A-3451845EC15A}"/>
    <cellStyle name="40% - Accent4 20 2 2 2" xfId="23605" xr:uid="{6B7B059B-81A7-48C4-A6BA-2033745AA26D}"/>
    <cellStyle name="40% - Accent4 20 2 3" xfId="10323" xr:uid="{E20384F6-90E2-400C-9F5A-8E28BE2B9D49}"/>
    <cellStyle name="40% - Accent4 20 2 3 2" xfId="21611" xr:uid="{D7AA4026-F2A2-48AE-93B8-0937F3DC5B7D}"/>
    <cellStyle name="40% - Accent4 20 2 4" xfId="8329" xr:uid="{3C0B075E-BC17-40FC-9D1C-53A2A0B02971}"/>
    <cellStyle name="40% - Accent4 20 2 4 2" xfId="19617" xr:uid="{317C0F7F-0B02-4B99-B692-FF1BF08A4C0F}"/>
    <cellStyle name="40% - Accent4 20 2 5" xfId="6335" xr:uid="{788B87AF-0983-4142-A0A2-C9331D9CFD31}"/>
    <cellStyle name="40% - Accent4 20 2 5 2" xfId="17623" xr:uid="{EB2F3B7E-675F-4D8E-8C5F-4C05EABF67DC}"/>
    <cellStyle name="40% - Accent4 20 2 6" xfId="15629" xr:uid="{1027F844-53D4-4AC7-8B45-E270E1CE4A38}"/>
    <cellStyle name="40% - Accent4 20 3" xfId="11320" xr:uid="{5D7C9491-B92E-4948-AD21-EA138C3418FC}"/>
    <cellStyle name="40% - Accent4 20 3 2" xfId="22608" xr:uid="{74ABB1F2-726D-45DD-8A64-D7C9CDACB4E5}"/>
    <cellStyle name="40% - Accent4 20 4" xfId="9326" xr:uid="{5385A213-7CA9-47B8-BA3D-75909B4C0A21}"/>
    <cellStyle name="40% - Accent4 20 4 2" xfId="20614" xr:uid="{9F62D4FE-28EA-4469-992A-65C2605DD0BE}"/>
    <cellStyle name="40% - Accent4 20 5" xfId="7332" xr:uid="{D73D128D-20D3-40BF-9552-04193F44C77F}"/>
    <cellStyle name="40% - Accent4 20 5 2" xfId="18620" xr:uid="{DA690969-CA8B-44D6-BA2F-DC2DF1479731}"/>
    <cellStyle name="40% - Accent4 20 6" xfId="5338" xr:uid="{9E4EE879-F61C-4233-B895-D32259D4126B}"/>
    <cellStyle name="40% - Accent4 20 6 2" xfId="16626" xr:uid="{BEA087CD-DC47-49DC-8454-6BB3DDD89C27}"/>
    <cellStyle name="40% - Accent4 20 7" xfId="14632" xr:uid="{0C3CC977-3AB5-458E-BC0B-473B2B1E30B5}"/>
    <cellStyle name="40% - Accent4 20 8" xfId="13318" xr:uid="{59EB3704-DF35-4C89-AF01-337A787A019F}"/>
    <cellStyle name="40% - Accent4 21" xfId="1383" xr:uid="{5F545C3B-2955-4A66-ABD2-1A4D7360C502}"/>
    <cellStyle name="40% - Accent4 21 2" xfId="4339" xr:uid="{A2ABD1AD-7254-4EF3-8255-C05EA5E2F2AF}"/>
    <cellStyle name="40% - Accent4 21 2 2" xfId="12318" xr:uid="{0CF0ADB5-61C5-4305-9522-0A67629710DE}"/>
    <cellStyle name="40% - Accent4 21 2 2 2" xfId="23606" xr:uid="{884E0C44-3C57-4DAE-B476-E22E2F2BB1B2}"/>
    <cellStyle name="40% - Accent4 21 2 3" xfId="10324" xr:uid="{D2AE3EED-26D1-4AD7-BADC-BF971F703346}"/>
    <cellStyle name="40% - Accent4 21 2 3 2" xfId="21612" xr:uid="{88086E7D-7D31-45E8-888D-E765EFA174EE}"/>
    <cellStyle name="40% - Accent4 21 2 4" xfId="8330" xr:uid="{020EBD1F-2816-4A98-8194-6DDEBC5F611A}"/>
    <cellStyle name="40% - Accent4 21 2 4 2" xfId="19618" xr:uid="{9F1D8DB7-BCE1-43E8-869E-B224E51BFC63}"/>
    <cellStyle name="40% - Accent4 21 2 5" xfId="6336" xr:uid="{95FE95C3-A96A-4EA9-9873-6F8DD7365F2C}"/>
    <cellStyle name="40% - Accent4 21 2 5 2" xfId="17624" xr:uid="{0777FF41-A82F-46CE-BFC8-9196C7A8EFF5}"/>
    <cellStyle name="40% - Accent4 21 2 6" xfId="15630" xr:uid="{FB97B975-6D91-4EDC-8918-CEC729BCBAD1}"/>
    <cellStyle name="40% - Accent4 21 3" xfId="11321" xr:uid="{AF7F691D-CCC2-4C79-8E18-13AC516335B4}"/>
    <cellStyle name="40% - Accent4 21 3 2" xfId="22609" xr:uid="{32345C37-4F35-4B94-8145-2213504A382B}"/>
    <cellStyle name="40% - Accent4 21 4" xfId="9327" xr:uid="{EEB59A20-9A01-45D8-B11E-EE4951272402}"/>
    <cellStyle name="40% - Accent4 21 4 2" xfId="20615" xr:uid="{41B085B2-CDEE-456C-BCC8-16C6F063B9B7}"/>
    <cellStyle name="40% - Accent4 21 5" xfId="7333" xr:uid="{7CCF312B-2EC4-4FA5-BEC4-7047723E8D01}"/>
    <cellStyle name="40% - Accent4 21 5 2" xfId="18621" xr:uid="{5EB7F199-4EC1-45BE-99F7-C1E408AD254B}"/>
    <cellStyle name="40% - Accent4 21 6" xfId="5339" xr:uid="{CF510D8E-4613-43BE-BCEC-82BD5B34AE91}"/>
    <cellStyle name="40% - Accent4 21 6 2" xfId="16627" xr:uid="{B6BC45C0-148E-462E-BB0F-3DD74C45893D}"/>
    <cellStyle name="40% - Accent4 21 7" xfId="14633" xr:uid="{3257D853-80C4-4F63-859F-8D10620735B6}"/>
    <cellStyle name="40% - Accent4 21 8" xfId="13319" xr:uid="{3AF6606D-BD5A-49AB-8ABA-5801959A7D49}"/>
    <cellStyle name="40% - Accent4 22" xfId="1384" xr:uid="{FF3D7C99-F440-4F5F-8C63-A9B2A49CE40F}"/>
    <cellStyle name="40% - Accent4 22 2" xfId="4340" xr:uid="{33650BEF-71A8-4E9A-9310-6E4254DD2A37}"/>
    <cellStyle name="40% - Accent4 22 2 2" xfId="12319" xr:uid="{8B5FD8BD-FB08-40EB-B34F-97F07D171A16}"/>
    <cellStyle name="40% - Accent4 22 2 2 2" xfId="23607" xr:uid="{BF003FFD-7F01-49DA-AF4D-98655C6B24D6}"/>
    <cellStyle name="40% - Accent4 22 2 3" xfId="10325" xr:uid="{15F3F2E4-ADE0-49ED-AE03-CCEB8FD28418}"/>
    <cellStyle name="40% - Accent4 22 2 3 2" xfId="21613" xr:uid="{CA488F6C-620C-4F05-BA1B-07B6D3B6334B}"/>
    <cellStyle name="40% - Accent4 22 2 4" xfId="8331" xr:uid="{B3777767-5A0B-4498-B9A2-DADF19DB99F1}"/>
    <cellStyle name="40% - Accent4 22 2 4 2" xfId="19619" xr:uid="{F2CD8398-444E-4F87-A4A9-3820ACAC1E78}"/>
    <cellStyle name="40% - Accent4 22 2 5" xfId="6337" xr:uid="{2B40BC68-D667-4B0C-B19F-39CC84306419}"/>
    <cellStyle name="40% - Accent4 22 2 5 2" xfId="17625" xr:uid="{A09AB36A-3826-47F2-AAC4-27FCA7ABFD8C}"/>
    <cellStyle name="40% - Accent4 22 2 6" xfId="15631" xr:uid="{37189158-197E-4C68-8E79-3AD6E01A2A53}"/>
    <cellStyle name="40% - Accent4 22 3" xfId="11322" xr:uid="{E39EC1A4-4B35-4208-A0B3-3446242EC14E}"/>
    <cellStyle name="40% - Accent4 22 3 2" xfId="22610" xr:uid="{C46688A7-7A47-4A97-B39C-6FCC467946A5}"/>
    <cellStyle name="40% - Accent4 22 4" xfId="9328" xr:uid="{B763D491-A92D-4E7E-BFEF-5182ED06AB1D}"/>
    <cellStyle name="40% - Accent4 22 4 2" xfId="20616" xr:uid="{B5D86566-64DC-4570-8E0F-81C2627FE8FB}"/>
    <cellStyle name="40% - Accent4 22 5" xfId="7334" xr:uid="{BE1F067F-C180-4515-B4C9-B56FC8F906E8}"/>
    <cellStyle name="40% - Accent4 22 5 2" xfId="18622" xr:uid="{33907F3F-C5FB-45AC-A0CC-21E4845BCFD9}"/>
    <cellStyle name="40% - Accent4 22 6" xfId="5340" xr:uid="{CBDCD19A-E673-412E-835C-0C1573E72D8D}"/>
    <cellStyle name="40% - Accent4 22 6 2" xfId="16628" xr:uid="{B9B8131F-9CD1-46D4-8839-F1BE3CA4905F}"/>
    <cellStyle name="40% - Accent4 22 7" xfId="14634" xr:uid="{848836EA-F042-466F-BED8-20AC80E7B127}"/>
    <cellStyle name="40% - Accent4 22 8" xfId="13320" xr:uid="{DA3B7B25-E6B8-49D2-A3A2-F25CAA06B343}"/>
    <cellStyle name="40% - Accent4 23" xfId="1385" xr:uid="{7B3AC9FE-C8DB-487D-B992-DE643B47505F}"/>
    <cellStyle name="40% - Accent4 23 2" xfId="4341" xr:uid="{93101F75-8C2E-4B17-8D38-F30FA8589127}"/>
    <cellStyle name="40% - Accent4 23 2 2" xfId="12320" xr:uid="{5F0384EA-283E-4937-B923-AB3A595A5FA2}"/>
    <cellStyle name="40% - Accent4 23 2 2 2" xfId="23608" xr:uid="{39766CEF-E52B-427D-B388-9F2769A703E0}"/>
    <cellStyle name="40% - Accent4 23 2 3" xfId="10326" xr:uid="{9FC76E17-24DC-4D5C-89E0-1F47E17BCACD}"/>
    <cellStyle name="40% - Accent4 23 2 3 2" xfId="21614" xr:uid="{A1AFD515-CDD8-4B3F-B9B6-EEC3D5CB08FA}"/>
    <cellStyle name="40% - Accent4 23 2 4" xfId="8332" xr:uid="{7CF5113D-175B-4D10-9720-F90717EE6917}"/>
    <cellStyle name="40% - Accent4 23 2 4 2" xfId="19620" xr:uid="{D0D8FEBD-F23B-4859-8421-29FAB1991766}"/>
    <cellStyle name="40% - Accent4 23 2 5" xfId="6338" xr:uid="{E77A1714-81B6-49AB-9920-CFB22BB51167}"/>
    <cellStyle name="40% - Accent4 23 2 5 2" xfId="17626" xr:uid="{48297E74-F6D7-4359-974F-36657CFEF7CF}"/>
    <cellStyle name="40% - Accent4 23 2 6" xfId="15632" xr:uid="{090701CA-3380-4997-9551-6BD493F0BA28}"/>
    <cellStyle name="40% - Accent4 23 3" xfId="11323" xr:uid="{B18C5FD1-5EA4-4A71-9605-5760AAC1CB6E}"/>
    <cellStyle name="40% - Accent4 23 3 2" xfId="22611" xr:uid="{F3298B87-1D47-43EF-8A6D-8B5A44FB6966}"/>
    <cellStyle name="40% - Accent4 23 4" xfId="9329" xr:uid="{FB6B5BBE-7AB4-46FF-8DB2-483F7669EA78}"/>
    <cellStyle name="40% - Accent4 23 4 2" xfId="20617" xr:uid="{7D2ADA1E-C0E3-48CC-8345-E8FC0389547D}"/>
    <cellStyle name="40% - Accent4 23 5" xfId="7335" xr:uid="{C9218D8B-76FC-474C-AB49-E8BED8AF6212}"/>
    <cellStyle name="40% - Accent4 23 5 2" xfId="18623" xr:uid="{8F8C86E0-515B-48E3-BAAE-AE93F2DB6813}"/>
    <cellStyle name="40% - Accent4 23 6" xfId="5341" xr:uid="{C77D0867-7FCB-4B0F-ADC7-EE3EE0D7C746}"/>
    <cellStyle name="40% - Accent4 23 6 2" xfId="16629" xr:uid="{428136CD-AACE-46ED-8179-C66429F383CD}"/>
    <cellStyle name="40% - Accent4 23 7" xfId="14635" xr:uid="{C4FC141E-4FAC-4FE8-BF3E-F7380EDEDFA0}"/>
    <cellStyle name="40% - Accent4 23 8" xfId="13321" xr:uid="{1571AA2A-D727-41B9-B9EC-0778E679C99A}"/>
    <cellStyle name="40% - Accent4 24" xfId="1386" xr:uid="{542CEAF0-17E4-446C-9E38-AC357FC06551}"/>
    <cellStyle name="40% - Accent4 24 2" xfId="4342" xr:uid="{45B81FC4-6FBE-4489-90B3-70A254081AAD}"/>
    <cellStyle name="40% - Accent4 24 2 2" xfId="12321" xr:uid="{A840F25F-CF2C-44C4-A3F3-2E4632661182}"/>
    <cellStyle name="40% - Accent4 24 2 2 2" xfId="23609" xr:uid="{5F96E3AD-DD8A-49E0-9384-716743BB8797}"/>
    <cellStyle name="40% - Accent4 24 2 3" xfId="10327" xr:uid="{F0403783-0FD6-4342-80C7-C6F01140C78A}"/>
    <cellStyle name="40% - Accent4 24 2 3 2" xfId="21615" xr:uid="{4CFCB621-2121-40F7-AED4-78D489975ECF}"/>
    <cellStyle name="40% - Accent4 24 2 4" xfId="8333" xr:uid="{75C696D2-BB7B-4ECE-A365-9B54BBA08B9C}"/>
    <cellStyle name="40% - Accent4 24 2 4 2" xfId="19621" xr:uid="{E3EF99FB-769D-42FB-806B-FA6BC37EBAFA}"/>
    <cellStyle name="40% - Accent4 24 2 5" xfId="6339" xr:uid="{00CF1317-5443-4DE3-B133-6E4AEC33FCC4}"/>
    <cellStyle name="40% - Accent4 24 2 5 2" xfId="17627" xr:uid="{F7BAB7FB-15D5-4E3C-8727-062A09BE128C}"/>
    <cellStyle name="40% - Accent4 24 2 6" xfId="15633" xr:uid="{E6672496-2E19-4FA2-9416-D1199762E7E9}"/>
    <cellStyle name="40% - Accent4 24 3" xfId="11324" xr:uid="{CE3CB535-240F-4081-9CC7-97E849B2696D}"/>
    <cellStyle name="40% - Accent4 24 3 2" xfId="22612" xr:uid="{0F5AC305-0EF6-4BBD-9177-62F8A95C5A65}"/>
    <cellStyle name="40% - Accent4 24 4" xfId="9330" xr:uid="{BDB29091-C1B3-4D52-AA26-593B5BB39BD6}"/>
    <cellStyle name="40% - Accent4 24 4 2" xfId="20618" xr:uid="{3CC8E9FE-5C0F-4BC4-96F7-A0FDC0180A1F}"/>
    <cellStyle name="40% - Accent4 24 5" xfId="7336" xr:uid="{6F70C3A2-49B1-4510-852C-885B37C47502}"/>
    <cellStyle name="40% - Accent4 24 5 2" xfId="18624" xr:uid="{78975F39-ADFE-49DF-B406-D0CD2F0EEB59}"/>
    <cellStyle name="40% - Accent4 24 6" xfId="5342" xr:uid="{B7C94837-6C36-4C0C-9AF9-A2C680E63C37}"/>
    <cellStyle name="40% - Accent4 24 6 2" xfId="16630" xr:uid="{FA6D198C-F0A7-4363-AE90-CB158FD607FF}"/>
    <cellStyle name="40% - Accent4 24 7" xfId="14636" xr:uid="{B8126F0F-0AAD-4324-AA98-8E46744F05CE}"/>
    <cellStyle name="40% - Accent4 24 8" xfId="13322" xr:uid="{344E47BF-48AE-45A4-97BF-B77801E54CF7}"/>
    <cellStyle name="40% - Accent4 25" xfId="1387" xr:uid="{FC07E6F3-6A2D-42C3-8DA6-1B1E1FD8A15C}"/>
    <cellStyle name="40% - Accent4 25 2" xfId="4343" xr:uid="{C9E20CB4-2172-4612-9FD9-CBC8D9273F66}"/>
    <cellStyle name="40% - Accent4 25 2 2" xfId="12322" xr:uid="{461D8281-D74C-4402-B0B9-DC9CD315604A}"/>
    <cellStyle name="40% - Accent4 25 2 2 2" xfId="23610" xr:uid="{D628E559-BC65-4016-AA1D-978DFF9E87E8}"/>
    <cellStyle name="40% - Accent4 25 2 3" xfId="10328" xr:uid="{03073E20-C5EA-4AA4-A317-07F8218A239A}"/>
    <cellStyle name="40% - Accent4 25 2 3 2" xfId="21616" xr:uid="{AEFC7549-257C-4328-8608-B76197A6C009}"/>
    <cellStyle name="40% - Accent4 25 2 4" xfId="8334" xr:uid="{FA8653CC-22FA-4700-85BF-7F8B65E45BBD}"/>
    <cellStyle name="40% - Accent4 25 2 4 2" xfId="19622" xr:uid="{88668627-04DC-4F59-B636-D2DEDA4E040A}"/>
    <cellStyle name="40% - Accent4 25 2 5" xfId="6340" xr:uid="{7C5283D8-C90E-479B-ACD2-4A91D13354DC}"/>
    <cellStyle name="40% - Accent4 25 2 5 2" xfId="17628" xr:uid="{0CA2B773-9653-4684-99D5-90535E57BAC0}"/>
    <cellStyle name="40% - Accent4 25 2 6" xfId="15634" xr:uid="{C2D1508D-5DE5-4830-95FD-E29B0DA99138}"/>
    <cellStyle name="40% - Accent4 25 3" xfId="11325" xr:uid="{BBFDE627-6992-4B2E-AA81-81FC4FA52B9D}"/>
    <cellStyle name="40% - Accent4 25 3 2" xfId="22613" xr:uid="{C93AEA4A-CC34-409B-90ED-91B378B906C9}"/>
    <cellStyle name="40% - Accent4 25 4" xfId="9331" xr:uid="{624C90DF-FFA3-4AC7-B867-A487EAED0DD7}"/>
    <cellStyle name="40% - Accent4 25 4 2" xfId="20619" xr:uid="{7F939E33-2D66-4D75-8F6A-7A20BB77213D}"/>
    <cellStyle name="40% - Accent4 25 5" xfId="7337" xr:uid="{01587D5C-D77C-422B-9A30-97815A6B6558}"/>
    <cellStyle name="40% - Accent4 25 5 2" xfId="18625" xr:uid="{3998B939-42E7-4F7E-B845-B446EE8DD610}"/>
    <cellStyle name="40% - Accent4 25 6" xfId="5343" xr:uid="{285D26CA-F6EF-4847-B524-3D01063D6DAE}"/>
    <cellStyle name="40% - Accent4 25 6 2" xfId="16631" xr:uid="{D2AC4F8E-675D-4D75-B80F-CF9B10C85A0F}"/>
    <cellStyle name="40% - Accent4 25 7" xfId="14637" xr:uid="{816C08D0-5DBF-42A8-B939-4F5E7BE4F07A}"/>
    <cellStyle name="40% - Accent4 25 8" xfId="13323" xr:uid="{418DBA79-0001-43AF-B345-7706E1FC994D}"/>
    <cellStyle name="40% - Accent4 26" xfId="1388" xr:uid="{9454B6D7-48E3-4132-BE6B-D0E4BBDF9542}"/>
    <cellStyle name="40% - Accent4 26 2" xfId="4344" xr:uid="{DE4C7EFF-E1B4-4C19-8B5F-EC909FF09E12}"/>
    <cellStyle name="40% - Accent4 26 2 2" xfId="12323" xr:uid="{41D9F595-F4B5-47A2-9524-55839C6FA9E2}"/>
    <cellStyle name="40% - Accent4 26 2 2 2" xfId="23611" xr:uid="{27810C1F-46CF-43DE-8B87-36C6A31C3174}"/>
    <cellStyle name="40% - Accent4 26 2 3" xfId="10329" xr:uid="{24CD0BC1-6CCD-4ECB-9FB6-1568C70A8FF6}"/>
    <cellStyle name="40% - Accent4 26 2 3 2" xfId="21617" xr:uid="{D6F69C84-6981-4F8C-88DA-0A5E7E804731}"/>
    <cellStyle name="40% - Accent4 26 2 4" xfId="8335" xr:uid="{85BD6A3F-179F-4FDD-82B8-93544E13E1A1}"/>
    <cellStyle name="40% - Accent4 26 2 4 2" xfId="19623" xr:uid="{1A324F02-B475-4E8A-845E-C445C844C78B}"/>
    <cellStyle name="40% - Accent4 26 2 5" xfId="6341" xr:uid="{491B989D-226D-4BB9-85B9-9C62F265213B}"/>
    <cellStyle name="40% - Accent4 26 2 5 2" xfId="17629" xr:uid="{94A26F05-C74C-41C4-ADF7-E73BF982D31D}"/>
    <cellStyle name="40% - Accent4 26 2 6" xfId="15635" xr:uid="{30758170-8521-4628-B663-54376E3A5B23}"/>
    <cellStyle name="40% - Accent4 26 3" xfId="11326" xr:uid="{07233D02-E207-4DE0-AF40-3F944224E1BB}"/>
    <cellStyle name="40% - Accent4 26 3 2" xfId="22614" xr:uid="{7453799D-E633-4044-82B6-9CB89A7C462A}"/>
    <cellStyle name="40% - Accent4 26 4" xfId="9332" xr:uid="{A20BA585-0C79-40E6-8522-728CCF83FFA4}"/>
    <cellStyle name="40% - Accent4 26 4 2" xfId="20620" xr:uid="{8DC13038-BE1D-4D5F-84F2-4620F367C97C}"/>
    <cellStyle name="40% - Accent4 26 5" xfId="7338" xr:uid="{EACFECFD-03AF-427C-AA23-0D686DE7DB36}"/>
    <cellStyle name="40% - Accent4 26 5 2" xfId="18626" xr:uid="{0C04A3EC-CACE-4BC2-BB16-10543A6AC268}"/>
    <cellStyle name="40% - Accent4 26 6" xfId="5344" xr:uid="{CF752132-6693-4A34-96AF-50846C97BAA1}"/>
    <cellStyle name="40% - Accent4 26 6 2" xfId="16632" xr:uid="{80359C2E-C280-46B4-8F59-A2AEC357D926}"/>
    <cellStyle name="40% - Accent4 26 7" xfId="14638" xr:uid="{2D3656E5-E78C-4DFA-865B-DCD28D236C50}"/>
    <cellStyle name="40% - Accent4 26 8" xfId="13324" xr:uid="{2AB4102B-8099-4B2C-85DB-55ECB917AD72}"/>
    <cellStyle name="40% - Accent4 27" xfId="1389" xr:uid="{3128BF75-24A7-4E8F-92AC-1A625565BBD5}"/>
    <cellStyle name="40% - Accent4 27 2" xfId="4345" xr:uid="{878C7084-482B-4993-B4F7-8ED3BD547209}"/>
    <cellStyle name="40% - Accent4 27 2 2" xfId="12324" xr:uid="{9A3ACF85-B16A-4620-9CAB-E7679A039216}"/>
    <cellStyle name="40% - Accent4 27 2 2 2" xfId="23612" xr:uid="{817A6244-207B-427A-A559-F5C487C0C66C}"/>
    <cellStyle name="40% - Accent4 27 2 3" xfId="10330" xr:uid="{9515B4F0-214A-4EB2-8FD1-3899AB5AB72F}"/>
    <cellStyle name="40% - Accent4 27 2 3 2" xfId="21618" xr:uid="{92C77FE6-8154-48F3-8587-0B5176352399}"/>
    <cellStyle name="40% - Accent4 27 2 4" xfId="8336" xr:uid="{1CED2BA9-AB1C-47E2-9460-7C26178ED5A0}"/>
    <cellStyle name="40% - Accent4 27 2 4 2" xfId="19624" xr:uid="{86896C4B-5B01-44F2-80B8-E8C4554FF3F9}"/>
    <cellStyle name="40% - Accent4 27 2 5" xfId="6342" xr:uid="{39B102D6-F5A4-41F0-A799-886E23FD48BF}"/>
    <cellStyle name="40% - Accent4 27 2 5 2" xfId="17630" xr:uid="{773BEF11-D208-4ED4-9B26-110691BCC9FE}"/>
    <cellStyle name="40% - Accent4 27 2 6" xfId="15636" xr:uid="{4BB5F5B8-B975-4576-8829-241C7BA6DD16}"/>
    <cellStyle name="40% - Accent4 27 3" xfId="11327" xr:uid="{BB8332E7-F104-4867-9132-BB99C9F23369}"/>
    <cellStyle name="40% - Accent4 27 3 2" xfId="22615" xr:uid="{7A67AC56-BB7F-49DA-A495-48F0B675C3EF}"/>
    <cellStyle name="40% - Accent4 27 4" xfId="9333" xr:uid="{143E8528-602D-4F22-A4AF-7AB971854EA3}"/>
    <cellStyle name="40% - Accent4 27 4 2" xfId="20621" xr:uid="{C9553B30-8CDF-495B-8D44-F9D60CED83EB}"/>
    <cellStyle name="40% - Accent4 27 5" xfId="7339" xr:uid="{6A2E11D4-7A9B-4662-9CB7-331EB039EBC4}"/>
    <cellStyle name="40% - Accent4 27 5 2" xfId="18627" xr:uid="{7D4339B3-ACD0-4EB2-B801-213A7C1EC446}"/>
    <cellStyle name="40% - Accent4 27 6" xfId="5345" xr:uid="{87D5D883-7BA2-4A32-81AD-B3F9559CD8A4}"/>
    <cellStyle name="40% - Accent4 27 6 2" xfId="16633" xr:uid="{9F71D62A-D1F5-4CD6-A30F-A0A9E742589B}"/>
    <cellStyle name="40% - Accent4 27 7" xfId="14639" xr:uid="{F1F1E4FA-C468-41DC-9BB2-3AAB04016D22}"/>
    <cellStyle name="40% - Accent4 27 8" xfId="13325" xr:uid="{29CE399C-54A9-477B-A196-79788DFD7160}"/>
    <cellStyle name="40% - Accent4 28" xfId="1390" xr:uid="{B39C39FC-4D3A-468D-A10E-E8B71FFCF14C}"/>
    <cellStyle name="40% - Accent4 28 2" xfId="4346" xr:uid="{C11A210F-4FF8-40D6-9C79-002AD6E4514B}"/>
    <cellStyle name="40% - Accent4 28 2 2" xfId="12325" xr:uid="{C6306087-0CD2-46C1-B779-A3485D7FD5A7}"/>
    <cellStyle name="40% - Accent4 28 2 2 2" xfId="23613" xr:uid="{85F462A9-3D55-4DEF-9965-CBCE47A6D965}"/>
    <cellStyle name="40% - Accent4 28 2 3" xfId="10331" xr:uid="{A38C8DFC-B227-4D94-81EA-6467CDDAA2BB}"/>
    <cellStyle name="40% - Accent4 28 2 3 2" xfId="21619" xr:uid="{DA454465-D247-4A34-9C29-EB29B6F97E5A}"/>
    <cellStyle name="40% - Accent4 28 2 4" xfId="8337" xr:uid="{11A0723B-3376-42CB-BC5A-51C11E4B05C7}"/>
    <cellStyle name="40% - Accent4 28 2 4 2" xfId="19625" xr:uid="{80A1895C-1DFA-474D-A9DE-E44D483899B7}"/>
    <cellStyle name="40% - Accent4 28 2 5" xfId="6343" xr:uid="{1DCE0DAE-77D8-486F-9761-33144D5BBB73}"/>
    <cellStyle name="40% - Accent4 28 2 5 2" xfId="17631" xr:uid="{7FC73342-8D50-4D5C-AEFD-6158F2CDF0D3}"/>
    <cellStyle name="40% - Accent4 28 2 6" xfId="15637" xr:uid="{348A2107-B342-4E23-B562-CBEB97B4EA36}"/>
    <cellStyle name="40% - Accent4 28 3" xfId="11328" xr:uid="{D6B04510-DA32-4F17-A194-237B15F2D3AC}"/>
    <cellStyle name="40% - Accent4 28 3 2" xfId="22616" xr:uid="{16558208-DA57-4339-9135-F00EBEFFAFD6}"/>
    <cellStyle name="40% - Accent4 28 4" xfId="9334" xr:uid="{247595DC-FE4D-437E-BAAA-B31308A018FC}"/>
    <cellStyle name="40% - Accent4 28 4 2" xfId="20622" xr:uid="{80320868-6BFB-451A-B90C-168FFDEB34EF}"/>
    <cellStyle name="40% - Accent4 28 5" xfId="7340" xr:uid="{72266779-4211-4B20-830A-47C6E4B8ED72}"/>
    <cellStyle name="40% - Accent4 28 5 2" xfId="18628" xr:uid="{3955173A-074E-4042-854A-ADE050A87B91}"/>
    <cellStyle name="40% - Accent4 28 6" xfId="5346" xr:uid="{FA16A661-0511-47C5-A6DF-2DC2F69523C2}"/>
    <cellStyle name="40% - Accent4 28 6 2" xfId="16634" xr:uid="{F177E747-7F28-426E-9B59-0C14824DF751}"/>
    <cellStyle name="40% - Accent4 28 7" xfId="14640" xr:uid="{B4BDA0D8-4ACD-481E-9852-D4A34F0EA91D}"/>
    <cellStyle name="40% - Accent4 28 8" xfId="13326" xr:uid="{3F3122A2-B95B-492F-9F8F-48C233C53E8B}"/>
    <cellStyle name="40% - Accent4 29" xfId="1391" xr:uid="{019DC492-FBE7-4B92-976A-E26FB0224677}"/>
    <cellStyle name="40% - Accent4 29 2" xfId="4347" xr:uid="{8B2027D5-B732-4CB6-A12C-419F268EE9AA}"/>
    <cellStyle name="40% - Accent4 29 2 2" xfId="12326" xr:uid="{40C48270-E9F8-4C99-8636-599C26791FD6}"/>
    <cellStyle name="40% - Accent4 29 2 2 2" xfId="23614" xr:uid="{10F3CFA8-4237-423C-A1CD-BE0F4B2FEB53}"/>
    <cellStyle name="40% - Accent4 29 2 3" xfId="10332" xr:uid="{9F2C1E22-5D5C-4B8E-BEDD-B5A2521F2DA3}"/>
    <cellStyle name="40% - Accent4 29 2 3 2" xfId="21620" xr:uid="{027A1E9D-D3FF-4033-BF30-233610AAFDF6}"/>
    <cellStyle name="40% - Accent4 29 2 4" xfId="8338" xr:uid="{58DBA1CE-8ECF-4311-A975-1C84FDD80CEF}"/>
    <cellStyle name="40% - Accent4 29 2 4 2" xfId="19626" xr:uid="{69E56096-D04B-48EF-8451-4AD462A1CA2B}"/>
    <cellStyle name="40% - Accent4 29 2 5" xfId="6344" xr:uid="{A4950B88-65F8-4333-9590-04299718F0DD}"/>
    <cellStyle name="40% - Accent4 29 2 5 2" xfId="17632" xr:uid="{04F38650-9C05-4264-A97B-D9100DCDBE9A}"/>
    <cellStyle name="40% - Accent4 29 2 6" xfId="15638" xr:uid="{7B098336-385E-41CF-A390-EEDDEAB7EA28}"/>
    <cellStyle name="40% - Accent4 29 3" xfId="11329" xr:uid="{08FFC3DD-5AC9-4106-9494-706930C71488}"/>
    <cellStyle name="40% - Accent4 29 3 2" xfId="22617" xr:uid="{B1F7698B-9D05-4550-8C81-0CD5C2EB3D50}"/>
    <cellStyle name="40% - Accent4 29 4" xfId="9335" xr:uid="{140300C4-6BAF-4942-AF3B-87037C277AC5}"/>
    <cellStyle name="40% - Accent4 29 4 2" xfId="20623" xr:uid="{30554016-071D-4437-8266-DE46009D126A}"/>
    <cellStyle name="40% - Accent4 29 5" xfId="7341" xr:uid="{16CF130C-5FD1-4635-97F6-68B633A5916A}"/>
    <cellStyle name="40% - Accent4 29 5 2" xfId="18629" xr:uid="{D0CCDF4E-3F02-4A18-BDF0-6669165477F0}"/>
    <cellStyle name="40% - Accent4 29 6" xfId="5347" xr:uid="{634004F9-41EE-488B-9BD8-40016DB44BBC}"/>
    <cellStyle name="40% - Accent4 29 6 2" xfId="16635" xr:uid="{1C9E3DDA-6E0C-41F1-A08B-C0FC1CDE239D}"/>
    <cellStyle name="40% - Accent4 29 7" xfId="14641" xr:uid="{30D91F0F-0B77-4631-A369-C7CC595E5577}"/>
    <cellStyle name="40% - Accent4 29 8" xfId="13327" xr:uid="{DC9A31B4-38EB-4DD4-8ED8-C77F2CA68935}"/>
    <cellStyle name="40% - Accent4 3" xfId="1392" xr:uid="{A5A6C5D0-0CCD-4E39-B16B-6147108F58AD}"/>
    <cellStyle name="40% - Accent4 3 10" xfId="24680" xr:uid="{C2881C5D-F109-4AEF-81C5-F4FCBC5F5356}"/>
    <cellStyle name="40% - Accent4 3 11" xfId="25069" xr:uid="{6BD23452-3C61-45C3-9FDC-59C1DC737915}"/>
    <cellStyle name="40% - Accent4 3 2" xfId="4348" xr:uid="{8DA09169-BDE8-4236-A70E-07545B0AFB43}"/>
    <cellStyle name="40% - Accent4 3 2 2" xfId="12327" xr:uid="{8F9D7520-4749-4D43-8942-663917ADF167}"/>
    <cellStyle name="40% - Accent4 3 2 2 2" xfId="23615" xr:uid="{4E37CA00-2CDC-484C-B912-E2C01B52B003}"/>
    <cellStyle name="40% - Accent4 3 2 3" xfId="10333" xr:uid="{6D6662ED-9ADA-4F0E-A1B1-B304813BFC8B}"/>
    <cellStyle name="40% - Accent4 3 2 3 2" xfId="21621" xr:uid="{75AEA039-2AE8-422E-986B-63350D2EC1E1}"/>
    <cellStyle name="40% - Accent4 3 2 4" xfId="8339" xr:uid="{3ECDC238-25BC-4260-B6B5-39979901C4E2}"/>
    <cellStyle name="40% - Accent4 3 2 4 2" xfId="19627" xr:uid="{B697BA80-D6F8-4584-B228-344CDAF30F48}"/>
    <cellStyle name="40% - Accent4 3 2 5" xfId="6345" xr:uid="{7391F311-F84E-4B61-99CE-D3F3710700B4}"/>
    <cellStyle name="40% - Accent4 3 2 5 2" xfId="17633" xr:uid="{17B21D89-4AB4-46A3-8A71-12ACDE6218E6}"/>
    <cellStyle name="40% - Accent4 3 2 6" xfId="15639" xr:uid="{5190AD19-F1E0-4A4D-85D5-8ED36DCB2944}"/>
    <cellStyle name="40% - Accent4 3 2 7" xfId="24441" xr:uid="{6B31DFAB-0D51-4AF5-9179-F3FC95D9CCD1}"/>
    <cellStyle name="40% - Accent4 3 2 8" xfId="24904" xr:uid="{37A79AF1-EF40-4006-A6EA-6536E2D5199A}"/>
    <cellStyle name="40% - Accent4 3 2 9" xfId="25271" xr:uid="{BDF91D83-F793-495E-94CD-90D15CC0C6B7}"/>
    <cellStyle name="40% - Accent4 3 3" xfId="11330" xr:uid="{B5CCF4AE-74CD-4FC8-A5F3-14D172F0992D}"/>
    <cellStyle name="40% - Accent4 3 3 2" xfId="22618" xr:uid="{09ADDA28-F991-42B6-B366-7405B336AC98}"/>
    <cellStyle name="40% - Accent4 3 4" xfId="9336" xr:uid="{1CA6121B-C2F9-4B99-A9A6-E70B8D03CB47}"/>
    <cellStyle name="40% - Accent4 3 4 2" xfId="20624" xr:uid="{6727ABD8-637A-46BA-A631-5680DB9CAEE4}"/>
    <cellStyle name="40% - Accent4 3 5" xfId="7342" xr:uid="{2611FE01-6307-4722-B772-484BB93A4D87}"/>
    <cellStyle name="40% - Accent4 3 5 2" xfId="18630" xr:uid="{F7D54BCE-A1AF-4434-A913-591E0B5370DA}"/>
    <cellStyle name="40% - Accent4 3 6" xfId="5348" xr:uid="{97668894-317B-4E34-B5D3-1C036FA3EACA}"/>
    <cellStyle name="40% - Accent4 3 6 2" xfId="16636" xr:uid="{5579F441-35B4-4039-ADC4-A1E65D691186}"/>
    <cellStyle name="40% - Accent4 3 7" xfId="14642" xr:uid="{CE629CCA-DBB2-4A20-8325-0DC2BC0759B5}"/>
    <cellStyle name="40% - Accent4 3 8" xfId="13328" xr:uid="{C77E723E-2A4B-44A3-97D7-61AEC9794AC5}"/>
    <cellStyle name="40% - Accent4 3 9" xfId="24053" xr:uid="{A03D18F0-FC40-41EE-88A0-F19F1106189C}"/>
    <cellStyle name="40% - Accent4 30" xfId="1393" xr:uid="{711769D2-088E-4430-9978-5AB6B6404375}"/>
    <cellStyle name="40% - Accent4 30 2" xfId="4349" xr:uid="{ADA50610-4063-4A90-84DE-10DD2761548C}"/>
    <cellStyle name="40% - Accent4 30 2 2" xfId="12328" xr:uid="{AE05CBE1-C032-4BFB-B739-8F23C09A505A}"/>
    <cellStyle name="40% - Accent4 30 2 2 2" xfId="23616" xr:uid="{5230BAEF-D7DB-458B-B786-8194B98EDC54}"/>
    <cellStyle name="40% - Accent4 30 2 3" xfId="10334" xr:uid="{F49FD055-6B32-4512-9C1D-CD4A2F2AE27C}"/>
    <cellStyle name="40% - Accent4 30 2 3 2" xfId="21622" xr:uid="{FA425364-3CE5-4652-A022-F56FC13262A9}"/>
    <cellStyle name="40% - Accent4 30 2 4" xfId="8340" xr:uid="{79904004-8977-4258-8B92-0EC695898A7F}"/>
    <cellStyle name="40% - Accent4 30 2 4 2" xfId="19628" xr:uid="{95B22BDF-F113-47F4-BDEE-AB54CFD5E207}"/>
    <cellStyle name="40% - Accent4 30 2 5" xfId="6346" xr:uid="{74531379-4F76-4FCE-A8B2-C26A20C9EF48}"/>
    <cellStyle name="40% - Accent4 30 2 5 2" xfId="17634" xr:uid="{3EFEE72B-049A-4972-AD37-8A8E69D36711}"/>
    <cellStyle name="40% - Accent4 30 2 6" xfId="15640" xr:uid="{8C3F5BF6-E0F9-4D65-94D9-19B9CBA5A640}"/>
    <cellStyle name="40% - Accent4 30 3" xfId="11331" xr:uid="{7C48E73B-8F54-4612-9078-95923B2EEF36}"/>
    <cellStyle name="40% - Accent4 30 3 2" xfId="22619" xr:uid="{74AB3C08-F4DE-4295-A432-50257D2C5CB5}"/>
    <cellStyle name="40% - Accent4 30 4" xfId="9337" xr:uid="{275883F2-D18C-456F-94C7-AE1010412A5E}"/>
    <cellStyle name="40% - Accent4 30 4 2" xfId="20625" xr:uid="{4FA54814-B41D-499C-9010-D71A73BB2DFC}"/>
    <cellStyle name="40% - Accent4 30 5" xfId="7343" xr:uid="{66402EF9-B473-4D03-9893-2BDCC7BC6BAB}"/>
    <cellStyle name="40% - Accent4 30 5 2" xfId="18631" xr:uid="{34361F60-58B9-459D-8443-EE6B663E6D53}"/>
    <cellStyle name="40% - Accent4 30 6" xfId="5349" xr:uid="{29D5A257-1A81-4DD0-BF9A-1291595814A7}"/>
    <cellStyle name="40% - Accent4 30 6 2" xfId="16637" xr:uid="{69C55ED0-CA2A-40B5-B9FA-FC2BF7E92008}"/>
    <cellStyle name="40% - Accent4 30 7" xfId="14643" xr:uid="{B6FFF1E6-B703-4603-8674-C08732185423}"/>
    <cellStyle name="40% - Accent4 30 8" xfId="13329" xr:uid="{F9D15F1C-3BDD-450E-97B7-ACA125C3CC66}"/>
    <cellStyle name="40% - Accent4 31" xfId="1394" xr:uid="{390C4625-550E-4A4B-9ACD-2CE32EA5C6D7}"/>
    <cellStyle name="40% - Accent4 31 2" xfId="4350" xr:uid="{24491FF4-95A2-462C-9EC8-BFFDFD373FDE}"/>
    <cellStyle name="40% - Accent4 31 2 2" xfId="12329" xr:uid="{31040633-299A-4E8D-9160-BA237915F75A}"/>
    <cellStyle name="40% - Accent4 31 2 2 2" xfId="23617" xr:uid="{E0426504-00DF-48BC-85EE-7014798D7751}"/>
    <cellStyle name="40% - Accent4 31 2 3" xfId="10335" xr:uid="{E0EF0CEA-38B7-4F9E-B61C-7F9770B54BE2}"/>
    <cellStyle name="40% - Accent4 31 2 3 2" xfId="21623" xr:uid="{90509E35-1E12-4D7B-B9D3-0455086B87B6}"/>
    <cellStyle name="40% - Accent4 31 2 4" xfId="8341" xr:uid="{72904EED-2095-495B-887D-20EF08CEE071}"/>
    <cellStyle name="40% - Accent4 31 2 4 2" xfId="19629" xr:uid="{8B46D6F8-3356-4BD8-8597-8A009648DFE2}"/>
    <cellStyle name="40% - Accent4 31 2 5" xfId="6347" xr:uid="{577D87C4-27EE-4E23-B19E-548B5ACD5231}"/>
    <cellStyle name="40% - Accent4 31 2 5 2" xfId="17635" xr:uid="{BC7A8553-92E7-40E6-A4F6-29A905C73439}"/>
    <cellStyle name="40% - Accent4 31 2 6" xfId="15641" xr:uid="{EF5B98DA-77E3-421E-AE34-1785D8A0189C}"/>
    <cellStyle name="40% - Accent4 31 3" xfId="11332" xr:uid="{93229823-0C0A-4F4D-AD7E-3313399D65CE}"/>
    <cellStyle name="40% - Accent4 31 3 2" xfId="22620" xr:uid="{F586646F-F18F-4AB7-8C15-0452329459F4}"/>
    <cellStyle name="40% - Accent4 31 4" xfId="9338" xr:uid="{1DCC4AFD-84A2-4DF8-B4EF-1162C2483468}"/>
    <cellStyle name="40% - Accent4 31 4 2" xfId="20626" xr:uid="{3A656A0F-0883-496D-A7E8-98D6B6502147}"/>
    <cellStyle name="40% - Accent4 31 5" xfId="7344" xr:uid="{F89D5A51-9984-4DD3-A0D2-FE28DBCC1D68}"/>
    <cellStyle name="40% - Accent4 31 5 2" xfId="18632" xr:uid="{360892EE-24A0-42C6-A95C-B276A39E1A0E}"/>
    <cellStyle name="40% - Accent4 31 6" xfId="5350" xr:uid="{4ABD1C90-40BE-4EDB-9C13-C398C21B3034}"/>
    <cellStyle name="40% - Accent4 31 6 2" xfId="16638" xr:uid="{715AB02D-5855-4781-8CAE-0C4230DF5C63}"/>
    <cellStyle name="40% - Accent4 31 7" xfId="14644" xr:uid="{5299D3AE-3DD9-45EC-83BD-6B56C31BFA59}"/>
    <cellStyle name="40% - Accent4 31 8" xfId="13330" xr:uid="{F0D3EC9B-EE75-4E0E-9296-B5B381ACCD60}"/>
    <cellStyle name="40% - Accent4 32" xfId="1395" xr:uid="{88CE3F70-9711-4D46-8E4D-1B5583DCFE1A}"/>
    <cellStyle name="40% - Accent4 32 2" xfId="4351" xr:uid="{03E1E8D5-6B3B-4AAE-B339-37F7B95907A9}"/>
    <cellStyle name="40% - Accent4 32 2 2" xfId="12330" xr:uid="{8770FA01-6AF7-479D-A231-0F07DDA0280A}"/>
    <cellStyle name="40% - Accent4 32 2 2 2" xfId="23618" xr:uid="{921C698C-43D0-43BB-85F6-0FFF4CA78D46}"/>
    <cellStyle name="40% - Accent4 32 2 3" xfId="10336" xr:uid="{B662DF6E-1914-43BD-A56D-D4621521C96E}"/>
    <cellStyle name="40% - Accent4 32 2 3 2" xfId="21624" xr:uid="{8EC9B158-C3D5-4BDA-B2B3-C8D1DCD42221}"/>
    <cellStyle name="40% - Accent4 32 2 4" xfId="8342" xr:uid="{357CFE07-1F00-45F3-8BBE-88E844D1AD8A}"/>
    <cellStyle name="40% - Accent4 32 2 4 2" xfId="19630" xr:uid="{7BF25415-D1BC-4124-9D9E-7686917CB61D}"/>
    <cellStyle name="40% - Accent4 32 2 5" xfId="6348" xr:uid="{CA52C6AD-CFB3-478C-9B6A-2DEB85433FA8}"/>
    <cellStyle name="40% - Accent4 32 2 5 2" xfId="17636" xr:uid="{BF699B4C-FA1A-4E8C-BE33-74CE0473ECA6}"/>
    <cellStyle name="40% - Accent4 32 2 6" xfId="15642" xr:uid="{5B583898-4EAC-4C09-A419-B3E0AFFEF66C}"/>
    <cellStyle name="40% - Accent4 32 3" xfId="11333" xr:uid="{F4C50750-4D8B-4C83-A401-8BAEC36F5060}"/>
    <cellStyle name="40% - Accent4 32 3 2" xfId="22621" xr:uid="{E6C7DDF1-2E29-4DFF-A265-2149CAC69A5E}"/>
    <cellStyle name="40% - Accent4 32 4" xfId="9339" xr:uid="{CEF082FF-4E27-4F10-9174-573274200275}"/>
    <cellStyle name="40% - Accent4 32 4 2" xfId="20627" xr:uid="{88A986BD-7026-49D6-ACCE-92E50B4B4060}"/>
    <cellStyle name="40% - Accent4 32 5" xfId="7345" xr:uid="{1C6C76C8-2FFE-42AD-A098-E00E91ECE7A5}"/>
    <cellStyle name="40% - Accent4 32 5 2" xfId="18633" xr:uid="{FD19D5C4-7925-4DF9-A1CF-FA987ED2230E}"/>
    <cellStyle name="40% - Accent4 32 6" xfId="5351" xr:uid="{F7C4F396-BB85-4578-BDEB-AD98BEAC621F}"/>
    <cellStyle name="40% - Accent4 32 6 2" xfId="16639" xr:uid="{143E93DB-ABB7-4564-8AC9-CFFAACF16A36}"/>
    <cellStyle name="40% - Accent4 32 7" xfId="14645" xr:uid="{E947ED52-79B6-413E-84F3-15739A41667C}"/>
    <cellStyle name="40% - Accent4 32 8" xfId="13331" xr:uid="{C388084B-E24A-429F-B812-CCA967D60927}"/>
    <cellStyle name="40% - Accent4 33" xfId="1396" xr:uid="{E4E6E34A-B213-4CFB-A3DA-46A56C2F0D98}"/>
    <cellStyle name="40% - Accent4 33 2" xfId="4352" xr:uid="{5759A779-7140-4F48-923E-B945522BE9D4}"/>
    <cellStyle name="40% - Accent4 33 2 2" xfId="12331" xr:uid="{B9EAB299-9462-4487-A3A7-9FFCE840B1D9}"/>
    <cellStyle name="40% - Accent4 33 2 2 2" xfId="23619" xr:uid="{7AAFFEF4-16E9-4FDD-BB08-70ECA74B4363}"/>
    <cellStyle name="40% - Accent4 33 2 3" xfId="10337" xr:uid="{4913DC68-7207-45CA-B71F-E2D6A7F0F04C}"/>
    <cellStyle name="40% - Accent4 33 2 3 2" xfId="21625" xr:uid="{EF4738A7-9904-4201-BB81-ECF567296BCF}"/>
    <cellStyle name="40% - Accent4 33 2 4" xfId="8343" xr:uid="{D7EB0EDB-B150-477E-9EC9-396CCBF0313F}"/>
    <cellStyle name="40% - Accent4 33 2 4 2" xfId="19631" xr:uid="{83DCF578-55BB-4E8F-B500-ECD409D2E565}"/>
    <cellStyle name="40% - Accent4 33 2 5" xfId="6349" xr:uid="{6DA0A519-7999-410E-BF5C-AF727D3C55FC}"/>
    <cellStyle name="40% - Accent4 33 2 5 2" xfId="17637" xr:uid="{E255D023-6568-4951-8D3A-C49C2BAC116E}"/>
    <cellStyle name="40% - Accent4 33 2 6" xfId="15643" xr:uid="{0FD45BC6-DE78-482B-A2FD-39C10534EA0E}"/>
    <cellStyle name="40% - Accent4 33 3" xfId="11334" xr:uid="{E7746EC2-D2E8-4EA2-851A-C1457C653570}"/>
    <cellStyle name="40% - Accent4 33 3 2" xfId="22622" xr:uid="{91B83319-5D2F-4572-BA02-1730D28A7B4A}"/>
    <cellStyle name="40% - Accent4 33 4" xfId="9340" xr:uid="{865C0724-51D2-4342-9B41-06467B543149}"/>
    <cellStyle name="40% - Accent4 33 4 2" xfId="20628" xr:uid="{D468662F-55DB-48AC-AEB3-A6B2345CC25D}"/>
    <cellStyle name="40% - Accent4 33 5" xfId="7346" xr:uid="{B4D0B1D1-0347-4608-AA3F-E7E5B33DC1B9}"/>
    <cellStyle name="40% - Accent4 33 5 2" xfId="18634" xr:uid="{33B32DC0-6427-48D0-9FC6-957E70DD7570}"/>
    <cellStyle name="40% - Accent4 33 6" xfId="5352" xr:uid="{539D6326-A020-4A42-85E3-26AC1F3EEF64}"/>
    <cellStyle name="40% - Accent4 33 6 2" xfId="16640" xr:uid="{135FFAA3-1169-4FE9-814D-DC79D55D3F12}"/>
    <cellStyle name="40% - Accent4 33 7" xfId="14646" xr:uid="{58D455A6-C129-47B1-839D-3B711C01681B}"/>
    <cellStyle name="40% - Accent4 33 8" xfId="13332" xr:uid="{09147E7E-2C45-4072-B5A7-3ED2F8D5ECF8}"/>
    <cellStyle name="40% - Accent4 34" xfId="1397" xr:uid="{F332535B-948D-417F-B009-CA484977E053}"/>
    <cellStyle name="40% - Accent4 34 2" xfId="4353" xr:uid="{82500DC3-726D-409F-BA93-2D93E6BEB5AE}"/>
    <cellStyle name="40% - Accent4 34 2 2" xfId="12332" xr:uid="{E22653F3-E045-42C3-A63F-1C57AC5E1E9A}"/>
    <cellStyle name="40% - Accent4 34 2 2 2" xfId="23620" xr:uid="{F6A734C7-E252-49A7-8F1C-109977D0B59D}"/>
    <cellStyle name="40% - Accent4 34 2 3" xfId="10338" xr:uid="{92850AFA-2F56-4B8B-A99D-FF9D55E45C66}"/>
    <cellStyle name="40% - Accent4 34 2 3 2" xfId="21626" xr:uid="{25976A8F-615B-4A75-A1D8-B778A13FDE70}"/>
    <cellStyle name="40% - Accent4 34 2 4" xfId="8344" xr:uid="{171B580A-1EA0-4602-9F5C-1BEDDAD2C424}"/>
    <cellStyle name="40% - Accent4 34 2 4 2" xfId="19632" xr:uid="{3A4F2997-9179-4060-AEC0-CC88178F4863}"/>
    <cellStyle name="40% - Accent4 34 2 5" xfId="6350" xr:uid="{C3B6337D-9F8E-4695-97A0-44C15987B8CB}"/>
    <cellStyle name="40% - Accent4 34 2 5 2" xfId="17638" xr:uid="{277EBE95-2E4C-45EB-9223-DA611E8694D1}"/>
    <cellStyle name="40% - Accent4 34 2 6" xfId="15644" xr:uid="{4FCA8193-31B5-441C-AC79-782D5F784001}"/>
    <cellStyle name="40% - Accent4 34 3" xfId="11335" xr:uid="{07C19942-B604-46D5-B87E-78ABBEF1D43B}"/>
    <cellStyle name="40% - Accent4 34 3 2" xfId="22623" xr:uid="{65FCD81B-0949-462F-B8C3-ADB8C1FB9322}"/>
    <cellStyle name="40% - Accent4 34 4" xfId="9341" xr:uid="{D2590B56-41D6-4CC3-A73A-21952B43E43E}"/>
    <cellStyle name="40% - Accent4 34 4 2" xfId="20629" xr:uid="{B0DB6C32-252F-453A-BA06-B6218E858251}"/>
    <cellStyle name="40% - Accent4 34 5" xfId="7347" xr:uid="{F05599D4-96CB-403D-8340-9CFBE1714292}"/>
    <cellStyle name="40% - Accent4 34 5 2" xfId="18635" xr:uid="{089FBAB2-194B-453D-BE06-47D0596A2657}"/>
    <cellStyle name="40% - Accent4 34 6" xfId="5353" xr:uid="{EFA4EDFE-B2E3-47C1-9277-90E6D9E05003}"/>
    <cellStyle name="40% - Accent4 34 6 2" xfId="16641" xr:uid="{FE333AE2-F1F3-4740-9E9D-F06359F647C0}"/>
    <cellStyle name="40% - Accent4 34 7" xfId="14647" xr:uid="{BC9E8015-5B2F-4072-915A-C823099C9689}"/>
    <cellStyle name="40% - Accent4 34 8" xfId="13333" xr:uid="{6659A6ED-FD65-432B-834A-B6EF958F358E}"/>
    <cellStyle name="40% - Accent4 35" xfId="1398" xr:uid="{254C5A42-B584-4280-891D-C0D3A41FD197}"/>
    <cellStyle name="40% - Accent4 35 2" xfId="4354" xr:uid="{1D3EE585-CA85-41AE-B922-5A062F57C609}"/>
    <cellStyle name="40% - Accent4 35 2 2" xfId="12333" xr:uid="{50908F53-851B-4FFF-9048-2598331A54B3}"/>
    <cellStyle name="40% - Accent4 35 2 2 2" xfId="23621" xr:uid="{04661FBE-0A11-44B5-985C-A5E856E2933D}"/>
    <cellStyle name="40% - Accent4 35 2 3" xfId="10339" xr:uid="{3BB4A340-61E1-442E-A2F5-63718373EF62}"/>
    <cellStyle name="40% - Accent4 35 2 3 2" xfId="21627" xr:uid="{5EC98D95-31C2-4289-8E7A-C6FE2E955155}"/>
    <cellStyle name="40% - Accent4 35 2 4" xfId="8345" xr:uid="{BB817FEA-BF9C-44FD-B5E0-D355CD57719C}"/>
    <cellStyle name="40% - Accent4 35 2 4 2" xfId="19633" xr:uid="{C5832CBF-A05B-4256-B80F-F864E4DCF91C}"/>
    <cellStyle name="40% - Accent4 35 2 5" xfId="6351" xr:uid="{9C3A21EE-F153-4916-89DA-5F180D3600C6}"/>
    <cellStyle name="40% - Accent4 35 2 5 2" xfId="17639" xr:uid="{51D67350-5917-44AD-A9EB-4C6E2EDBE925}"/>
    <cellStyle name="40% - Accent4 35 2 6" xfId="15645" xr:uid="{2D668BB6-4EEA-48ED-B7BD-3B57A4FE1682}"/>
    <cellStyle name="40% - Accent4 35 3" xfId="11336" xr:uid="{446DDF4B-F52C-47E5-81B7-59F97785B46A}"/>
    <cellStyle name="40% - Accent4 35 3 2" xfId="22624" xr:uid="{441DB5BE-CD17-4C9E-AE86-366AF18BA46E}"/>
    <cellStyle name="40% - Accent4 35 4" xfId="9342" xr:uid="{764F7DA2-A8D8-4C57-929E-FA1BFA421EE9}"/>
    <cellStyle name="40% - Accent4 35 4 2" xfId="20630" xr:uid="{3D719DA0-D08C-476B-8CE2-BEF4B04101C0}"/>
    <cellStyle name="40% - Accent4 35 5" xfId="7348" xr:uid="{E1708063-9ED7-41EB-831D-64515A465B52}"/>
    <cellStyle name="40% - Accent4 35 5 2" xfId="18636" xr:uid="{B537F55A-33C9-4ED8-86B8-D78ED513F2EC}"/>
    <cellStyle name="40% - Accent4 35 6" xfId="5354" xr:uid="{C1E09ED9-7422-428D-9574-F0E9352B2913}"/>
    <cellStyle name="40% - Accent4 35 6 2" xfId="16642" xr:uid="{AEAB9F1B-A2E2-4CAE-815E-08C1647822D2}"/>
    <cellStyle name="40% - Accent4 35 7" xfId="14648" xr:uid="{AF73E6B4-F88D-40D7-AE98-9436D7895F5D}"/>
    <cellStyle name="40% - Accent4 35 8" xfId="13334" xr:uid="{F586E845-60AE-4C98-9CF9-8F9C3B0BE9E9}"/>
    <cellStyle name="40% - Accent4 36" xfId="1399" xr:uid="{09E9A657-4855-46FE-90B4-5C731F14F7CC}"/>
    <cellStyle name="40% - Accent4 36 2" xfId="4355" xr:uid="{3E69801D-7D58-488F-B175-30E1579A0608}"/>
    <cellStyle name="40% - Accent4 36 2 2" xfId="12334" xr:uid="{643C5321-DB6F-4E0F-8844-23DAE67A7F8F}"/>
    <cellStyle name="40% - Accent4 36 2 2 2" xfId="23622" xr:uid="{C38CF2C8-CA1E-40F1-924A-A3AF0D91D475}"/>
    <cellStyle name="40% - Accent4 36 2 3" xfId="10340" xr:uid="{EF7FFBF4-2477-47AC-B175-334BBC91E765}"/>
    <cellStyle name="40% - Accent4 36 2 3 2" xfId="21628" xr:uid="{C4423759-BB0F-485F-A4D5-11472C16AD80}"/>
    <cellStyle name="40% - Accent4 36 2 4" xfId="8346" xr:uid="{E2429CC5-8CA9-4FA5-B920-7BAC1FE38E82}"/>
    <cellStyle name="40% - Accent4 36 2 4 2" xfId="19634" xr:uid="{40ED99FC-D005-47A3-8870-D8CDE92EC78D}"/>
    <cellStyle name="40% - Accent4 36 2 5" xfId="6352" xr:uid="{5599296C-253C-4FD8-AF02-9C849F844FCF}"/>
    <cellStyle name="40% - Accent4 36 2 5 2" xfId="17640" xr:uid="{4AC6188F-5FE5-4314-87C9-4EC7120212BC}"/>
    <cellStyle name="40% - Accent4 36 2 6" xfId="15646" xr:uid="{391D670B-3CDD-4F10-A653-635CAD0735C5}"/>
    <cellStyle name="40% - Accent4 36 3" xfId="11337" xr:uid="{24149F2D-976B-4E53-86D3-63278DCE0DBE}"/>
    <cellStyle name="40% - Accent4 36 3 2" xfId="22625" xr:uid="{0BBAB4BA-DE1B-483C-A610-F2BEFBAB0A3D}"/>
    <cellStyle name="40% - Accent4 36 4" xfId="9343" xr:uid="{A01CD596-E028-4988-9705-3D6C971D9DA3}"/>
    <cellStyle name="40% - Accent4 36 4 2" xfId="20631" xr:uid="{1F9A8FF7-7193-4DBC-958C-A5BEAF72453C}"/>
    <cellStyle name="40% - Accent4 36 5" xfId="7349" xr:uid="{8204B153-4793-4E8C-AB5A-7759A52A9F5A}"/>
    <cellStyle name="40% - Accent4 36 5 2" xfId="18637" xr:uid="{32C6E707-3CC7-4F76-8B93-48E0AC4A9D43}"/>
    <cellStyle name="40% - Accent4 36 6" xfId="5355" xr:uid="{E0BCE539-EDEF-49F4-BC47-B4087AB46412}"/>
    <cellStyle name="40% - Accent4 36 6 2" xfId="16643" xr:uid="{C41F6E2D-1185-4AFC-AD37-F0704ECFF489}"/>
    <cellStyle name="40% - Accent4 36 7" xfId="14649" xr:uid="{8EBD6AF9-741A-4A9E-857A-4FA7CC2719DE}"/>
    <cellStyle name="40% - Accent4 36 8" xfId="13335" xr:uid="{CD65B5C3-D38D-4EB7-9C6F-12953D250F54}"/>
    <cellStyle name="40% - Accent4 37" xfId="1400" xr:uid="{C070AF61-275C-45A0-9ACB-BA51AF43703A}"/>
    <cellStyle name="40% - Accent4 37 2" xfId="4356" xr:uid="{88E152D3-84ED-4294-9D1E-C0757E790CA5}"/>
    <cellStyle name="40% - Accent4 37 2 2" xfId="12335" xr:uid="{95CFCDF8-0101-4AA6-B670-AA34E707A650}"/>
    <cellStyle name="40% - Accent4 37 2 2 2" xfId="23623" xr:uid="{5B28FEDE-C944-4629-9106-0F0DE18190C4}"/>
    <cellStyle name="40% - Accent4 37 2 3" xfId="10341" xr:uid="{26F2B26A-67C6-4232-B1BB-4ACAC4FDEB4A}"/>
    <cellStyle name="40% - Accent4 37 2 3 2" xfId="21629" xr:uid="{0ED97B68-EC8D-44CE-ABBC-0408ED2C9305}"/>
    <cellStyle name="40% - Accent4 37 2 4" xfId="8347" xr:uid="{8144EAB1-D332-4C71-95FD-481819535914}"/>
    <cellStyle name="40% - Accent4 37 2 4 2" xfId="19635" xr:uid="{93EE53DA-DB97-41EE-9686-DCFD0C0197F4}"/>
    <cellStyle name="40% - Accent4 37 2 5" xfId="6353" xr:uid="{EF918F09-574D-459A-86C4-325AC8137DE0}"/>
    <cellStyle name="40% - Accent4 37 2 5 2" xfId="17641" xr:uid="{15391B23-22BD-4300-BA6B-84995B930A94}"/>
    <cellStyle name="40% - Accent4 37 2 6" xfId="15647" xr:uid="{7BCCC67B-7161-472C-8DC0-8244770226C4}"/>
    <cellStyle name="40% - Accent4 37 3" xfId="11338" xr:uid="{9BFE4309-F18A-49BC-B938-A9689B30C299}"/>
    <cellStyle name="40% - Accent4 37 3 2" xfId="22626" xr:uid="{5BE2EAC3-6168-4AC3-9D2A-60AA2A70BDE6}"/>
    <cellStyle name="40% - Accent4 37 4" xfId="9344" xr:uid="{C72C5AEC-A87A-42CB-A360-7BA2567B5DC7}"/>
    <cellStyle name="40% - Accent4 37 4 2" xfId="20632" xr:uid="{A1325189-32EB-4447-8F95-C8BD4F8B6409}"/>
    <cellStyle name="40% - Accent4 37 5" xfId="7350" xr:uid="{C39FF7F8-CA41-4569-B642-95A3A7938F65}"/>
    <cellStyle name="40% - Accent4 37 5 2" xfId="18638" xr:uid="{CBDFBD21-596F-4552-994C-1BAE52829830}"/>
    <cellStyle name="40% - Accent4 37 6" xfId="5356" xr:uid="{20C8DB4A-42B6-47B8-89AC-AC91D0762D91}"/>
    <cellStyle name="40% - Accent4 37 6 2" xfId="16644" xr:uid="{02AB3320-2F86-4155-961A-B7059CDEB162}"/>
    <cellStyle name="40% - Accent4 37 7" xfId="14650" xr:uid="{92E7733C-AC58-481A-B6E5-9629DF90FB42}"/>
    <cellStyle name="40% - Accent4 37 8" xfId="13336" xr:uid="{6C33B1A1-4C39-4247-A069-F2BEE0C7E0F5}"/>
    <cellStyle name="40% - Accent4 38" xfId="1401" xr:uid="{F8D6A70A-C781-4BA9-A3E7-90D1876A843D}"/>
    <cellStyle name="40% - Accent4 38 2" xfId="4357" xr:uid="{1D056A7D-D24A-4BED-932A-4AAEF11F572A}"/>
    <cellStyle name="40% - Accent4 38 2 2" xfId="12336" xr:uid="{E6721671-C988-4BC4-95F4-2112E0895EC7}"/>
    <cellStyle name="40% - Accent4 38 2 2 2" xfId="23624" xr:uid="{78FF4CAC-3DFA-4559-B060-2081C317508A}"/>
    <cellStyle name="40% - Accent4 38 2 3" xfId="10342" xr:uid="{59A34EA2-2006-4F58-82B6-082CE9E2A874}"/>
    <cellStyle name="40% - Accent4 38 2 3 2" xfId="21630" xr:uid="{D384178B-CE49-4902-AA1B-4B133803661E}"/>
    <cellStyle name="40% - Accent4 38 2 4" xfId="8348" xr:uid="{B72BB470-0D7C-4EA7-9469-09ECC4A2B25C}"/>
    <cellStyle name="40% - Accent4 38 2 4 2" xfId="19636" xr:uid="{769009FD-1B5D-4BF2-A45F-9A09562EB5F2}"/>
    <cellStyle name="40% - Accent4 38 2 5" xfId="6354" xr:uid="{38BE08ED-DD55-46EB-AED3-437EE6C94E94}"/>
    <cellStyle name="40% - Accent4 38 2 5 2" xfId="17642" xr:uid="{ACE7F674-448A-498F-AE14-B62E7F686760}"/>
    <cellStyle name="40% - Accent4 38 2 6" xfId="15648" xr:uid="{806903D5-22E6-4357-A9F6-0C40A5BEA3F9}"/>
    <cellStyle name="40% - Accent4 38 3" xfId="11339" xr:uid="{EBFD500C-DC42-4E0E-9CA5-EBDE516C3489}"/>
    <cellStyle name="40% - Accent4 38 3 2" xfId="22627" xr:uid="{EAADA5F4-851C-49E7-A679-A7E087843D79}"/>
    <cellStyle name="40% - Accent4 38 4" xfId="9345" xr:uid="{1381D1E5-8178-4F01-804C-8F44442DBB68}"/>
    <cellStyle name="40% - Accent4 38 4 2" xfId="20633" xr:uid="{28163329-B1A8-4785-99B7-57E6809B289F}"/>
    <cellStyle name="40% - Accent4 38 5" xfId="7351" xr:uid="{D67BA337-8C20-4B6A-A594-3D54F82754F0}"/>
    <cellStyle name="40% - Accent4 38 5 2" xfId="18639" xr:uid="{C917DDC1-B8FF-4213-8AF9-94A5661AEAE6}"/>
    <cellStyle name="40% - Accent4 38 6" xfId="5357" xr:uid="{2AF7E86B-B3E1-4DCC-88AA-CF65C77094E8}"/>
    <cellStyle name="40% - Accent4 38 6 2" xfId="16645" xr:uid="{A56EFF77-64BD-4740-8C76-0BF58D254C90}"/>
    <cellStyle name="40% - Accent4 38 7" xfId="14651" xr:uid="{ED36FA0F-87D9-4C43-9E1B-08E5EFFEC71C}"/>
    <cellStyle name="40% - Accent4 38 8" xfId="13337" xr:uid="{13845C27-C8BB-4EBB-B16C-2B1DA9C99C3A}"/>
    <cellStyle name="40% - Accent4 39" xfId="1402" xr:uid="{CCD1BC26-0726-43AA-B438-D23038F3215A}"/>
    <cellStyle name="40% - Accent4 39 2" xfId="4358" xr:uid="{A987E709-A4B8-48A4-9E77-34D78E3BDD8B}"/>
    <cellStyle name="40% - Accent4 39 2 2" xfId="12337" xr:uid="{0B45701D-2DD9-4648-9085-F8CEA9943E5A}"/>
    <cellStyle name="40% - Accent4 39 2 2 2" xfId="23625" xr:uid="{5C1FA0A8-BC08-47DB-805D-D549055ACCB3}"/>
    <cellStyle name="40% - Accent4 39 2 3" xfId="10343" xr:uid="{FD44F061-6B5D-4159-9850-DCDA49D141DB}"/>
    <cellStyle name="40% - Accent4 39 2 3 2" xfId="21631" xr:uid="{AD9BD8B3-1767-46EA-B3EE-0C5C3DD3F40E}"/>
    <cellStyle name="40% - Accent4 39 2 4" xfId="8349" xr:uid="{B025C9B0-8EBB-4707-AFCA-485499C8211D}"/>
    <cellStyle name="40% - Accent4 39 2 4 2" xfId="19637" xr:uid="{E77384E9-23EB-4580-99A6-29093160DE9C}"/>
    <cellStyle name="40% - Accent4 39 2 5" xfId="6355" xr:uid="{EC11E181-EB57-4708-958D-F2BC97BB109D}"/>
    <cellStyle name="40% - Accent4 39 2 5 2" xfId="17643" xr:uid="{1B24228B-2CAE-47A1-B716-1A8842DBEB51}"/>
    <cellStyle name="40% - Accent4 39 2 6" xfId="15649" xr:uid="{B0283FC7-C49D-4FCA-9939-C313CF84AC31}"/>
    <cellStyle name="40% - Accent4 39 3" xfId="11340" xr:uid="{67A9483C-57EC-45B8-9485-E08819B679C4}"/>
    <cellStyle name="40% - Accent4 39 3 2" xfId="22628" xr:uid="{E12C9A1E-3D2A-4DB0-9653-E305997DEE86}"/>
    <cellStyle name="40% - Accent4 39 4" xfId="9346" xr:uid="{AC2D5CE8-4B5D-4544-B8E7-61D91908965E}"/>
    <cellStyle name="40% - Accent4 39 4 2" xfId="20634" xr:uid="{958C9214-4244-4CE7-878E-42C91B4E3F43}"/>
    <cellStyle name="40% - Accent4 39 5" xfId="7352" xr:uid="{4A4C4821-CEB3-454A-B7B5-40DEF6126FA1}"/>
    <cellStyle name="40% - Accent4 39 5 2" xfId="18640" xr:uid="{6B727113-9200-49F0-A342-0F2DBC1280E5}"/>
    <cellStyle name="40% - Accent4 39 6" xfId="5358" xr:uid="{8A722C0B-2C4B-40E7-8E43-293BFAF56C65}"/>
    <cellStyle name="40% - Accent4 39 6 2" xfId="16646" xr:uid="{004555EB-B896-4651-AD0C-A51C8178C2C5}"/>
    <cellStyle name="40% - Accent4 39 7" xfId="14652" xr:uid="{40EBB2A0-3A67-4CFA-BD32-AEC449C1F30A}"/>
    <cellStyle name="40% - Accent4 39 8" xfId="13338" xr:uid="{D173AC4F-AB49-4D49-B8D7-0D13227408B5}"/>
    <cellStyle name="40% - Accent4 4" xfId="1403" xr:uid="{9E01ECC0-8E94-4314-B028-21FC62D4BE78}"/>
    <cellStyle name="40% - Accent4 4 10" xfId="24681" xr:uid="{339990AF-A932-4709-B2CE-E02199ACD955}"/>
    <cellStyle name="40% - Accent4 4 11" xfId="25070" xr:uid="{7AEF8ADB-1142-4140-943A-DE1B7D9B4E4C}"/>
    <cellStyle name="40% - Accent4 4 2" xfId="4359" xr:uid="{A39480F7-A8E5-4430-9660-CF32F94FE070}"/>
    <cellStyle name="40% - Accent4 4 2 2" xfId="12338" xr:uid="{43BFB683-1BB9-4D95-A05A-359E6DE96036}"/>
    <cellStyle name="40% - Accent4 4 2 2 2" xfId="23626" xr:uid="{EA945029-0030-45DA-9AE0-E36CAE46980A}"/>
    <cellStyle name="40% - Accent4 4 2 3" xfId="10344" xr:uid="{774A4AAA-1B10-4DD9-B7AC-39A3DAD964B4}"/>
    <cellStyle name="40% - Accent4 4 2 3 2" xfId="21632" xr:uid="{C0F40DBF-2B64-45B5-B9C5-1EB2062454D4}"/>
    <cellStyle name="40% - Accent4 4 2 4" xfId="8350" xr:uid="{6E7AEC98-D38D-4E4D-8AEE-9B81F953853F}"/>
    <cellStyle name="40% - Accent4 4 2 4 2" xfId="19638" xr:uid="{1FF109D0-C424-4339-8F7D-CEDF6BD0AE2A}"/>
    <cellStyle name="40% - Accent4 4 2 5" xfId="6356" xr:uid="{42A20D49-5454-4ADC-A1BA-E9ED2F3EFC05}"/>
    <cellStyle name="40% - Accent4 4 2 5 2" xfId="17644" xr:uid="{DEFD4FF6-FA16-448C-8013-6C01DEF4CF7B}"/>
    <cellStyle name="40% - Accent4 4 2 6" xfId="15650" xr:uid="{DA0ABC53-FF3B-4819-B57F-8D7AFA5585ED}"/>
    <cellStyle name="40% - Accent4 4 2 7" xfId="24442" xr:uid="{942EBF83-BC39-4BDC-B4AA-0920A8EA8994}"/>
    <cellStyle name="40% - Accent4 4 2 8" xfId="24905" xr:uid="{55A68230-9D53-463F-B964-AA25ACCCA615}"/>
    <cellStyle name="40% - Accent4 4 2 9" xfId="25272" xr:uid="{D63719CA-799B-472B-A54C-4B3FBCF86B72}"/>
    <cellStyle name="40% - Accent4 4 3" xfId="11341" xr:uid="{C6D4D405-F285-4D0C-B9F8-54B7D0F1D097}"/>
    <cellStyle name="40% - Accent4 4 3 2" xfId="22629" xr:uid="{38FD34E8-6DEC-48C3-85AC-28C45BBFBAA7}"/>
    <cellStyle name="40% - Accent4 4 4" xfId="9347" xr:uid="{0BA8A080-924F-4200-A90D-3C52AC609640}"/>
    <cellStyle name="40% - Accent4 4 4 2" xfId="20635" xr:uid="{B95B38EF-2FAE-43F9-B12B-E175CB542023}"/>
    <cellStyle name="40% - Accent4 4 5" xfId="7353" xr:uid="{E93613B4-629E-42BF-93EA-24C974FACADB}"/>
    <cellStyle name="40% - Accent4 4 5 2" xfId="18641" xr:uid="{44B4D0FA-AAE0-4A32-BED7-6D2D3F843755}"/>
    <cellStyle name="40% - Accent4 4 6" xfId="5359" xr:uid="{7226AEAD-EC18-41E2-B9AD-10616639840A}"/>
    <cellStyle name="40% - Accent4 4 6 2" xfId="16647" xr:uid="{B1306522-13EF-41DE-BC07-B71D5EFE5582}"/>
    <cellStyle name="40% - Accent4 4 7" xfId="14653" xr:uid="{B70FBCC0-76EA-4F3E-99C9-8D753A0FFCD3}"/>
    <cellStyle name="40% - Accent4 4 8" xfId="13339" xr:uid="{310931D0-B1B6-4414-B313-E16549043796}"/>
    <cellStyle name="40% - Accent4 4 9" xfId="24054" xr:uid="{33FA7071-AE14-4F15-AC4A-4414FCFFDD65}"/>
    <cellStyle name="40% - Accent4 40" xfId="1404" xr:uid="{6270A081-1DE8-4CFD-B2EA-1F93447D8E04}"/>
    <cellStyle name="40% - Accent4 40 2" xfId="4360" xr:uid="{798868AB-9D54-4E08-8911-9C3194A2D73C}"/>
    <cellStyle name="40% - Accent4 40 2 2" xfId="12339" xr:uid="{3393D207-0C4E-4C55-9795-9020952DF6C0}"/>
    <cellStyle name="40% - Accent4 40 2 2 2" xfId="23627" xr:uid="{FEF81357-C93F-4B7A-84F6-9897E1DE2B46}"/>
    <cellStyle name="40% - Accent4 40 2 3" xfId="10345" xr:uid="{95ED3E79-5D23-49F9-A037-637E516C3637}"/>
    <cellStyle name="40% - Accent4 40 2 3 2" xfId="21633" xr:uid="{D7978E20-156C-43F0-AD11-D607080C5750}"/>
    <cellStyle name="40% - Accent4 40 2 4" xfId="8351" xr:uid="{67C4DEE1-D6CC-472B-9F36-40DC2597F7D7}"/>
    <cellStyle name="40% - Accent4 40 2 4 2" xfId="19639" xr:uid="{89C14B73-F845-444D-ABEA-9E692C67E60A}"/>
    <cellStyle name="40% - Accent4 40 2 5" xfId="6357" xr:uid="{EB40ECF2-D6B0-4D8C-A0A5-C2D0CED16719}"/>
    <cellStyle name="40% - Accent4 40 2 5 2" xfId="17645" xr:uid="{EB2F3FFD-861B-46D4-8634-4CAB6F4DD3E0}"/>
    <cellStyle name="40% - Accent4 40 2 6" xfId="15651" xr:uid="{44F1E6F5-7164-402A-8D7C-7C93158F1E11}"/>
    <cellStyle name="40% - Accent4 40 3" xfId="11342" xr:uid="{6DBB2B73-E4E7-46BA-9E44-98AC05FA40C1}"/>
    <cellStyle name="40% - Accent4 40 3 2" xfId="22630" xr:uid="{B8F1F468-7414-4D75-B857-ACD076401D27}"/>
    <cellStyle name="40% - Accent4 40 4" xfId="9348" xr:uid="{F896CFAA-4CAB-4A96-9862-248B548849F2}"/>
    <cellStyle name="40% - Accent4 40 4 2" xfId="20636" xr:uid="{BAD26EEA-9CA5-4EE7-9259-AF57361BCAAF}"/>
    <cellStyle name="40% - Accent4 40 5" xfId="7354" xr:uid="{27F5DB90-3150-4137-AB5B-E873B49728D5}"/>
    <cellStyle name="40% - Accent4 40 5 2" xfId="18642" xr:uid="{F6694AD4-B03A-4832-A8A9-B0F2EDA3C19A}"/>
    <cellStyle name="40% - Accent4 40 6" xfId="5360" xr:uid="{C9899131-4D3B-4070-AEC7-AA7DF598EE44}"/>
    <cellStyle name="40% - Accent4 40 6 2" xfId="16648" xr:uid="{8A004CA2-035D-4417-A218-7A7ADF81197D}"/>
    <cellStyle name="40% - Accent4 40 7" xfId="14654" xr:uid="{B00F9648-5ED2-4237-97D3-48A64B84300B}"/>
    <cellStyle name="40% - Accent4 40 8" xfId="13340" xr:uid="{37590F3C-9C7D-41E7-AB94-3937D7D336E3}"/>
    <cellStyle name="40% - Accent4 41" xfId="1405" xr:uid="{07981B27-9161-48E1-8897-F04B6CFF6CC1}"/>
    <cellStyle name="40% - Accent4 41 2" xfId="4361" xr:uid="{94CF9915-B3C3-4F51-9237-FF890CA65019}"/>
    <cellStyle name="40% - Accent4 41 2 2" xfId="12340" xr:uid="{C13DE2F6-35E8-4764-AC35-6EF9ED8B99FA}"/>
    <cellStyle name="40% - Accent4 41 2 2 2" xfId="23628" xr:uid="{BA626DA5-522B-4E57-8403-244990982CCA}"/>
    <cellStyle name="40% - Accent4 41 2 3" xfId="10346" xr:uid="{05E7F7BA-2BEA-4500-BD1F-EB36B98AD505}"/>
    <cellStyle name="40% - Accent4 41 2 3 2" xfId="21634" xr:uid="{4CCE7472-5339-4FD1-B5C9-8C786F5FF84B}"/>
    <cellStyle name="40% - Accent4 41 2 4" xfId="8352" xr:uid="{439D9063-2288-434B-B89A-104D147E145E}"/>
    <cellStyle name="40% - Accent4 41 2 4 2" xfId="19640" xr:uid="{CA9B8D95-1FED-41D7-A417-F24E6847BC1E}"/>
    <cellStyle name="40% - Accent4 41 2 5" xfId="6358" xr:uid="{6ABD2D6C-8480-4BB9-B18B-AF68969E78CC}"/>
    <cellStyle name="40% - Accent4 41 2 5 2" xfId="17646" xr:uid="{90D07275-A464-4996-8948-A8D4AE762F2F}"/>
    <cellStyle name="40% - Accent4 41 2 6" xfId="15652" xr:uid="{A8FC7A5D-F3E4-4E68-A331-57AD7B992CBE}"/>
    <cellStyle name="40% - Accent4 41 3" xfId="11343" xr:uid="{726F3AA7-C557-4F40-9952-81E5606F7088}"/>
    <cellStyle name="40% - Accent4 41 3 2" xfId="22631" xr:uid="{572939E4-F1BF-45AD-AF10-B20BE2323162}"/>
    <cellStyle name="40% - Accent4 41 4" xfId="9349" xr:uid="{516647B7-37F9-47BC-8CFC-05BBC5B4863A}"/>
    <cellStyle name="40% - Accent4 41 4 2" xfId="20637" xr:uid="{1E036AF7-5128-4C34-97B9-CBD4AADF2ECB}"/>
    <cellStyle name="40% - Accent4 41 5" xfId="7355" xr:uid="{12931D63-9E86-4552-8AA2-1891EC452D06}"/>
    <cellStyle name="40% - Accent4 41 5 2" xfId="18643" xr:uid="{7C9AC320-E2E9-43E4-9C33-00C2D1001A52}"/>
    <cellStyle name="40% - Accent4 41 6" xfId="5361" xr:uid="{742420F4-0A59-4381-A4C4-11C0EC8537F8}"/>
    <cellStyle name="40% - Accent4 41 6 2" xfId="16649" xr:uid="{CAE0E33A-25A6-4C40-A130-017E083A0A77}"/>
    <cellStyle name="40% - Accent4 41 7" xfId="14655" xr:uid="{95744A74-5EF2-49E7-9DBE-34123CB99156}"/>
    <cellStyle name="40% - Accent4 41 8" xfId="13341" xr:uid="{40E9223E-0620-4C7F-82B4-D14B1E1AAAB9}"/>
    <cellStyle name="40% - Accent4 42" xfId="1406" xr:uid="{70D3A51C-F02B-4B65-A031-4ED59BA2E7BE}"/>
    <cellStyle name="40% - Accent4 42 2" xfId="4362" xr:uid="{5A96D940-60C7-4DE9-AEE9-E6D02B1AD72A}"/>
    <cellStyle name="40% - Accent4 42 2 2" xfId="12341" xr:uid="{F02D43CF-95E2-4EC1-B0D4-1797AB0E301A}"/>
    <cellStyle name="40% - Accent4 42 2 2 2" xfId="23629" xr:uid="{DF0F8D14-8E68-404C-8E8C-851086B88BF7}"/>
    <cellStyle name="40% - Accent4 42 2 3" xfId="10347" xr:uid="{FB82F998-D1AE-4BA7-B685-8C69991FD0B5}"/>
    <cellStyle name="40% - Accent4 42 2 3 2" xfId="21635" xr:uid="{10C26755-C22F-46E4-954F-9DFDD6BD217D}"/>
    <cellStyle name="40% - Accent4 42 2 4" xfId="8353" xr:uid="{897AA5EA-C7A3-4067-AB15-598BED928ABC}"/>
    <cellStyle name="40% - Accent4 42 2 4 2" xfId="19641" xr:uid="{36829F26-C33A-4CC1-801D-76B3B4330023}"/>
    <cellStyle name="40% - Accent4 42 2 5" xfId="6359" xr:uid="{E3639F33-E8D7-45B0-AF81-4E5CB5DBDA57}"/>
    <cellStyle name="40% - Accent4 42 2 5 2" xfId="17647" xr:uid="{5E2F9721-48FE-4B9C-A3DC-6B0C9B480155}"/>
    <cellStyle name="40% - Accent4 42 2 6" xfId="15653" xr:uid="{2F719A51-FDBD-4AC8-834B-CFB691A18831}"/>
    <cellStyle name="40% - Accent4 42 3" xfId="11344" xr:uid="{708A9C4A-159C-4AD1-B666-DDF91B6D10A6}"/>
    <cellStyle name="40% - Accent4 42 3 2" xfId="22632" xr:uid="{0BF70370-C696-48D5-9B83-A4DEE2498848}"/>
    <cellStyle name="40% - Accent4 42 4" xfId="9350" xr:uid="{87EC0CB4-A4CF-4CA9-9951-D2D380F9C0AC}"/>
    <cellStyle name="40% - Accent4 42 4 2" xfId="20638" xr:uid="{0D182880-8F3A-441E-A6A0-BB91D90FF408}"/>
    <cellStyle name="40% - Accent4 42 5" xfId="7356" xr:uid="{5FFD8B5B-5A29-44BE-A6F6-DB6E2933556A}"/>
    <cellStyle name="40% - Accent4 42 5 2" xfId="18644" xr:uid="{512A28C2-13D4-42DB-AA8A-9E360FF5927C}"/>
    <cellStyle name="40% - Accent4 42 6" xfId="5362" xr:uid="{5D650A32-4BD2-4F1E-B3ED-41FB095127BF}"/>
    <cellStyle name="40% - Accent4 42 6 2" xfId="16650" xr:uid="{0772F3E7-BEAE-4EF5-B3D2-7F59979B171F}"/>
    <cellStyle name="40% - Accent4 42 7" xfId="14656" xr:uid="{C226F61E-6DF6-4C45-A5D8-24016F1C5A37}"/>
    <cellStyle name="40% - Accent4 42 8" xfId="13342" xr:uid="{6DE047E0-205C-4055-BE9E-891C92213633}"/>
    <cellStyle name="40% - Accent4 43" xfId="1407" xr:uid="{6EF6E1D3-EA9A-4C48-9F32-4B4F2C997B2B}"/>
    <cellStyle name="40% - Accent4 43 2" xfId="4363" xr:uid="{7B984E40-AD89-4918-BECF-3EDAE4ED9FE1}"/>
    <cellStyle name="40% - Accent4 43 2 2" xfId="12342" xr:uid="{E54ABC90-6FBA-4DB7-A5E0-22906C214556}"/>
    <cellStyle name="40% - Accent4 43 2 2 2" xfId="23630" xr:uid="{B1DA5D60-6446-4A44-A3AC-00EE738C4B9E}"/>
    <cellStyle name="40% - Accent4 43 2 3" xfId="10348" xr:uid="{D7A5385C-420D-4294-AB8B-864E35C0B0D8}"/>
    <cellStyle name="40% - Accent4 43 2 3 2" xfId="21636" xr:uid="{57E2C361-CEA7-493A-9D99-73B024275B83}"/>
    <cellStyle name="40% - Accent4 43 2 4" xfId="8354" xr:uid="{2F42B900-A420-4C6E-BAF2-C1A1A277982E}"/>
    <cellStyle name="40% - Accent4 43 2 4 2" xfId="19642" xr:uid="{4338740A-4E8E-4BB0-B52B-9F8D506B0E8F}"/>
    <cellStyle name="40% - Accent4 43 2 5" xfId="6360" xr:uid="{AE0097AF-1ACC-46CB-AE2B-A11FC1BCE382}"/>
    <cellStyle name="40% - Accent4 43 2 5 2" xfId="17648" xr:uid="{BD71B57D-48BC-4C61-AA2B-CCE603DE96AA}"/>
    <cellStyle name="40% - Accent4 43 2 6" xfId="15654" xr:uid="{7E250870-3270-4731-B420-50AB581F0F0F}"/>
    <cellStyle name="40% - Accent4 43 3" xfId="11345" xr:uid="{965E3A70-EED8-445B-A659-F035F8ECDDDD}"/>
    <cellStyle name="40% - Accent4 43 3 2" xfId="22633" xr:uid="{5348F64B-9A05-4955-BEB3-9215420B3670}"/>
    <cellStyle name="40% - Accent4 43 4" xfId="9351" xr:uid="{D0C7E4D1-7F3E-4870-BF04-4BD41ECEA9C2}"/>
    <cellStyle name="40% - Accent4 43 4 2" xfId="20639" xr:uid="{6122795D-DFC9-493F-BA0D-883EAE88FDD6}"/>
    <cellStyle name="40% - Accent4 43 5" xfId="7357" xr:uid="{43B487EC-464F-4142-A670-5A63F9A4A0DC}"/>
    <cellStyle name="40% - Accent4 43 5 2" xfId="18645" xr:uid="{56F72FCB-D081-4AE1-970B-09772986D7EC}"/>
    <cellStyle name="40% - Accent4 43 6" xfId="5363" xr:uid="{DEEBD5AC-B02D-41F4-9325-87B1945F1B65}"/>
    <cellStyle name="40% - Accent4 43 6 2" xfId="16651" xr:uid="{C03E453B-E91D-4CE5-AF6A-BFD73CCD2DFD}"/>
    <cellStyle name="40% - Accent4 43 7" xfId="14657" xr:uid="{74FF2E96-4513-4DD0-8895-0367BB2A6EDE}"/>
    <cellStyle name="40% - Accent4 43 8" xfId="13343" xr:uid="{DB104011-2124-407C-9064-CBB8841D4A04}"/>
    <cellStyle name="40% - Accent4 44" xfId="1408" xr:uid="{C30F6988-09DB-4F81-9DC1-11992448984B}"/>
    <cellStyle name="40% - Accent4 44 2" xfId="4364" xr:uid="{8993E362-FA88-4A42-9998-2457BA88B954}"/>
    <cellStyle name="40% - Accent4 44 2 2" xfId="12343" xr:uid="{E139C07E-F745-4E2A-9652-7EBED10DAD16}"/>
    <cellStyle name="40% - Accent4 44 2 2 2" xfId="23631" xr:uid="{EE1B0662-5BA5-41C4-8F7B-01A9AD437872}"/>
    <cellStyle name="40% - Accent4 44 2 3" xfId="10349" xr:uid="{E29D3F78-3096-498D-952B-A935BA341216}"/>
    <cellStyle name="40% - Accent4 44 2 3 2" xfId="21637" xr:uid="{D6782616-E85A-4CD2-91B3-26E4C19C6531}"/>
    <cellStyle name="40% - Accent4 44 2 4" xfId="8355" xr:uid="{166F6E1F-163B-4DDE-8E6D-0CD3245DB161}"/>
    <cellStyle name="40% - Accent4 44 2 4 2" xfId="19643" xr:uid="{201EF7BD-5A3E-459F-9388-134C6C1E34A0}"/>
    <cellStyle name="40% - Accent4 44 2 5" xfId="6361" xr:uid="{9A1F7AAB-3E80-4116-8947-090E8005F162}"/>
    <cellStyle name="40% - Accent4 44 2 5 2" xfId="17649" xr:uid="{EC95D4DF-7E04-48FF-8EED-8427C4370ACA}"/>
    <cellStyle name="40% - Accent4 44 2 6" xfId="15655" xr:uid="{4CB7D6F5-2902-4795-8398-16D02DBEC732}"/>
    <cellStyle name="40% - Accent4 44 3" xfId="11346" xr:uid="{C6B826AE-AEFF-4FF9-81F7-677D260C0C94}"/>
    <cellStyle name="40% - Accent4 44 3 2" xfId="22634" xr:uid="{F1222361-9EC9-4270-867D-FAB74283D733}"/>
    <cellStyle name="40% - Accent4 44 4" xfId="9352" xr:uid="{0FA0545C-459B-4038-B1BA-8C03303E21F0}"/>
    <cellStyle name="40% - Accent4 44 4 2" xfId="20640" xr:uid="{09F820C1-950E-4A0A-A792-E66249B98390}"/>
    <cellStyle name="40% - Accent4 44 5" xfId="7358" xr:uid="{298E0727-4E68-446C-A841-9287CFB0C3D9}"/>
    <cellStyle name="40% - Accent4 44 5 2" xfId="18646" xr:uid="{6D09801D-6D6A-48D7-A1E9-2C6B662812C2}"/>
    <cellStyle name="40% - Accent4 44 6" xfId="5364" xr:uid="{8B384295-10FE-4BAF-86BC-C262C999686B}"/>
    <cellStyle name="40% - Accent4 44 6 2" xfId="16652" xr:uid="{86AE5221-1C09-44CD-BC67-6169B697B421}"/>
    <cellStyle name="40% - Accent4 44 7" xfId="14658" xr:uid="{BE03DFB4-6ADE-43AB-99E2-0A5712733166}"/>
    <cellStyle name="40% - Accent4 44 8" xfId="13344" xr:uid="{B7AFB6EA-35ED-4949-BF4F-8D8F3B2A171A}"/>
    <cellStyle name="40% - Accent4 45" xfId="1409" xr:uid="{D5706303-079D-4DF0-9BC3-128390CFA8A7}"/>
    <cellStyle name="40% - Accent4 45 2" xfId="4365" xr:uid="{2C379F6D-B202-4FDD-8F4B-166A0F29EC96}"/>
    <cellStyle name="40% - Accent4 45 2 2" xfId="12344" xr:uid="{08DE8E6E-EF53-406A-A698-D69148CA35A9}"/>
    <cellStyle name="40% - Accent4 45 2 2 2" xfId="23632" xr:uid="{00548E2A-74EE-491F-B435-71ED1BA866F2}"/>
    <cellStyle name="40% - Accent4 45 2 3" xfId="10350" xr:uid="{9C317142-406A-436D-AF8E-A7FEA7979DAD}"/>
    <cellStyle name="40% - Accent4 45 2 3 2" xfId="21638" xr:uid="{3ECF32EB-9A34-4B67-B17B-4B3691DA991E}"/>
    <cellStyle name="40% - Accent4 45 2 4" xfId="8356" xr:uid="{6E37AD8C-8FD2-4F92-8B9F-13A85461DC36}"/>
    <cellStyle name="40% - Accent4 45 2 4 2" xfId="19644" xr:uid="{B9248126-563A-420D-BE4F-91F2A85E4E2F}"/>
    <cellStyle name="40% - Accent4 45 2 5" xfId="6362" xr:uid="{A1413214-DDC4-479C-A7BD-9512303D8B48}"/>
    <cellStyle name="40% - Accent4 45 2 5 2" xfId="17650" xr:uid="{F7359480-B688-4E1B-B1CD-88BFC03310AE}"/>
    <cellStyle name="40% - Accent4 45 2 6" xfId="15656" xr:uid="{4D30CC94-1E55-4D4B-81A1-0381014B1B0B}"/>
    <cellStyle name="40% - Accent4 45 3" xfId="11347" xr:uid="{F7933A54-1312-4526-B947-05D3B2DF691E}"/>
    <cellStyle name="40% - Accent4 45 3 2" xfId="22635" xr:uid="{623C51E3-9090-40CB-927B-AAA2B06ECD5D}"/>
    <cellStyle name="40% - Accent4 45 4" xfId="9353" xr:uid="{3AD9CC6A-763C-478C-BAAA-572A5B11F6E5}"/>
    <cellStyle name="40% - Accent4 45 4 2" xfId="20641" xr:uid="{B4022AF6-0EED-4512-8030-95CC73CAAD44}"/>
    <cellStyle name="40% - Accent4 45 5" xfId="7359" xr:uid="{7F7CD9F5-CEC7-4B9E-BD6A-77FDFACBB2A8}"/>
    <cellStyle name="40% - Accent4 45 5 2" xfId="18647" xr:uid="{C3673CD7-4621-4202-8D9F-17A931245373}"/>
    <cellStyle name="40% - Accent4 45 6" xfId="5365" xr:uid="{A78FDA46-CBFA-45E6-987E-75DC498E31F5}"/>
    <cellStyle name="40% - Accent4 45 6 2" xfId="16653" xr:uid="{C2651138-8E6F-4792-92F2-DAE3AF2FDDD4}"/>
    <cellStyle name="40% - Accent4 45 7" xfId="14659" xr:uid="{8ABF7C4E-B4DC-4690-BC05-52625DC08D33}"/>
    <cellStyle name="40% - Accent4 45 8" xfId="13345" xr:uid="{FEECEBBF-EA71-4231-AEA7-B321745F01BF}"/>
    <cellStyle name="40% - Accent4 46" xfId="1410" xr:uid="{5E01D779-832E-4F67-A363-C5D83DBFAA1F}"/>
    <cellStyle name="40% - Accent4 46 2" xfId="4366" xr:uid="{9637870D-D72A-48E9-9FEC-01014BA2D5AB}"/>
    <cellStyle name="40% - Accent4 46 2 2" xfId="12345" xr:uid="{2FEB3D5D-267F-4A65-8A89-C1C8EF776F99}"/>
    <cellStyle name="40% - Accent4 46 2 2 2" xfId="23633" xr:uid="{AEF6A1FA-43FF-4F37-BE35-B5F1E0D680C4}"/>
    <cellStyle name="40% - Accent4 46 2 3" xfId="10351" xr:uid="{440EF4D2-7759-424D-96B0-59B04B68FF07}"/>
    <cellStyle name="40% - Accent4 46 2 3 2" xfId="21639" xr:uid="{E0D18208-C5E2-411B-BCEA-F59E22069FD3}"/>
    <cellStyle name="40% - Accent4 46 2 4" xfId="8357" xr:uid="{8FAF109C-4968-4546-A65A-AD5A8FDD35CF}"/>
    <cellStyle name="40% - Accent4 46 2 4 2" xfId="19645" xr:uid="{5BA0103D-94DB-45CF-B110-42C5F610BFA6}"/>
    <cellStyle name="40% - Accent4 46 2 5" xfId="6363" xr:uid="{0E5BF259-5CD7-412F-A6B0-7B85B157F526}"/>
    <cellStyle name="40% - Accent4 46 2 5 2" xfId="17651" xr:uid="{39DFBEA0-DCE7-4E94-80B2-2CF97605D71A}"/>
    <cellStyle name="40% - Accent4 46 2 6" xfId="15657" xr:uid="{2EFF1EE1-CA91-4C8F-9E2A-99BDB0E61D6F}"/>
    <cellStyle name="40% - Accent4 46 3" xfId="11348" xr:uid="{8B149014-81D4-4ADF-847E-421CD24EC46B}"/>
    <cellStyle name="40% - Accent4 46 3 2" xfId="22636" xr:uid="{E43E856C-20F3-4532-93FB-803BCD961FA4}"/>
    <cellStyle name="40% - Accent4 46 4" xfId="9354" xr:uid="{A4244449-BF64-4DAB-B5F2-D4A37FD8E898}"/>
    <cellStyle name="40% - Accent4 46 4 2" xfId="20642" xr:uid="{D30E0581-255B-4224-98C7-0C7FC189A26B}"/>
    <cellStyle name="40% - Accent4 46 5" xfId="7360" xr:uid="{AF140763-B69E-4AB3-AFD0-0D10A0824578}"/>
    <cellStyle name="40% - Accent4 46 5 2" xfId="18648" xr:uid="{6697156F-BFCC-4188-A6F3-8A03846F2B3E}"/>
    <cellStyle name="40% - Accent4 46 6" xfId="5366" xr:uid="{36035EC6-CBC3-4F70-AC6B-AEAEC42D7FE7}"/>
    <cellStyle name="40% - Accent4 46 6 2" xfId="16654" xr:uid="{00CB2FEC-0842-4C19-A70A-F20FC8F78A83}"/>
    <cellStyle name="40% - Accent4 46 7" xfId="14660" xr:uid="{6410628E-0F9B-4B11-A86E-D07033CACBAB}"/>
    <cellStyle name="40% - Accent4 46 8" xfId="13346" xr:uid="{82D77EE1-5792-41BE-9278-C0DD8435EEB6}"/>
    <cellStyle name="40% - Accent4 47" xfId="1411" xr:uid="{CED868D9-0F60-4DE7-A0DD-662C09DFC83B}"/>
    <cellStyle name="40% - Accent4 47 2" xfId="4367" xr:uid="{8740C870-0A76-4053-9506-50823EBAA23C}"/>
    <cellStyle name="40% - Accent4 47 2 2" xfId="12346" xr:uid="{67C79A2A-57A1-4586-9882-DF7A1CB0A74D}"/>
    <cellStyle name="40% - Accent4 47 2 2 2" xfId="23634" xr:uid="{434CDDB8-4549-4BD4-A380-C69B21E3E2FB}"/>
    <cellStyle name="40% - Accent4 47 2 3" xfId="10352" xr:uid="{D8002A38-8A6A-4DC0-A508-F618FCA89DB4}"/>
    <cellStyle name="40% - Accent4 47 2 3 2" xfId="21640" xr:uid="{AD652CD1-261D-4CFB-88AB-9EFF848F57B4}"/>
    <cellStyle name="40% - Accent4 47 2 4" xfId="8358" xr:uid="{91B01EA0-917C-4B3C-9407-7CB1383C4763}"/>
    <cellStyle name="40% - Accent4 47 2 4 2" xfId="19646" xr:uid="{6AFA037B-F9A4-44EC-B235-8B94826127BC}"/>
    <cellStyle name="40% - Accent4 47 2 5" xfId="6364" xr:uid="{A9B6D8A5-0794-4FF2-9E86-4DB9A0391724}"/>
    <cellStyle name="40% - Accent4 47 2 5 2" xfId="17652" xr:uid="{BA7F747F-98F8-4FB0-A470-833F910F6BB2}"/>
    <cellStyle name="40% - Accent4 47 2 6" xfId="15658" xr:uid="{9E508B2B-CC49-49C7-8EAD-59A06380BBDB}"/>
    <cellStyle name="40% - Accent4 47 3" xfId="11349" xr:uid="{047A24FA-53B9-4E22-825A-AAFFBA03F61F}"/>
    <cellStyle name="40% - Accent4 47 3 2" xfId="22637" xr:uid="{EDACB749-E5C8-4AD6-B0D4-3EB4546A9AF1}"/>
    <cellStyle name="40% - Accent4 47 4" xfId="9355" xr:uid="{D65CC003-7911-41C6-90F5-686B22845304}"/>
    <cellStyle name="40% - Accent4 47 4 2" xfId="20643" xr:uid="{7F8E02ED-58A0-444B-8727-86C9B5C646BC}"/>
    <cellStyle name="40% - Accent4 47 5" xfId="7361" xr:uid="{2F878E2A-3D6D-48B2-9F60-6D989B851768}"/>
    <cellStyle name="40% - Accent4 47 5 2" xfId="18649" xr:uid="{FFB598DC-10FB-4DA6-A1A3-ED64BCF223D5}"/>
    <cellStyle name="40% - Accent4 47 6" xfId="5367" xr:uid="{EDD22664-E3B1-4361-A7EA-E768E9763ABA}"/>
    <cellStyle name="40% - Accent4 47 6 2" xfId="16655" xr:uid="{39BB8AEE-1087-46F0-8746-E51B455AE656}"/>
    <cellStyle name="40% - Accent4 47 7" xfId="14661" xr:uid="{9D63955C-9396-47C8-95BC-C865B6815DF7}"/>
    <cellStyle name="40% - Accent4 47 8" xfId="13347" xr:uid="{8812A469-9521-4582-9B29-D3FA14B5F70E}"/>
    <cellStyle name="40% - Accent4 48" xfId="1412" xr:uid="{1F99392D-0BB1-4130-8D73-EDE583E23F63}"/>
    <cellStyle name="40% - Accent4 48 2" xfId="4368" xr:uid="{A6576319-3956-46AC-975C-FFBD1D28BC4A}"/>
    <cellStyle name="40% - Accent4 48 2 2" xfId="12347" xr:uid="{D01154DC-53D9-4348-9821-EC7AF3302D87}"/>
    <cellStyle name="40% - Accent4 48 2 2 2" xfId="23635" xr:uid="{9209AA2D-DC48-4BAB-B396-08A69DAE0C9F}"/>
    <cellStyle name="40% - Accent4 48 2 3" xfId="10353" xr:uid="{EB529F38-55E7-47A1-9C8B-5BB90856A45B}"/>
    <cellStyle name="40% - Accent4 48 2 3 2" xfId="21641" xr:uid="{FFEA5EFA-7E4F-417C-88C1-B745EDED5190}"/>
    <cellStyle name="40% - Accent4 48 2 4" xfId="8359" xr:uid="{46913DA4-D008-4332-A253-77D3C8156E5C}"/>
    <cellStyle name="40% - Accent4 48 2 4 2" xfId="19647" xr:uid="{D4A4E7EA-C908-476C-8C26-69DF789D504E}"/>
    <cellStyle name="40% - Accent4 48 2 5" xfId="6365" xr:uid="{4956BF5A-D0A2-4C55-B60F-472C8BD31A1A}"/>
    <cellStyle name="40% - Accent4 48 2 5 2" xfId="17653" xr:uid="{14FD760E-DFE7-4BF1-A992-534C3D70E875}"/>
    <cellStyle name="40% - Accent4 48 2 6" xfId="15659" xr:uid="{DB177008-E471-4BCA-AC7D-49D7289A391F}"/>
    <cellStyle name="40% - Accent4 48 3" xfId="11350" xr:uid="{5FECD368-8A61-4391-8592-E5225B83B645}"/>
    <cellStyle name="40% - Accent4 48 3 2" xfId="22638" xr:uid="{E0DC8BDF-8447-44CE-AC4E-3BE012345170}"/>
    <cellStyle name="40% - Accent4 48 4" xfId="9356" xr:uid="{1360E1E8-484D-4548-9B2F-A383C86585F1}"/>
    <cellStyle name="40% - Accent4 48 4 2" xfId="20644" xr:uid="{8EEE57B5-DC78-41F6-9BB9-33A4EDFBC4EA}"/>
    <cellStyle name="40% - Accent4 48 5" xfId="7362" xr:uid="{550FD19C-F558-4B2C-A059-3155D4B756B4}"/>
    <cellStyle name="40% - Accent4 48 5 2" xfId="18650" xr:uid="{1187AD86-FE1A-4DA9-8B91-BD5C258CF02E}"/>
    <cellStyle name="40% - Accent4 48 6" xfId="5368" xr:uid="{11508FA0-46AB-4B46-9627-9069017448AB}"/>
    <cellStyle name="40% - Accent4 48 6 2" xfId="16656" xr:uid="{D072D696-7625-4AA5-BA54-E8B515B182C0}"/>
    <cellStyle name="40% - Accent4 48 7" xfId="14662" xr:uid="{5281E4DA-CD9C-4828-B348-A7B27D920481}"/>
    <cellStyle name="40% - Accent4 48 8" xfId="13348" xr:uid="{AF39305F-A5F0-4A58-822A-B138C8CE1562}"/>
    <cellStyle name="40% - Accent4 49" xfId="1413" xr:uid="{ADADB769-67CE-4D0B-8CEB-60F306FDACAE}"/>
    <cellStyle name="40% - Accent4 49 2" xfId="4369" xr:uid="{5218797F-3F6C-47F0-BB76-1B10978205FA}"/>
    <cellStyle name="40% - Accent4 49 2 2" xfId="12348" xr:uid="{A7F897A1-2AF8-4DC0-93C2-8DFC5B7314B2}"/>
    <cellStyle name="40% - Accent4 49 2 2 2" xfId="23636" xr:uid="{AEE341FD-BC93-41A5-BDB2-53E9CCED8EF1}"/>
    <cellStyle name="40% - Accent4 49 2 3" xfId="10354" xr:uid="{D44F80EB-0AED-48E7-832A-BD4612517F9F}"/>
    <cellStyle name="40% - Accent4 49 2 3 2" xfId="21642" xr:uid="{7EF3F13F-C233-460A-AD5D-9EAD3D246371}"/>
    <cellStyle name="40% - Accent4 49 2 4" xfId="8360" xr:uid="{752622B3-0B4D-480C-8E9E-E032565FE674}"/>
    <cellStyle name="40% - Accent4 49 2 4 2" xfId="19648" xr:uid="{C1904331-5DBA-4856-84E3-60643D49FD04}"/>
    <cellStyle name="40% - Accent4 49 2 5" xfId="6366" xr:uid="{AEC370B0-9B5B-49D9-87FD-B00963C9E5AD}"/>
    <cellStyle name="40% - Accent4 49 2 5 2" xfId="17654" xr:uid="{899ECB6A-E890-4F63-A48A-EED714563CAE}"/>
    <cellStyle name="40% - Accent4 49 2 6" xfId="15660" xr:uid="{FF0E1995-9A21-4519-85FE-BBC9479F404E}"/>
    <cellStyle name="40% - Accent4 49 3" xfId="11351" xr:uid="{ACCA2B65-59AB-4161-8C74-30350A8C19DA}"/>
    <cellStyle name="40% - Accent4 49 3 2" xfId="22639" xr:uid="{CA165D40-ECD2-48B1-AF15-C5E7217CAEDD}"/>
    <cellStyle name="40% - Accent4 49 4" xfId="9357" xr:uid="{44F11EE0-0E3D-4BDC-A89D-268A427F8D2E}"/>
    <cellStyle name="40% - Accent4 49 4 2" xfId="20645" xr:uid="{65A45B5A-7124-4702-B6DE-5CA859B30567}"/>
    <cellStyle name="40% - Accent4 49 5" xfId="7363" xr:uid="{4C28F57B-0C28-4B09-8C3F-D2948DA4665B}"/>
    <cellStyle name="40% - Accent4 49 5 2" xfId="18651" xr:uid="{A4CB936B-A199-43CC-AE3F-4D5315478501}"/>
    <cellStyle name="40% - Accent4 49 6" xfId="5369" xr:uid="{76593067-4FEF-47A4-BB98-CDC95F8D1B6E}"/>
    <cellStyle name="40% - Accent4 49 6 2" xfId="16657" xr:uid="{BA6F302C-1B27-4E82-9576-DA4E6179C75F}"/>
    <cellStyle name="40% - Accent4 49 7" xfId="14663" xr:uid="{8158E952-05C3-43E9-8B17-4863ED6C2B63}"/>
    <cellStyle name="40% - Accent4 49 8" xfId="13349" xr:uid="{89BC1A9B-6DF8-48B4-BA6C-37C6F21955C4}"/>
    <cellStyle name="40% - Accent4 5" xfId="1414" xr:uid="{4EDC14AD-6BDB-4A44-B70A-BBA76F5BDC87}"/>
    <cellStyle name="40% - Accent4 5 10" xfId="24682" xr:uid="{6C1051F3-8522-4FB1-8FA1-F5B28133433D}"/>
    <cellStyle name="40% - Accent4 5 11" xfId="25071" xr:uid="{12A0A65B-EE42-47ED-AB6D-6959ABA8D930}"/>
    <cellStyle name="40% - Accent4 5 2" xfId="4370" xr:uid="{A491A0D1-74E2-48F7-8211-0DE581602290}"/>
    <cellStyle name="40% - Accent4 5 2 2" xfId="12349" xr:uid="{A09227CF-0E6E-4B12-AEF1-CC6890238F5D}"/>
    <cellStyle name="40% - Accent4 5 2 2 2" xfId="23637" xr:uid="{1BF95D52-CF14-4952-8BE3-8CAFB450743F}"/>
    <cellStyle name="40% - Accent4 5 2 3" xfId="10355" xr:uid="{3CE5020C-6C57-4D92-900F-0BCD72C44635}"/>
    <cellStyle name="40% - Accent4 5 2 3 2" xfId="21643" xr:uid="{4A419C61-FDA0-4813-8388-94BE7290202F}"/>
    <cellStyle name="40% - Accent4 5 2 4" xfId="8361" xr:uid="{32033784-F1B6-422B-8EB2-08AA7564598E}"/>
    <cellStyle name="40% - Accent4 5 2 4 2" xfId="19649" xr:uid="{FF2D9941-498F-476D-B3F8-4750603F8DFD}"/>
    <cellStyle name="40% - Accent4 5 2 5" xfId="6367" xr:uid="{A571CAA6-B094-4CD8-8094-3713461E9D72}"/>
    <cellStyle name="40% - Accent4 5 2 5 2" xfId="17655" xr:uid="{920AFF79-20B2-46B8-ABAA-AE0138BC3F58}"/>
    <cellStyle name="40% - Accent4 5 2 6" xfId="15661" xr:uid="{93B0B8DA-1D1E-45E9-9240-7BEEA2707EAF}"/>
    <cellStyle name="40% - Accent4 5 2 7" xfId="24443" xr:uid="{F7BF1376-4551-4E0E-82F5-19EAD9439539}"/>
    <cellStyle name="40% - Accent4 5 2 8" xfId="24906" xr:uid="{7D1FB1DF-0F85-4B72-9DDF-692092441D2F}"/>
    <cellStyle name="40% - Accent4 5 2 9" xfId="25273" xr:uid="{BEA7B02D-6152-478B-A4A6-9030D3578643}"/>
    <cellStyle name="40% - Accent4 5 3" xfId="11352" xr:uid="{AB1F511B-4B14-41FD-AFE3-3514F868D212}"/>
    <cellStyle name="40% - Accent4 5 3 2" xfId="22640" xr:uid="{9E2FA72B-5106-4D61-8121-30A5E2C99966}"/>
    <cellStyle name="40% - Accent4 5 4" xfId="9358" xr:uid="{5A2D8F11-D68C-44B2-9D62-DD58B92E95A7}"/>
    <cellStyle name="40% - Accent4 5 4 2" xfId="20646" xr:uid="{EE429662-4783-4665-B3EB-88E325E49930}"/>
    <cellStyle name="40% - Accent4 5 5" xfId="7364" xr:uid="{BE1E5D48-CD87-478B-927E-47D5A829B780}"/>
    <cellStyle name="40% - Accent4 5 5 2" xfId="18652" xr:uid="{1BB91B95-04C4-447A-AA07-94F2AA39C650}"/>
    <cellStyle name="40% - Accent4 5 6" xfId="5370" xr:uid="{10684685-6833-4E70-9F88-4E61E787E86D}"/>
    <cellStyle name="40% - Accent4 5 6 2" xfId="16658" xr:uid="{7BFAEE82-137C-4632-9CCF-7E610D9D8AF7}"/>
    <cellStyle name="40% - Accent4 5 7" xfId="14664" xr:uid="{23418747-2AFA-4CB6-9ADA-2A2241B06165}"/>
    <cellStyle name="40% - Accent4 5 8" xfId="13350" xr:uid="{28D9F1DF-651F-486B-984F-37FCD7E7D5E3}"/>
    <cellStyle name="40% - Accent4 5 9" xfId="24055" xr:uid="{3D421EA7-E47D-40D6-8908-B3559814DE8E}"/>
    <cellStyle name="40% - Accent4 50" xfId="1415" xr:uid="{6D2F6D12-D10D-482E-BF75-746C11E14A32}"/>
    <cellStyle name="40% - Accent4 50 2" xfId="4371" xr:uid="{EB6D70FB-5582-485A-B547-F423B615F32A}"/>
    <cellStyle name="40% - Accent4 50 2 2" xfId="12350" xr:uid="{D435EB57-FA0A-4726-A021-12EF40DDCFE6}"/>
    <cellStyle name="40% - Accent4 50 2 2 2" xfId="23638" xr:uid="{D5818053-34D6-43CD-9B4D-2BED5ECEC21D}"/>
    <cellStyle name="40% - Accent4 50 2 3" xfId="10356" xr:uid="{8830AB9C-66F3-49FC-B8C4-6E9F060A2C2D}"/>
    <cellStyle name="40% - Accent4 50 2 3 2" xfId="21644" xr:uid="{31E4A4C4-32E9-4F1C-89EC-DAF88A2566F3}"/>
    <cellStyle name="40% - Accent4 50 2 4" xfId="8362" xr:uid="{DCDD9D49-73DF-49F4-9ED6-8DA512461FBA}"/>
    <cellStyle name="40% - Accent4 50 2 4 2" xfId="19650" xr:uid="{45B778A5-8091-4EDA-96C7-40977BB8A17C}"/>
    <cellStyle name="40% - Accent4 50 2 5" xfId="6368" xr:uid="{808EB9F9-3DAD-40EA-BE25-4820D9650490}"/>
    <cellStyle name="40% - Accent4 50 2 5 2" xfId="17656" xr:uid="{0137645D-CC0C-477B-9F31-7D23C2D44B91}"/>
    <cellStyle name="40% - Accent4 50 2 6" xfId="15662" xr:uid="{CF075C3B-0DCF-4300-87B9-C80E799FC1D4}"/>
    <cellStyle name="40% - Accent4 50 3" xfId="11353" xr:uid="{B4008F49-979F-4749-BC22-70B16AD5D40C}"/>
    <cellStyle name="40% - Accent4 50 3 2" xfId="22641" xr:uid="{3D95B6BC-4340-4A94-BAC9-80FC6B826C11}"/>
    <cellStyle name="40% - Accent4 50 4" xfId="9359" xr:uid="{CCFCEE76-2471-44D2-8A04-09898D6DBE52}"/>
    <cellStyle name="40% - Accent4 50 4 2" xfId="20647" xr:uid="{DE107E15-B7AF-4450-B7D9-6E4F0CEC3C33}"/>
    <cellStyle name="40% - Accent4 50 5" xfId="7365" xr:uid="{A241FEEF-AD63-409E-8D8A-F7364EFEA733}"/>
    <cellStyle name="40% - Accent4 50 5 2" xfId="18653" xr:uid="{E8DE2568-37C5-4019-95B0-21563AEA5068}"/>
    <cellStyle name="40% - Accent4 50 6" xfId="5371" xr:uid="{E1A0AF63-67CB-4FCB-8285-C79FF0986EE6}"/>
    <cellStyle name="40% - Accent4 50 6 2" xfId="16659" xr:uid="{14EE70A0-8007-4B09-B005-AD8505F3AE16}"/>
    <cellStyle name="40% - Accent4 50 7" xfId="14665" xr:uid="{77AB05E7-1812-4021-9F58-3EAB29AF11DD}"/>
    <cellStyle name="40% - Accent4 50 8" xfId="13351" xr:uid="{5FC18638-CE20-4D92-87FF-A3B73D6C2ED1}"/>
    <cellStyle name="40% - Accent4 51" xfId="1416" xr:uid="{4E538C61-0831-4423-8715-B6E2C3A09BEA}"/>
    <cellStyle name="40% - Accent4 51 2" xfId="4372" xr:uid="{1E9FF6AF-9BFB-4D02-BBEA-E42D7A26FD2B}"/>
    <cellStyle name="40% - Accent4 51 2 2" xfId="12351" xr:uid="{8C85AFD4-A1D8-4BDF-B136-CE707A56108B}"/>
    <cellStyle name="40% - Accent4 51 2 2 2" xfId="23639" xr:uid="{9B854EB0-A95C-4C29-9FAF-B084423DC693}"/>
    <cellStyle name="40% - Accent4 51 2 3" xfId="10357" xr:uid="{FDF38561-30C4-4F54-AB49-A60A3AB72D7C}"/>
    <cellStyle name="40% - Accent4 51 2 3 2" xfId="21645" xr:uid="{90D18DF8-680A-46B8-82FC-0E1B8AF63156}"/>
    <cellStyle name="40% - Accent4 51 2 4" xfId="8363" xr:uid="{AB9EA548-BC30-4478-A857-91178784F8F4}"/>
    <cellStyle name="40% - Accent4 51 2 4 2" xfId="19651" xr:uid="{9A61797A-C79F-45E6-AF56-1361FEAD91B6}"/>
    <cellStyle name="40% - Accent4 51 2 5" xfId="6369" xr:uid="{EF0BC626-D7E1-49A2-91F3-94B5BE4747CD}"/>
    <cellStyle name="40% - Accent4 51 2 5 2" xfId="17657" xr:uid="{D12B9E61-1B28-4BBE-8063-99A57D405721}"/>
    <cellStyle name="40% - Accent4 51 2 6" xfId="15663" xr:uid="{12A5D67B-011D-4862-9DDA-2E6A1F4B48E6}"/>
    <cellStyle name="40% - Accent4 51 3" xfId="11354" xr:uid="{2B7812FE-14A0-45F3-8BC1-1C8581CEE427}"/>
    <cellStyle name="40% - Accent4 51 3 2" xfId="22642" xr:uid="{6B8DFA6C-E281-4DAF-82A7-C68290C7ED4C}"/>
    <cellStyle name="40% - Accent4 51 4" xfId="9360" xr:uid="{1266B0E8-B713-4093-A072-B56580206399}"/>
    <cellStyle name="40% - Accent4 51 4 2" xfId="20648" xr:uid="{77EC4FEF-3AC8-48CC-B5B9-CDCE5DFF97FB}"/>
    <cellStyle name="40% - Accent4 51 5" xfId="7366" xr:uid="{CE7DB03B-F873-454A-972C-E0D11A5BDBF3}"/>
    <cellStyle name="40% - Accent4 51 5 2" xfId="18654" xr:uid="{7090BADD-9BC0-4866-B7A4-9B6F1A9E05E9}"/>
    <cellStyle name="40% - Accent4 51 6" xfId="5372" xr:uid="{BE8AB3FE-69D7-4FE5-8E6E-82378B004C8C}"/>
    <cellStyle name="40% - Accent4 51 6 2" xfId="16660" xr:uid="{94EC261A-8061-4724-9365-49E6B13E5ED3}"/>
    <cellStyle name="40% - Accent4 51 7" xfId="14666" xr:uid="{83CDC7B8-77AE-4630-A9A3-49D5CDFD34AC}"/>
    <cellStyle name="40% - Accent4 51 8" xfId="13352" xr:uid="{5B461072-3D72-4D05-936C-FD64F0FB1E77}"/>
    <cellStyle name="40% - Accent4 52" xfId="1417" xr:uid="{4BC22029-BFBB-4A60-8AA2-7AADE2228348}"/>
    <cellStyle name="40% - Accent4 52 2" xfId="4373" xr:uid="{7DAB3B22-61B4-46B8-9137-90A9DF10556F}"/>
    <cellStyle name="40% - Accent4 52 2 2" xfId="12352" xr:uid="{4715DA0F-BF00-4A60-9687-81C95E4F4AB4}"/>
    <cellStyle name="40% - Accent4 52 2 2 2" xfId="23640" xr:uid="{E70EE946-34C3-4819-922E-B68535F5CCF5}"/>
    <cellStyle name="40% - Accent4 52 2 3" xfId="10358" xr:uid="{A91B4B10-72D2-4AFF-A53D-832F7FFE5947}"/>
    <cellStyle name="40% - Accent4 52 2 3 2" xfId="21646" xr:uid="{CC3816D1-47C5-468A-89FA-398126062009}"/>
    <cellStyle name="40% - Accent4 52 2 4" xfId="8364" xr:uid="{6BBC1366-E079-4838-81DD-8830E51B9599}"/>
    <cellStyle name="40% - Accent4 52 2 4 2" xfId="19652" xr:uid="{E9A0186B-B1C8-4B98-BE71-A35E5589290D}"/>
    <cellStyle name="40% - Accent4 52 2 5" xfId="6370" xr:uid="{DAD73071-A66D-4835-BEF1-E588A36E20EF}"/>
    <cellStyle name="40% - Accent4 52 2 5 2" xfId="17658" xr:uid="{6EF5020F-F053-4D85-A755-16C998F339FB}"/>
    <cellStyle name="40% - Accent4 52 2 6" xfId="15664" xr:uid="{4CEC8B21-9BBD-4AE0-8AC9-FFCECBA954FF}"/>
    <cellStyle name="40% - Accent4 52 3" xfId="11355" xr:uid="{CA16BE32-1137-4C3F-B63A-E1C79493D562}"/>
    <cellStyle name="40% - Accent4 52 3 2" xfId="22643" xr:uid="{7A46BECC-A6A4-46A9-BEE5-60841CC86F93}"/>
    <cellStyle name="40% - Accent4 52 4" xfId="9361" xr:uid="{4ED9B5B7-56DC-41E9-971C-0E6FB24E995F}"/>
    <cellStyle name="40% - Accent4 52 4 2" xfId="20649" xr:uid="{6A311B80-EEF5-4015-BB97-A319A330FED8}"/>
    <cellStyle name="40% - Accent4 52 5" xfId="7367" xr:uid="{9D2EE89A-3B41-4D23-9CD2-2DE9FE05D7C7}"/>
    <cellStyle name="40% - Accent4 52 5 2" xfId="18655" xr:uid="{8D59EFD1-A252-401C-AB64-642E60876A67}"/>
    <cellStyle name="40% - Accent4 52 6" xfId="5373" xr:uid="{7202FDDB-B9FB-4CEF-9E23-12A7E537C20F}"/>
    <cellStyle name="40% - Accent4 52 6 2" xfId="16661" xr:uid="{83CEBCC9-9656-420E-961A-DC24CE8E09C3}"/>
    <cellStyle name="40% - Accent4 52 7" xfId="14667" xr:uid="{E91CDE55-12EC-427F-814F-D11FDD2EDB38}"/>
    <cellStyle name="40% - Accent4 52 8" xfId="13353" xr:uid="{1AA2B9A8-D836-4D33-B34E-7CB98BE89C6E}"/>
    <cellStyle name="40% - Accent4 53" xfId="1418" xr:uid="{EE673EF6-96C6-4DCE-8E4D-8DC08539E5B0}"/>
    <cellStyle name="40% - Accent4 53 2" xfId="4374" xr:uid="{0BE99BB6-6B37-4E1E-AE01-AE3BE55A9ACB}"/>
    <cellStyle name="40% - Accent4 53 2 2" xfId="12353" xr:uid="{F9997AB4-9DC7-4398-8C13-26D7FDF2CBF1}"/>
    <cellStyle name="40% - Accent4 53 2 2 2" xfId="23641" xr:uid="{9B24256C-EA0C-4B1E-B684-5850F697F085}"/>
    <cellStyle name="40% - Accent4 53 2 3" xfId="10359" xr:uid="{74E4CF91-6E48-472C-84FF-A7A39DC20B03}"/>
    <cellStyle name="40% - Accent4 53 2 3 2" xfId="21647" xr:uid="{DCC06372-CD0A-4851-9F0A-0C6C36EE635E}"/>
    <cellStyle name="40% - Accent4 53 2 4" xfId="8365" xr:uid="{844D25D5-D09C-452B-9092-5B159B70DE46}"/>
    <cellStyle name="40% - Accent4 53 2 4 2" xfId="19653" xr:uid="{F9E1B113-2921-47DD-8BE2-A52CF14AB01D}"/>
    <cellStyle name="40% - Accent4 53 2 5" xfId="6371" xr:uid="{C3E2F605-C6B6-4097-9E2D-4CADB26DFFFA}"/>
    <cellStyle name="40% - Accent4 53 2 5 2" xfId="17659" xr:uid="{EEEE9CFE-2CF6-472A-A7D0-B1DF487C511D}"/>
    <cellStyle name="40% - Accent4 53 2 6" xfId="15665" xr:uid="{C8D86322-2F42-491D-A3EE-6A944F8BC884}"/>
    <cellStyle name="40% - Accent4 53 3" xfId="11356" xr:uid="{506E2FD7-06D6-4B9A-BC5D-C346BEF8C704}"/>
    <cellStyle name="40% - Accent4 53 3 2" xfId="22644" xr:uid="{3D7A2041-51E6-442A-9BF9-8490284C2882}"/>
    <cellStyle name="40% - Accent4 53 4" xfId="9362" xr:uid="{00F4C933-D941-4627-B16D-F5A9F7326DEE}"/>
    <cellStyle name="40% - Accent4 53 4 2" xfId="20650" xr:uid="{57F3D52E-D99A-4A3C-B40A-E1078A3F983A}"/>
    <cellStyle name="40% - Accent4 53 5" xfId="7368" xr:uid="{7C3EE85A-33AA-4EA2-9D7B-16604D1BC9A2}"/>
    <cellStyle name="40% - Accent4 53 5 2" xfId="18656" xr:uid="{3A3A1112-7465-4E46-8C3D-2277183D2FAF}"/>
    <cellStyle name="40% - Accent4 53 6" xfId="5374" xr:uid="{2184783C-F553-40D4-ADF0-DA64BAD67775}"/>
    <cellStyle name="40% - Accent4 53 6 2" xfId="16662" xr:uid="{7EAA2882-C90B-4DD3-930A-B138495E64EA}"/>
    <cellStyle name="40% - Accent4 53 7" xfId="14668" xr:uid="{596B977B-F083-4AF9-BE70-D59D56F29F03}"/>
    <cellStyle name="40% - Accent4 53 8" xfId="13354" xr:uid="{1B813CE7-01F9-49DA-8574-414ECCC8E1F0}"/>
    <cellStyle name="40% - Accent4 54" xfId="1419" xr:uid="{A947B7F2-03AA-4ACB-8CF9-69A29AC8C8C2}"/>
    <cellStyle name="40% - Accent4 54 2" xfId="4375" xr:uid="{60707BAE-2890-49B2-A2D3-2DFD7D1E777E}"/>
    <cellStyle name="40% - Accent4 54 2 2" xfId="12354" xr:uid="{ADEAC023-8C3E-4EAE-8DB2-52CD254B2D85}"/>
    <cellStyle name="40% - Accent4 54 2 2 2" xfId="23642" xr:uid="{B4E724A9-43A9-4735-B2EE-B8017466E546}"/>
    <cellStyle name="40% - Accent4 54 2 3" xfId="10360" xr:uid="{4CD73D41-70B6-4F7E-8492-0CB04B8530FC}"/>
    <cellStyle name="40% - Accent4 54 2 3 2" xfId="21648" xr:uid="{F1F50B48-4384-4333-AC4E-3B25F845C8F1}"/>
    <cellStyle name="40% - Accent4 54 2 4" xfId="8366" xr:uid="{354EB71D-4238-4C5F-B6F0-07CB8EECA980}"/>
    <cellStyle name="40% - Accent4 54 2 4 2" xfId="19654" xr:uid="{77C80C0A-078E-490F-80B8-4F209D7DEE47}"/>
    <cellStyle name="40% - Accent4 54 2 5" xfId="6372" xr:uid="{644E08AC-42B1-4259-8686-4A5FE58B2DC6}"/>
    <cellStyle name="40% - Accent4 54 2 5 2" xfId="17660" xr:uid="{2169D2E8-0366-4B6B-98C5-2DB2D834335E}"/>
    <cellStyle name="40% - Accent4 54 2 6" xfId="15666" xr:uid="{633E10B6-79B9-4AF2-A957-00FE8BEE8C41}"/>
    <cellStyle name="40% - Accent4 54 3" xfId="11357" xr:uid="{38B4E44A-D531-4006-8159-DD6AA5CD07DB}"/>
    <cellStyle name="40% - Accent4 54 3 2" xfId="22645" xr:uid="{6D7A26AA-6C78-46B2-8115-C80B0A78AB67}"/>
    <cellStyle name="40% - Accent4 54 4" xfId="9363" xr:uid="{324A31ED-FCD1-4814-A750-4947B506E765}"/>
    <cellStyle name="40% - Accent4 54 4 2" xfId="20651" xr:uid="{61BB1848-28A9-4D2D-B1B3-63F46BBB42A4}"/>
    <cellStyle name="40% - Accent4 54 5" xfId="7369" xr:uid="{EA399B6F-1E42-4EBB-B20F-ACF96DA9D297}"/>
    <cellStyle name="40% - Accent4 54 5 2" xfId="18657" xr:uid="{425429D2-F318-4FE9-86CC-AB8F38541B3C}"/>
    <cellStyle name="40% - Accent4 54 6" xfId="5375" xr:uid="{FF78C26E-4739-4DB1-B1C6-46E31278163C}"/>
    <cellStyle name="40% - Accent4 54 6 2" xfId="16663" xr:uid="{8018D5DD-2B3A-4E99-9F6B-6D4EAEAF3D5C}"/>
    <cellStyle name="40% - Accent4 54 7" xfId="14669" xr:uid="{DD7AD26A-F7CF-49CD-B12F-92164C7B53C0}"/>
    <cellStyle name="40% - Accent4 54 8" xfId="13355" xr:uid="{F5CCA78A-A26B-4C3B-9410-E2FC9D5AB9E8}"/>
    <cellStyle name="40% - Accent4 55" xfId="1420" xr:uid="{7BD27F2B-C1E1-4CC3-81B7-2C73D755E093}"/>
    <cellStyle name="40% - Accent4 55 2" xfId="4376" xr:uid="{A0EC002A-B9C5-46ED-A500-C6A00268F331}"/>
    <cellStyle name="40% - Accent4 55 2 2" xfId="12355" xr:uid="{12CBCE5C-4A1C-4AA9-B350-71BDF659543D}"/>
    <cellStyle name="40% - Accent4 55 2 2 2" xfId="23643" xr:uid="{5CFE6B8E-449E-4FCF-BEA8-CC50E24A88DA}"/>
    <cellStyle name="40% - Accent4 55 2 3" xfId="10361" xr:uid="{B1DBF5CA-477D-45BB-87CE-15E6C2CE49C6}"/>
    <cellStyle name="40% - Accent4 55 2 3 2" xfId="21649" xr:uid="{07DE72A6-467E-4D32-970F-1AD0856C0C42}"/>
    <cellStyle name="40% - Accent4 55 2 4" xfId="8367" xr:uid="{47F5AFE6-6B66-4C30-91F6-52B2D618B1BA}"/>
    <cellStyle name="40% - Accent4 55 2 4 2" xfId="19655" xr:uid="{F27FDFF4-A6CC-4C95-AC51-BC4A5CB0F6C0}"/>
    <cellStyle name="40% - Accent4 55 2 5" xfId="6373" xr:uid="{B016D8A8-CB47-49B6-987A-418384F04893}"/>
    <cellStyle name="40% - Accent4 55 2 5 2" xfId="17661" xr:uid="{6B8F0248-FA4F-4765-834A-2D902C5FE941}"/>
    <cellStyle name="40% - Accent4 55 2 6" xfId="15667" xr:uid="{AE085660-9403-4273-AB88-DCC38A1FF474}"/>
    <cellStyle name="40% - Accent4 55 3" xfId="11358" xr:uid="{06E52989-7377-4364-8E98-780E65BED249}"/>
    <cellStyle name="40% - Accent4 55 3 2" xfId="22646" xr:uid="{67E83763-9976-4763-959D-12964E74093F}"/>
    <cellStyle name="40% - Accent4 55 4" xfId="9364" xr:uid="{D8D9AF81-D247-45FD-A0E8-F8B17C884BD0}"/>
    <cellStyle name="40% - Accent4 55 4 2" xfId="20652" xr:uid="{6802BF05-4A50-480F-A4C5-8B58FBD58051}"/>
    <cellStyle name="40% - Accent4 55 5" xfId="7370" xr:uid="{150A57BE-45DF-4DD8-8DB7-F3583DF047FF}"/>
    <cellStyle name="40% - Accent4 55 5 2" xfId="18658" xr:uid="{D7B6C192-30A4-42D6-9096-DD015DE66419}"/>
    <cellStyle name="40% - Accent4 55 6" xfId="5376" xr:uid="{6B19B30C-3FD0-4D0B-8280-6FCFBAE6751D}"/>
    <cellStyle name="40% - Accent4 55 6 2" xfId="16664" xr:uid="{4C734151-FFC3-4B00-BE2F-0C78D74A50E7}"/>
    <cellStyle name="40% - Accent4 55 7" xfId="14670" xr:uid="{0ECBA859-8319-4E4E-89AB-4DB408D4FE87}"/>
    <cellStyle name="40% - Accent4 55 8" xfId="13356" xr:uid="{C23492DB-0C0A-416B-9353-B0CDE8107284}"/>
    <cellStyle name="40% - Accent4 56" xfId="1421" xr:uid="{D1FAE011-A2CC-44AE-B217-95C4B68FB84B}"/>
    <cellStyle name="40% - Accent4 56 2" xfId="4377" xr:uid="{6B6C0D63-988E-439B-AE08-96B7B1A928D4}"/>
    <cellStyle name="40% - Accent4 56 2 2" xfId="12356" xr:uid="{66175036-EE6B-4E3E-8192-376F85D9198E}"/>
    <cellStyle name="40% - Accent4 56 2 2 2" xfId="23644" xr:uid="{839869FD-CFA0-471C-9AC8-A2641EABAAB7}"/>
    <cellStyle name="40% - Accent4 56 2 3" xfId="10362" xr:uid="{A12CE4E3-7C79-4026-9D97-D394B94D72E5}"/>
    <cellStyle name="40% - Accent4 56 2 3 2" xfId="21650" xr:uid="{3CE9FB72-1558-428C-BC51-951EAC7D3D5D}"/>
    <cellStyle name="40% - Accent4 56 2 4" xfId="8368" xr:uid="{3F62BCD6-5830-4D97-96D3-6F1279B27E00}"/>
    <cellStyle name="40% - Accent4 56 2 4 2" xfId="19656" xr:uid="{6A1758DC-B59F-4A33-AE41-98BB0C0A34B4}"/>
    <cellStyle name="40% - Accent4 56 2 5" xfId="6374" xr:uid="{2378AC93-13FE-4660-8AD8-FD5219595952}"/>
    <cellStyle name="40% - Accent4 56 2 5 2" xfId="17662" xr:uid="{7E8A54C0-B07A-4C0F-901D-34273252B759}"/>
    <cellStyle name="40% - Accent4 56 2 6" xfId="15668" xr:uid="{C3804F7D-B54B-4520-A2CE-086E0F7B08AD}"/>
    <cellStyle name="40% - Accent4 56 3" xfId="11359" xr:uid="{F0014B46-627F-42EC-88C5-0329D76D41B0}"/>
    <cellStyle name="40% - Accent4 56 3 2" xfId="22647" xr:uid="{580998D7-5474-449C-836E-DE1F9D79FD10}"/>
    <cellStyle name="40% - Accent4 56 4" xfId="9365" xr:uid="{7536B3A9-F41C-40D5-AD9F-389ACA379CB3}"/>
    <cellStyle name="40% - Accent4 56 4 2" xfId="20653" xr:uid="{BE744B48-E435-4641-AFCF-069D6CEBE950}"/>
    <cellStyle name="40% - Accent4 56 5" xfId="7371" xr:uid="{25A3DA2A-2FCA-41CF-A1DA-8FAF5710BD80}"/>
    <cellStyle name="40% - Accent4 56 5 2" xfId="18659" xr:uid="{2D21749B-106C-4695-9052-00ACAEBCFC86}"/>
    <cellStyle name="40% - Accent4 56 6" xfId="5377" xr:uid="{0415B8B4-6A7B-4A77-92E3-65768B05DFAA}"/>
    <cellStyle name="40% - Accent4 56 6 2" xfId="16665" xr:uid="{1ED3A6D5-A3E9-4278-ABAA-1CB5774308E7}"/>
    <cellStyle name="40% - Accent4 56 7" xfId="14671" xr:uid="{8C3E22AB-1A8B-4BBE-98F0-E2E0DC05A704}"/>
    <cellStyle name="40% - Accent4 56 8" xfId="13357" xr:uid="{B2252754-4C2C-478C-914A-F65C0F58AE18}"/>
    <cellStyle name="40% - Accent4 57" xfId="1422" xr:uid="{9A6BACCF-DF01-4C0F-817C-9B9D54FCF142}"/>
    <cellStyle name="40% - Accent4 57 2" xfId="4378" xr:uid="{A11FEAD2-2A0A-40EF-9E71-94C6D288F469}"/>
    <cellStyle name="40% - Accent4 57 2 2" xfId="12357" xr:uid="{3AE1AB10-060C-499B-842D-ECFCA74E7A08}"/>
    <cellStyle name="40% - Accent4 57 2 2 2" xfId="23645" xr:uid="{03FA3327-DE21-4E40-9EE0-42AE6DB86AC4}"/>
    <cellStyle name="40% - Accent4 57 2 3" xfId="10363" xr:uid="{7A808D76-B4CF-48A3-BFA0-1EFCE587964E}"/>
    <cellStyle name="40% - Accent4 57 2 3 2" xfId="21651" xr:uid="{5A601AD0-76BA-4176-81B0-B517247E7253}"/>
    <cellStyle name="40% - Accent4 57 2 4" xfId="8369" xr:uid="{D17B9FBB-F4EE-4DB4-9EB3-3098C6FDE856}"/>
    <cellStyle name="40% - Accent4 57 2 4 2" xfId="19657" xr:uid="{3805C466-4875-4866-B44E-6F0BBDCEE114}"/>
    <cellStyle name="40% - Accent4 57 2 5" xfId="6375" xr:uid="{B1BF527F-8937-4F45-98BF-90F96DCCBC7F}"/>
    <cellStyle name="40% - Accent4 57 2 5 2" xfId="17663" xr:uid="{A312F47F-579E-4036-A330-B2FE91FEA9EB}"/>
    <cellStyle name="40% - Accent4 57 2 6" xfId="15669" xr:uid="{14D403CE-E086-4EB5-9D44-55DF597DE71E}"/>
    <cellStyle name="40% - Accent4 57 3" xfId="11360" xr:uid="{18C68D3F-90A0-484C-B611-8F8939CF2941}"/>
    <cellStyle name="40% - Accent4 57 3 2" xfId="22648" xr:uid="{C9705E48-A1F2-4D61-9BBA-146C14149BE2}"/>
    <cellStyle name="40% - Accent4 57 4" xfId="9366" xr:uid="{D5543DF9-937F-4A75-A1F6-47B21B7035A7}"/>
    <cellStyle name="40% - Accent4 57 4 2" xfId="20654" xr:uid="{A0836EF1-3E9D-4662-B269-BF08F470B464}"/>
    <cellStyle name="40% - Accent4 57 5" xfId="7372" xr:uid="{72608D3B-CA80-450A-87CE-75F7FFBF8A5D}"/>
    <cellStyle name="40% - Accent4 57 5 2" xfId="18660" xr:uid="{98C84217-912B-43FE-BD03-E6B53EFB2097}"/>
    <cellStyle name="40% - Accent4 57 6" xfId="5378" xr:uid="{49CE98AD-EEFF-4C9A-821C-2CB72B878020}"/>
    <cellStyle name="40% - Accent4 57 6 2" xfId="16666" xr:uid="{D66D3A07-5DC9-4C2F-973B-146F847C64BC}"/>
    <cellStyle name="40% - Accent4 57 7" xfId="14672" xr:uid="{A28BA4E0-0026-4EF5-B648-4E6048FC836E}"/>
    <cellStyle name="40% - Accent4 57 8" xfId="13358" xr:uid="{48B3379E-8DEF-4AC8-B99C-535C8E2C40F3}"/>
    <cellStyle name="40% - Accent4 58" xfId="1423" xr:uid="{499040BC-BB78-4684-BA53-30D5FEAA3359}"/>
    <cellStyle name="40% - Accent4 58 2" xfId="4379" xr:uid="{CE1A8505-DF1D-4D81-9C13-0F22BA6F38B2}"/>
    <cellStyle name="40% - Accent4 58 2 2" xfId="12358" xr:uid="{44FF32D5-DD37-4053-B98A-153927F5C12A}"/>
    <cellStyle name="40% - Accent4 58 2 2 2" xfId="23646" xr:uid="{E07FCA4C-0478-459B-B8A9-1758CA66DA76}"/>
    <cellStyle name="40% - Accent4 58 2 3" xfId="10364" xr:uid="{126926CF-BBA6-41AA-9A0C-C7C35D04C7CD}"/>
    <cellStyle name="40% - Accent4 58 2 3 2" xfId="21652" xr:uid="{24FA1643-80DC-4464-BCDF-F757761C9AF2}"/>
    <cellStyle name="40% - Accent4 58 2 4" xfId="8370" xr:uid="{B67E9220-2F50-404D-9BB0-24514C598CBA}"/>
    <cellStyle name="40% - Accent4 58 2 4 2" xfId="19658" xr:uid="{95A13C16-6C1D-4E4A-BD7C-A2BD82073ECF}"/>
    <cellStyle name="40% - Accent4 58 2 5" xfId="6376" xr:uid="{3CF4D63F-5BA9-4DFB-B5D5-B8E895E13259}"/>
    <cellStyle name="40% - Accent4 58 2 5 2" xfId="17664" xr:uid="{C1FB2F0A-A25B-4A13-8433-7A7709EE8491}"/>
    <cellStyle name="40% - Accent4 58 2 6" xfId="15670" xr:uid="{3455A730-927C-41CA-978C-F632B6E9EF4C}"/>
    <cellStyle name="40% - Accent4 58 3" xfId="11361" xr:uid="{DA68137A-1569-4790-A116-DE5516510819}"/>
    <cellStyle name="40% - Accent4 58 3 2" xfId="22649" xr:uid="{2DFE7782-7D6D-45FF-9D35-1C331994556E}"/>
    <cellStyle name="40% - Accent4 58 4" xfId="9367" xr:uid="{4E24D1D4-D657-4D50-9686-05A03B21D11F}"/>
    <cellStyle name="40% - Accent4 58 4 2" xfId="20655" xr:uid="{9F396489-755B-46FB-9DDC-FB3D60EB5C02}"/>
    <cellStyle name="40% - Accent4 58 5" xfId="7373" xr:uid="{49009024-4AA0-4B54-AFDB-0188A7ECA83F}"/>
    <cellStyle name="40% - Accent4 58 5 2" xfId="18661" xr:uid="{EF00B9BB-C0F0-4355-9B44-9B063127695F}"/>
    <cellStyle name="40% - Accent4 58 6" xfId="5379" xr:uid="{54BCAD91-2BBA-49EE-A82E-01A3B151C5A3}"/>
    <cellStyle name="40% - Accent4 58 6 2" xfId="16667" xr:uid="{924C6273-439A-4441-969D-66A1D777AB30}"/>
    <cellStyle name="40% - Accent4 58 7" xfId="14673" xr:uid="{86B0478B-1663-42FB-B982-E329DB1DA15A}"/>
    <cellStyle name="40% - Accent4 58 8" xfId="13359" xr:uid="{0C89B27F-FD5F-4C06-931B-D1F9F470D495}"/>
    <cellStyle name="40% - Accent4 59" xfId="1424" xr:uid="{700019BF-873E-4D91-B1C5-DB46AF631DF7}"/>
    <cellStyle name="40% - Accent4 59 2" xfId="4380" xr:uid="{3DFB231A-B115-4CC3-9279-62B9FF0627C9}"/>
    <cellStyle name="40% - Accent4 59 2 2" xfId="12359" xr:uid="{85DC9F92-5250-4581-8453-B4FD12FC448B}"/>
    <cellStyle name="40% - Accent4 59 2 2 2" xfId="23647" xr:uid="{2C57CD61-139D-4483-8E97-5E9F87DCCF42}"/>
    <cellStyle name="40% - Accent4 59 2 3" xfId="10365" xr:uid="{D6E76E72-F5AC-4143-BEAE-81E6A08E5F1F}"/>
    <cellStyle name="40% - Accent4 59 2 3 2" xfId="21653" xr:uid="{9F37BFAE-450E-4D1B-A463-80477C68759C}"/>
    <cellStyle name="40% - Accent4 59 2 4" xfId="8371" xr:uid="{D8A32538-0D09-4E49-8F72-66C6451A725F}"/>
    <cellStyle name="40% - Accent4 59 2 4 2" xfId="19659" xr:uid="{77FD91F9-E8BA-4A30-89A5-78BB59E5C110}"/>
    <cellStyle name="40% - Accent4 59 2 5" xfId="6377" xr:uid="{5E6A5678-9002-4237-B2B9-6CE9C9B116C1}"/>
    <cellStyle name="40% - Accent4 59 2 5 2" xfId="17665" xr:uid="{CDE128FF-7AC5-477C-9585-5EC0F13D84C2}"/>
    <cellStyle name="40% - Accent4 59 2 6" xfId="15671" xr:uid="{9CCF24EF-1560-42A4-BF52-0518070A1A61}"/>
    <cellStyle name="40% - Accent4 59 3" xfId="11362" xr:uid="{945DC727-669C-4045-92D8-4675E7658696}"/>
    <cellStyle name="40% - Accent4 59 3 2" xfId="22650" xr:uid="{C481A510-F7C2-460D-A043-E2FDEA40256C}"/>
    <cellStyle name="40% - Accent4 59 4" xfId="9368" xr:uid="{0EF8651E-706B-4E51-8F1D-666BF9CDBA7A}"/>
    <cellStyle name="40% - Accent4 59 4 2" xfId="20656" xr:uid="{C3378252-ED97-4C94-9358-815C7EF40B41}"/>
    <cellStyle name="40% - Accent4 59 5" xfId="7374" xr:uid="{E5F32D79-47E3-4928-8731-29DD9E5CC829}"/>
    <cellStyle name="40% - Accent4 59 5 2" xfId="18662" xr:uid="{AEFCA043-9620-456D-A36A-633833101967}"/>
    <cellStyle name="40% - Accent4 59 6" xfId="5380" xr:uid="{9E4B50FE-B1E9-460F-856D-1328A89F50E7}"/>
    <cellStyle name="40% - Accent4 59 6 2" xfId="16668" xr:uid="{C5ADC9BF-F165-4A3D-98E4-8C372998E4E2}"/>
    <cellStyle name="40% - Accent4 59 7" xfId="14674" xr:uid="{5E4F95A1-6D9F-4CBD-A9B0-3B6EDCA2DF18}"/>
    <cellStyle name="40% - Accent4 59 8" xfId="13360" xr:uid="{C5A59310-E181-4134-A4C3-4E95A7374742}"/>
    <cellStyle name="40% - Accent4 6" xfId="1425" xr:uid="{1D7EA653-D1A6-4C6B-8F75-9B7175234048}"/>
    <cellStyle name="40% - Accent4 6 10" xfId="24683" xr:uid="{9927A9E4-92BB-4DEE-A9BF-5698814D5B90}"/>
    <cellStyle name="40% - Accent4 6 11" xfId="25072" xr:uid="{BC800836-EDF2-4497-A5A2-72006BC5E7C9}"/>
    <cellStyle name="40% - Accent4 6 2" xfId="4381" xr:uid="{9C4C7BA3-0AC2-4395-9FF5-E6F8F8FED02F}"/>
    <cellStyle name="40% - Accent4 6 2 2" xfId="12360" xr:uid="{939B1D28-EF2D-4813-B807-810936CA0586}"/>
    <cellStyle name="40% - Accent4 6 2 2 2" xfId="23648" xr:uid="{6246B043-0A7F-4F23-A375-6F99EF64A220}"/>
    <cellStyle name="40% - Accent4 6 2 3" xfId="10366" xr:uid="{AD2DA022-16FD-4C31-BC6B-94F64B91376B}"/>
    <cellStyle name="40% - Accent4 6 2 3 2" xfId="21654" xr:uid="{475809FB-A496-4DA5-A0AD-436CF4A1BF5F}"/>
    <cellStyle name="40% - Accent4 6 2 4" xfId="8372" xr:uid="{2019F2AF-BAEF-41F3-B780-0A638E8E78B0}"/>
    <cellStyle name="40% - Accent4 6 2 4 2" xfId="19660" xr:uid="{C824CD15-71DF-4EE7-A483-DD5546CF55DB}"/>
    <cellStyle name="40% - Accent4 6 2 5" xfId="6378" xr:uid="{1F5DF4C9-056D-496C-AA78-95942232339F}"/>
    <cellStyle name="40% - Accent4 6 2 5 2" xfId="17666" xr:uid="{05647987-25F5-4F12-A665-4902D406E941}"/>
    <cellStyle name="40% - Accent4 6 2 6" xfId="15672" xr:uid="{733E3037-F009-4920-89FA-B658F25528E2}"/>
    <cellStyle name="40% - Accent4 6 2 7" xfId="24444" xr:uid="{AD4B7A87-5D62-43C8-A797-FFEF0EC98598}"/>
    <cellStyle name="40% - Accent4 6 2 8" xfId="24907" xr:uid="{13569D4B-327A-4538-8ED9-BEFFADE5DFCE}"/>
    <cellStyle name="40% - Accent4 6 2 9" xfId="25274" xr:uid="{2235A1FB-7554-4A60-A7F5-3B5EC1886E36}"/>
    <cellStyle name="40% - Accent4 6 3" xfId="11363" xr:uid="{B5953ACB-62B7-44EA-81D6-E4A0F3C968D7}"/>
    <cellStyle name="40% - Accent4 6 3 2" xfId="22651" xr:uid="{F2DFBA49-C088-4B57-A99C-B63319E6619C}"/>
    <cellStyle name="40% - Accent4 6 4" xfId="9369" xr:uid="{1ED06378-54C7-4823-A329-7A720A2D04EB}"/>
    <cellStyle name="40% - Accent4 6 4 2" xfId="20657" xr:uid="{2D402C61-6C8F-4D07-9383-162EAE9A7C0D}"/>
    <cellStyle name="40% - Accent4 6 5" xfId="7375" xr:uid="{B9860805-92E6-46D6-A594-F2EFD41007B9}"/>
    <cellStyle name="40% - Accent4 6 5 2" xfId="18663" xr:uid="{93BB8C9A-8420-4521-81D7-EE303A087313}"/>
    <cellStyle name="40% - Accent4 6 6" xfId="5381" xr:uid="{DA1B3FE6-A852-4FA1-A89F-CFD48694707F}"/>
    <cellStyle name="40% - Accent4 6 6 2" xfId="16669" xr:uid="{67D2F74C-EDD3-43F0-850C-E83F30599054}"/>
    <cellStyle name="40% - Accent4 6 7" xfId="14675" xr:uid="{B068824F-C1C1-4373-85D1-11D8ACE96243}"/>
    <cellStyle name="40% - Accent4 6 8" xfId="13361" xr:uid="{5F4B0C85-581A-4862-B93E-9E66FC28EC54}"/>
    <cellStyle name="40% - Accent4 6 9" xfId="24056" xr:uid="{1DE86991-AF82-40DB-92D8-B9B1A9B62020}"/>
    <cellStyle name="40% - Accent4 60" xfId="1426" xr:uid="{589904CF-F86C-49D0-BA04-27C788A4E090}"/>
    <cellStyle name="40% - Accent4 60 2" xfId="4382" xr:uid="{0D178B50-4754-431D-84DA-BB09A5C0B4A5}"/>
    <cellStyle name="40% - Accent4 60 2 2" xfId="12361" xr:uid="{861E32E3-7DF8-4000-85BF-D8FFCDAE2AB0}"/>
    <cellStyle name="40% - Accent4 60 2 2 2" xfId="23649" xr:uid="{40885D92-C937-4BFD-A522-5135F456AFA2}"/>
    <cellStyle name="40% - Accent4 60 2 3" xfId="10367" xr:uid="{62027639-E3F9-438E-B540-4EF517CF9EE3}"/>
    <cellStyle name="40% - Accent4 60 2 3 2" xfId="21655" xr:uid="{A8B777F0-A1F6-4445-8B33-7C57F7C72F4B}"/>
    <cellStyle name="40% - Accent4 60 2 4" xfId="8373" xr:uid="{69C4DAEA-B9BE-4DB2-AA6E-FAD8D5B49393}"/>
    <cellStyle name="40% - Accent4 60 2 4 2" xfId="19661" xr:uid="{853937BA-7259-469B-A9D1-A53815CCE84E}"/>
    <cellStyle name="40% - Accent4 60 2 5" xfId="6379" xr:uid="{8835E0C6-07F9-43A0-A992-FAE9E8BDA00C}"/>
    <cellStyle name="40% - Accent4 60 2 5 2" xfId="17667" xr:uid="{BC32F729-5747-4544-8791-1C4E2D4147EF}"/>
    <cellStyle name="40% - Accent4 60 2 6" xfId="15673" xr:uid="{9DC8EED7-126A-40CD-B3BA-C22A90DE0C48}"/>
    <cellStyle name="40% - Accent4 60 3" xfId="11364" xr:uid="{04FF0C07-0071-4D56-AA47-9B2F64F06CDE}"/>
    <cellStyle name="40% - Accent4 60 3 2" xfId="22652" xr:uid="{DCC196F6-2AD3-48F0-89FE-31EC69070446}"/>
    <cellStyle name="40% - Accent4 60 4" xfId="9370" xr:uid="{264AA9E1-5486-474A-B0A9-9F383BDB99EB}"/>
    <cellStyle name="40% - Accent4 60 4 2" xfId="20658" xr:uid="{EB396348-A33B-4B62-82E7-41C017BED728}"/>
    <cellStyle name="40% - Accent4 60 5" xfId="7376" xr:uid="{38F11DC9-4455-4362-8D96-20793498F3DD}"/>
    <cellStyle name="40% - Accent4 60 5 2" xfId="18664" xr:uid="{D569E557-D9CF-42C1-8576-77E9E31278DD}"/>
    <cellStyle name="40% - Accent4 60 6" xfId="5382" xr:uid="{F3AD654C-C79B-4D18-9D3C-66C4AE08B06A}"/>
    <cellStyle name="40% - Accent4 60 6 2" xfId="16670" xr:uid="{127667D1-0FE5-435D-8C3A-2AEAB903CE92}"/>
    <cellStyle name="40% - Accent4 60 7" xfId="14676" xr:uid="{4F758B84-A32A-4C0A-AF24-E59871209994}"/>
    <cellStyle name="40% - Accent4 60 8" xfId="13362" xr:uid="{37198788-170C-4871-9501-5AE3876257F0}"/>
    <cellStyle name="40% - Accent4 61" xfId="1427" xr:uid="{FA0378CD-41ED-4D3F-89FC-9020B922CBCC}"/>
    <cellStyle name="40% - Accent4 61 2" xfId="4383" xr:uid="{5E89142E-3324-4766-B36E-6CC57017810A}"/>
    <cellStyle name="40% - Accent4 61 2 2" xfId="12362" xr:uid="{8CF20599-A0E2-4FE3-BF94-12A40832803F}"/>
    <cellStyle name="40% - Accent4 61 2 2 2" xfId="23650" xr:uid="{C24CDE1E-20BC-4785-9A42-4741DD7862DE}"/>
    <cellStyle name="40% - Accent4 61 2 3" xfId="10368" xr:uid="{7EAA798A-B096-442D-AB6F-AB1664C74EC3}"/>
    <cellStyle name="40% - Accent4 61 2 3 2" xfId="21656" xr:uid="{3221C150-2951-4484-B45D-1772F162C103}"/>
    <cellStyle name="40% - Accent4 61 2 4" xfId="8374" xr:uid="{A8851233-F5BF-4695-AA84-4AEEEA898DC4}"/>
    <cellStyle name="40% - Accent4 61 2 4 2" xfId="19662" xr:uid="{235D48C2-57BF-47DC-B8A9-8107DA41815A}"/>
    <cellStyle name="40% - Accent4 61 2 5" xfId="6380" xr:uid="{7DEF2A6A-6C35-49C3-B083-AC233F4FCCDB}"/>
    <cellStyle name="40% - Accent4 61 2 5 2" xfId="17668" xr:uid="{8AC6DF08-69C0-43E8-AFB0-1E1623F304C5}"/>
    <cellStyle name="40% - Accent4 61 2 6" xfId="15674" xr:uid="{78D09F09-8195-41E7-B457-ACDB49712AD7}"/>
    <cellStyle name="40% - Accent4 61 3" xfId="11365" xr:uid="{71B6BAC7-5565-4ABC-93F7-CF48128318A3}"/>
    <cellStyle name="40% - Accent4 61 3 2" xfId="22653" xr:uid="{3332C57D-1406-43EC-9727-F4280F4E7B26}"/>
    <cellStyle name="40% - Accent4 61 4" xfId="9371" xr:uid="{35496646-E9A9-4EFC-899E-1F24B459176A}"/>
    <cellStyle name="40% - Accent4 61 4 2" xfId="20659" xr:uid="{1F61CDF0-6EF2-48F9-9D26-2CC11DF2EB01}"/>
    <cellStyle name="40% - Accent4 61 5" xfId="7377" xr:uid="{A175B2F7-A589-4C5D-B5D4-378BD1DF1744}"/>
    <cellStyle name="40% - Accent4 61 5 2" xfId="18665" xr:uid="{1B0FD808-017F-4D96-9982-90835EA76F83}"/>
    <cellStyle name="40% - Accent4 61 6" xfId="5383" xr:uid="{238D2B5F-9F5C-4FE9-930D-785D1E81715A}"/>
    <cellStyle name="40% - Accent4 61 6 2" xfId="16671" xr:uid="{D99D686B-0EFC-498D-86CD-DE89B165F067}"/>
    <cellStyle name="40% - Accent4 61 7" xfId="14677" xr:uid="{C674B92C-87EB-41EE-8DB9-9842AF7C2E7D}"/>
    <cellStyle name="40% - Accent4 61 8" xfId="13363" xr:uid="{C83DA5D1-C219-414A-A379-9641024D5AC1}"/>
    <cellStyle name="40% - Accent4 62" xfId="1428" xr:uid="{2C9209A3-50E5-4F05-AD68-77241D37037B}"/>
    <cellStyle name="40% - Accent4 62 2" xfId="4384" xr:uid="{1B75D09B-A3BF-44A6-8496-C21D942ECB46}"/>
    <cellStyle name="40% - Accent4 62 2 2" xfId="12363" xr:uid="{93921656-5569-43C6-854B-E10D18259316}"/>
    <cellStyle name="40% - Accent4 62 2 2 2" xfId="23651" xr:uid="{28F26FAC-B8D0-4AAC-BC6C-B2CF2C19AF60}"/>
    <cellStyle name="40% - Accent4 62 2 3" xfId="10369" xr:uid="{F24F4D8A-7D33-4472-9E61-12FCA0C0050E}"/>
    <cellStyle name="40% - Accent4 62 2 3 2" xfId="21657" xr:uid="{4E35A828-6F60-4B64-814A-164D7E951C55}"/>
    <cellStyle name="40% - Accent4 62 2 4" xfId="8375" xr:uid="{6003BB7B-C36B-43F0-A5B5-D888C7D65380}"/>
    <cellStyle name="40% - Accent4 62 2 4 2" xfId="19663" xr:uid="{870BBBD0-9E8D-48BD-8787-74F7C71EF4C2}"/>
    <cellStyle name="40% - Accent4 62 2 5" xfId="6381" xr:uid="{42F9A721-0E06-405E-8FFD-637C206A1906}"/>
    <cellStyle name="40% - Accent4 62 2 5 2" xfId="17669" xr:uid="{77A661BE-DDF3-4016-8785-B1673A3520D0}"/>
    <cellStyle name="40% - Accent4 62 2 6" xfId="15675" xr:uid="{804C3D57-93DC-4768-A4B4-1DFD5BE4C803}"/>
    <cellStyle name="40% - Accent4 62 3" xfId="11366" xr:uid="{2905E3A4-9F44-4F92-89EB-E7B740D1BF50}"/>
    <cellStyle name="40% - Accent4 62 3 2" xfId="22654" xr:uid="{525F79A3-BF9A-4A17-A6E4-B74F20B8A060}"/>
    <cellStyle name="40% - Accent4 62 4" xfId="9372" xr:uid="{FBF583ED-B086-424C-B064-BF7061B96B90}"/>
    <cellStyle name="40% - Accent4 62 4 2" xfId="20660" xr:uid="{97825342-129F-4DE9-BC46-FF99F8E4C7B5}"/>
    <cellStyle name="40% - Accent4 62 5" xfId="7378" xr:uid="{25B39991-1EF5-41D4-9EDA-3AE923998DBE}"/>
    <cellStyle name="40% - Accent4 62 5 2" xfId="18666" xr:uid="{E0513DAD-56F0-465B-8089-AC606A13CCA5}"/>
    <cellStyle name="40% - Accent4 62 6" xfId="5384" xr:uid="{FFBA7957-08E4-4251-9C83-6A546A1F32D3}"/>
    <cellStyle name="40% - Accent4 62 6 2" xfId="16672" xr:uid="{01431BCA-F8EC-411A-A601-5EA3538428DB}"/>
    <cellStyle name="40% - Accent4 62 7" xfId="14678" xr:uid="{FE15D292-5A4F-44B6-B553-2D7D32221F05}"/>
    <cellStyle name="40% - Accent4 62 8" xfId="13364" xr:uid="{C9D42E6D-7A07-4B32-849D-0FB006A8D581}"/>
    <cellStyle name="40% - Accent4 63" xfId="1429" xr:uid="{184E0797-AAE3-4CF1-9CFD-314E677D8826}"/>
    <cellStyle name="40% - Accent4 63 2" xfId="4385" xr:uid="{8DC0D032-C537-4EC9-88D9-4C61BEC25ACE}"/>
    <cellStyle name="40% - Accent4 63 2 2" xfId="12364" xr:uid="{59EFFC49-4451-47CF-A047-2D73E1AF0693}"/>
    <cellStyle name="40% - Accent4 63 2 2 2" xfId="23652" xr:uid="{D98CFEF5-0CB6-4D36-9614-6207986A128D}"/>
    <cellStyle name="40% - Accent4 63 2 3" xfId="10370" xr:uid="{92E3A5B9-D109-416F-888A-56C3CE1B2F9A}"/>
    <cellStyle name="40% - Accent4 63 2 3 2" xfId="21658" xr:uid="{35AC59F4-B840-4056-9801-79B57476B622}"/>
    <cellStyle name="40% - Accent4 63 2 4" xfId="8376" xr:uid="{29BDEC91-3437-4EA4-87F1-BB85601A756E}"/>
    <cellStyle name="40% - Accent4 63 2 4 2" xfId="19664" xr:uid="{30535BB0-C74D-48C9-AAF6-2BD97DDB9621}"/>
    <cellStyle name="40% - Accent4 63 2 5" xfId="6382" xr:uid="{0CF8CE59-44AB-4022-852B-5A3B8908DC63}"/>
    <cellStyle name="40% - Accent4 63 2 5 2" xfId="17670" xr:uid="{A2508E1B-F105-430E-8F1E-948FB1781C85}"/>
    <cellStyle name="40% - Accent4 63 2 6" xfId="15676" xr:uid="{A1793E37-CF31-4EDF-84CD-BF2A84CFD7B9}"/>
    <cellStyle name="40% - Accent4 63 3" xfId="11367" xr:uid="{F9D3940C-2CC5-41A4-B642-23369B09938B}"/>
    <cellStyle name="40% - Accent4 63 3 2" xfId="22655" xr:uid="{EF8C1277-484C-4880-B7A6-D2EEC173256D}"/>
    <cellStyle name="40% - Accent4 63 4" xfId="9373" xr:uid="{31EDA102-06F9-40AE-A76D-D47D3370B4F8}"/>
    <cellStyle name="40% - Accent4 63 4 2" xfId="20661" xr:uid="{15893CE3-A8DE-42AE-8A67-2230DBFEBF83}"/>
    <cellStyle name="40% - Accent4 63 5" xfId="7379" xr:uid="{C803A5B7-BEF1-4A55-A9AF-54B09F7FAFE2}"/>
    <cellStyle name="40% - Accent4 63 5 2" xfId="18667" xr:uid="{34FC62D2-02DC-49CF-B861-80437361BA0C}"/>
    <cellStyle name="40% - Accent4 63 6" xfId="5385" xr:uid="{73E5AD0D-650A-46FB-8B62-EE444FC24CD9}"/>
    <cellStyle name="40% - Accent4 63 6 2" xfId="16673" xr:uid="{50E7DD27-FADA-40F5-8D45-8A39EB528209}"/>
    <cellStyle name="40% - Accent4 63 7" xfId="14679" xr:uid="{76426AAF-1AFA-47A8-B5AC-284A4351B992}"/>
    <cellStyle name="40% - Accent4 63 8" xfId="13365" xr:uid="{4E98AE49-B7CD-42CB-85EB-6B6FBF37A760}"/>
    <cellStyle name="40% - Accent4 64" xfId="1430" xr:uid="{40B7C57C-CEA9-48F0-8B48-A0C9FB8511D8}"/>
    <cellStyle name="40% - Accent4 64 2" xfId="4386" xr:uid="{F72E5028-4A11-42F1-BAD8-044035AA3732}"/>
    <cellStyle name="40% - Accent4 64 2 2" xfId="12365" xr:uid="{70A3AEFA-D0CE-4CFE-B0D3-3E986CE6B4B3}"/>
    <cellStyle name="40% - Accent4 64 2 2 2" xfId="23653" xr:uid="{340DC694-2EE5-4C00-9224-2B75E31C7136}"/>
    <cellStyle name="40% - Accent4 64 2 3" xfId="10371" xr:uid="{DD09B5A8-3077-4F63-9DFC-CC8C81AC387F}"/>
    <cellStyle name="40% - Accent4 64 2 3 2" xfId="21659" xr:uid="{E00092C2-A63D-4726-AFC0-CF5824CCF4ED}"/>
    <cellStyle name="40% - Accent4 64 2 4" xfId="8377" xr:uid="{A5FC1DDA-293A-4BE2-AF8B-01E2FAF336D7}"/>
    <cellStyle name="40% - Accent4 64 2 4 2" xfId="19665" xr:uid="{9E9540C9-A628-46CB-8887-17EF429FB2F5}"/>
    <cellStyle name="40% - Accent4 64 2 5" xfId="6383" xr:uid="{E60B1DD7-CB0E-4209-A84A-C74D8B050F06}"/>
    <cellStyle name="40% - Accent4 64 2 5 2" xfId="17671" xr:uid="{C9E48EA9-91A7-4656-B54D-A8FC5BEC1E48}"/>
    <cellStyle name="40% - Accent4 64 2 6" xfId="15677" xr:uid="{D9854A8B-E958-456F-91E0-E6AA7DAFCEA2}"/>
    <cellStyle name="40% - Accent4 64 3" xfId="11368" xr:uid="{18D5A3B7-A7C2-4768-A7C9-4E8F0746535D}"/>
    <cellStyle name="40% - Accent4 64 3 2" xfId="22656" xr:uid="{3A65FBC8-F615-42CA-A855-17E7FEF2CAAC}"/>
    <cellStyle name="40% - Accent4 64 4" xfId="9374" xr:uid="{322C4A39-CC4F-4D83-AE46-64E7ABE05880}"/>
    <cellStyle name="40% - Accent4 64 4 2" xfId="20662" xr:uid="{CA85435E-59EB-46AB-BA55-786EC28F6D04}"/>
    <cellStyle name="40% - Accent4 64 5" xfId="7380" xr:uid="{52A95B78-9D6F-40BB-8F3C-7DC2DFF1A5EF}"/>
    <cellStyle name="40% - Accent4 64 5 2" xfId="18668" xr:uid="{1FD57945-A3FF-44A2-9585-07FC7EFBAB3E}"/>
    <cellStyle name="40% - Accent4 64 6" xfId="5386" xr:uid="{6079B3E7-EDC7-40AE-9CEA-77EFC455350D}"/>
    <cellStyle name="40% - Accent4 64 6 2" xfId="16674" xr:uid="{F8FB6446-D356-41CC-A9D6-33BD1282D317}"/>
    <cellStyle name="40% - Accent4 64 7" xfId="14680" xr:uid="{A070321F-22AF-4699-8A1F-24FE82109E40}"/>
    <cellStyle name="40% - Accent4 64 8" xfId="13366" xr:uid="{94541E39-BF86-4200-B476-EEDA48986976}"/>
    <cellStyle name="40% - Accent4 65" xfId="1431" xr:uid="{BF110598-96EC-4EEE-B46E-EBFF779B116F}"/>
    <cellStyle name="40% - Accent4 65 2" xfId="4387" xr:uid="{F110F2CD-0C2D-4367-BEC5-1509B3D75A7A}"/>
    <cellStyle name="40% - Accent4 65 2 2" xfId="12366" xr:uid="{DEC662E3-2D1A-4F8C-B107-1522097EEC13}"/>
    <cellStyle name="40% - Accent4 65 2 2 2" xfId="23654" xr:uid="{B91FABB7-C9EB-47E3-AF99-71C461395C66}"/>
    <cellStyle name="40% - Accent4 65 2 3" xfId="10372" xr:uid="{BAB8F12F-2C68-4750-B0EB-E9C7BC1AD7B0}"/>
    <cellStyle name="40% - Accent4 65 2 3 2" xfId="21660" xr:uid="{056228F9-3E28-4133-AD8B-7E36C4BA8DBA}"/>
    <cellStyle name="40% - Accent4 65 2 4" xfId="8378" xr:uid="{E3CB4F55-1D89-4E35-8019-4E97FD167D29}"/>
    <cellStyle name="40% - Accent4 65 2 4 2" xfId="19666" xr:uid="{83B56F08-6D54-416F-BD07-B558950459A7}"/>
    <cellStyle name="40% - Accent4 65 2 5" xfId="6384" xr:uid="{9AA9D74D-C14F-4708-A747-CB33D99C6E9D}"/>
    <cellStyle name="40% - Accent4 65 2 5 2" xfId="17672" xr:uid="{BCFDB00A-69AE-4EA7-99A2-1CEA89007F47}"/>
    <cellStyle name="40% - Accent4 65 2 6" xfId="15678" xr:uid="{D3321AD3-7CDA-4A8C-B993-34BEC01529FB}"/>
    <cellStyle name="40% - Accent4 65 3" xfId="11369" xr:uid="{039D752E-56BA-4951-9A9D-D8854298BAA6}"/>
    <cellStyle name="40% - Accent4 65 3 2" xfId="22657" xr:uid="{38721857-9B89-4886-B684-EAEF804D37CE}"/>
    <cellStyle name="40% - Accent4 65 4" xfId="9375" xr:uid="{B121B275-1EE9-4032-AA93-839382D5AE82}"/>
    <cellStyle name="40% - Accent4 65 4 2" xfId="20663" xr:uid="{4707B93C-5480-494B-B698-8600D14A15C9}"/>
    <cellStyle name="40% - Accent4 65 5" xfId="7381" xr:uid="{35199448-960B-413D-B245-16053433027F}"/>
    <cellStyle name="40% - Accent4 65 5 2" xfId="18669" xr:uid="{A13EA26B-87A0-44CE-890B-03CC0071E737}"/>
    <cellStyle name="40% - Accent4 65 6" xfId="5387" xr:uid="{9C62A6AA-BDB7-4075-8A56-B2C4A9CC2D0D}"/>
    <cellStyle name="40% - Accent4 65 6 2" xfId="16675" xr:uid="{B2A966A3-CEDD-4A34-993E-10475904F9F5}"/>
    <cellStyle name="40% - Accent4 65 7" xfId="14681" xr:uid="{369DF574-AF8F-4806-90ED-BF3E80CC7AB4}"/>
    <cellStyle name="40% - Accent4 65 8" xfId="13367" xr:uid="{DBF57D9C-DE56-41DF-BA00-01F5AE965CE5}"/>
    <cellStyle name="40% - Accent4 66" xfId="1432" xr:uid="{32DA5892-8299-4CA0-B43E-DEE7305027B2}"/>
    <cellStyle name="40% - Accent4 66 2" xfId="4388" xr:uid="{39920948-E2B1-4565-A19B-EC391F561F45}"/>
    <cellStyle name="40% - Accent4 66 2 2" xfId="12367" xr:uid="{1E744173-71F5-437F-9D3B-6EBD1C0644C9}"/>
    <cellStyle name="40% - Accent4 66 2 2 2" xfId="23655" xr:uid="{665EFB26-8286-4A2B-9596-8AE9346017EE}"/>
    <cellStyle name="40% - Accent4 66 2 3" xfId="10373" xr:uid="{193F73A2-D8BE-428B-928A-97276FFD4B2F}"/>
    <cellStyle name="40% - Accent4 66 2 3 2" xfId="21661" xr:uid="{0199A076-06B9-47C5-99A5-B33B633AD98E}"/>
    <cellStyle name="40% - Accent4 66 2 4" xfId="8379" xr:uid="{E194C378-44AB-46D9-9DFC-945FE31CDAC5}"/>
    <cellStyle name="40% - Accent4 66 2 4 2" xfId="19667" xr:uid="{09F42C95-3329-4B06-A968-01599350A7B3}"/>
    <cellStyle name="40% - Accent4 66 2 5" xfId="6385" xr:uid="{E12B6314-D22C-496E-9BEA-43585407F1C2}"/>
    <cellStyle name="40% - Accent4 66 2 5 2" xfId="17673" xr:uid="{7AD9EF01-339F-4C3E-8036-773C9DC6940B}"/>
    <cellStyle name="40% - Accent4 66 2 6" xfId="15679" xr:uid="{1BBADC10-AA35-420F-9A65-5B1E6F36AB8D}"/>
    <cellStyle name="40% - Accent4 66 3" xfId="11370" xr:uid="{03A868EF-7613-44E2-852D-41774DFE940C}"/>
    <cellStyle name="40% - Accent4 66 3 2" xfId="22658" xr:uid="{0CC1FB12-1640-4CC2-9A27-6CACA365A97F}"/>
    <cellStyle name="40% - Accent4 66 4" xfId="9376" xr:uid="{04C8F137-4B88-4D13-B0AE-0F786DBFF083}"/>
    <cellStyle name="40% - Accent4 66 4 2" xfId="20664" xr:uid="{74FF6E2D-2479-4FAF-951A-90C06ACE0428}"/>
    <cellStyle name="40% - Accent4 66 5" xfId="7382" xr:uid="{05FE48AC-1608-4C74-84F2-FEDF48E41DF8}"/>
    <cellStyle name="40% - Accent4 66 5 2" xfId="18670" xr:uid="{D74FF94B-D070-4164-A4FB-59646491DA96}"/>
    <cellStyle name="40% - Accent4 66 6" xfId="5388" xr:uid="{1A0356AE-B61D-4862-B63D-F290D75182AA}"/>
    <cellStyle name="40% - Accent4 66 6 2" xfId="16676" xr:uid="{6332AF32-E1CE-4DF4-A0E1-1B3B249DB995}"/>
    <cellStyle name="40% - Accent4 66 7" xfId="14682" xr:uid="{8E37E32C-E925-4928-92DD-31E82860AB2E}"/>
    <cellStyle name="40% - Accent4 66 8" xfId="13368" xr:uid="{C990B26E-D9B8-4781-8EF2-EB32D13355D1}"/>
    <cellStyle name="40% - Accent4 67" xfId="1433" xr:uid="{18330431-A7AC-4183-A4D7-9F4E36A3C1D5}"/>
    <cellStyle name="40% - Accent4 67 2" xfId="4389" xr:uid="{5881F553-C5BC-43B2-938F-1857804015A2}"/>
    <cellStyle name="40% - Accent4 67 2 2" xfId="12368" xr:uid="{B89E1654-B58E-48CA-912C-DB3F5A5CF632}"/>
    <cellStyle name="40% - Accent4 67 2 2 2" xfId="23656" xr:uid="{5F02F347-4F8E-468F-A02D-8A305D40F22A}"/>
    <cellStyle name="40% - Accent4 67 2 3" xfId="10374" xr:uid="{29B16FE1-8882-4BF5-B67F-D81CF168DF96}"/>
    <cellStyle name="40% - Accent4 67 2 3 2" xfId="21662" xr:uid="{47F2409B-40B2-44A3-A389-AAC5E619106D}"/>
    <cellStyle name="40% - Accent4 67 2 4" xfId="8380" xr:uid="{583CD5DD-E8F0-4FDD-9003-EC5AD16E5965}"/>
    <cellStyle name="40% - Accent4 67 2 4 2" xfId="19668" xr:uid="{CBEAAAB2-E0EB-4ABA-9337-847D7B9B2F22}"/>
    <cellStyle name="40% - Accent4 67 2 5" xfId="6386" xr:uid="{357A3D95-5F36-4E49-ABD4-DCDE4E3C5AC0}"/>
    <cellStyle name="40% - Accent4 67 2 5 2" xfId="17674" xr:uid="{77DEE073-1437-4653-9A64-BFA7E7392B29}"/>
    <cellStyle name="40% - Accent4 67 2 6" xfId="15680" xr:uid="{6ADF913E-23EA-441E-8068-9225122F6645}"/>
    <cellStyle name="40% - Accent4 67 3" xfId="11371" xr:uid="{5F82B1FC-290D-4C51-828C-DBA43FD6526B}"/>
    <cellStyle name="40% - Accent4 67 3 2" xfId="22659" xr:uid="{B0ADE75C-B819-4922-AAA1-0A0383D89388}"/>
    <cellStyle name="40% - Accent4 67 4" xfId="9377" xr:uid="{C13F9BEB-71FC-4B9E-BDA4-7100AA4DAB2E}"/>
    <cellStyle name="40% - Accent4 67 4 2" xfId="20665" xr:uid="{77392C53-AB84-4C17-B906-AC2907EA53B5}"/>
    <cellStyle name="40% - Accent4 67 5" xfId="7383" xr:uid="{1BA74C56-EAAD-40C2-A9A8-5591764DE00C}"/>
    <cellStyle name="40% - Accent4 67 5 2" xfId="18671" xr:uid="{B547CF26-8561-4C84-84A0-639F468C1D17}"/>
    <cellStyle name="40% - Accent4 67 6" xfId="5389" xr:uid="{90843D43-C68C-4230-8A0C-9730EA6B85D6}"/>
    <cellStyle name="40% - Accent4 67 6 2" xfId="16677" xr:uid="{CC0C409D-9CA5-4D81-9B03-91B6ACD87BB5}"/>
    <cellStyle name="40% - Accent4 67 7" xfId="14683" xr:uid="{1D8D355F-8C50-4FB6-8E71-FEA374D173A1}"/>
    <cellStyle name="40% - Accent4 67 8" xfId="13369" xr:uid="{F005DD52-6114-403A-BA04-45363B5D3B72}"/>
    <cellStyle name="40% - Accent4 68" xfId="1434" xr:uid="{924F67C2-E580-4475-B4AF-00F481173D53}"/>
    <cellStyle name="40% - Accent4 68 2" xfId="4390" xr:uid="{2F72A7FF-CDD5-41A4-96CD-059272850720}"/>
    <cellStyle name="40% - Accent4 68 2 2" xfId="12369" xr:uid="{8F8C9713-9807-43C5-8728-02BA44734DF2}"/>
    <cellStyle name="40% - Accent4 68 2 2 2" xfId="23657" xr:uid="{6C1DBAE4-BEF2-4EB5-85CE-62D4EEC057C2}"/>
    <cellStyle name="40% - Accent4 68 2 3" xfId="10375" xr:uid="{F3665B68-9C5F-4183-AB96-0941F9FA6D7E}"/>
    <cellStyle name="40% - Accent4 68 2 3 2" xfId="21663" xr:uid="{6A5BAD69-EE77-40BA-9EF7-B402255AB56C}"/>
    <cellStyle name="40% - Accent4 68 2 4" xfId="8381" xr:uid="{7F2FC2A2-8886-4249-B22F-34F1D14B4919}"/>
    <cellStyle name="40% - Accent4 68 2 4 2" xfId="19669" xr:uid="{A7B2405B-EB56-4351-AB64-1790FD90493D}"/>
    <cellStyle name="40% - Accent4 68 2 5" xfId="6387" xr:uid="{3D47FB1C-1286-40A4-9D75-7DBF7950F1AD}"/>
    <cellStyle name="40% - Accent4 68 2 5 2" xfId="17675" xr:uid="{2C3FB9EB-944F-4527-BF5F-32BA3C8F8C16}"/>
    <cellStyle name="40% - Accent4 68 2 6" xfId="15681" xr:uid="{36EC78E1-DCB5-4A91-A6EE-B13E96D03D5F}"/>
    <cellStyle name="40% - Accent4 68 3" xfId="11372" xr:uid="{ED9072E1-6036-4DE2-9848-EB9D4B2229BC}"/>
    <cellStyle name="40% - Accent4 68 3 2" xfId="22660" xr:uid="{94287961-2FE1-4012-A3F9-A5FE7F7C301A}"/>
    <cellStyle name="40% - Accent4 68 4" xfId="9378" xr:uid="{5CD0B735-4C62-4280-9073-34A1E5A38AA8}"/>
    <cellStyle name="40% - Accent4 68 4 2" xfId="20666" xr:uid="{1ECF7B9E-A76E-4887-9CF5-09BA74C9A753}"/>
    <cellStyle name="40% - Accent4 68 5" xfId="7384" xr:uid="{D8161637-23EB-449E-91C8-83BA8A340B47}"/>
    <cellStyle name="40% - Accent4 68 5 2" xfId="18672" xr:uid="{3BF8E945-8FCF-44B3-856F-C04949298FA5}"/>
    <cellStyle name="40% - Accent4 68 6" xfId="5390" xr:uid="{B996C200-63FF-46D2-A396-909E2235815A}"/>
    <cellStyle name="40% - Accent4 68 6 2" xfId="16678" xr:uid="{3515ECA8-089B-4452-80D8-C63BD7524AFB}"/>
    <cellStyle name="40% - Accent4 68 7" xfId="14684" xr:uid="{4A2461E7-904E-411F-8A31-E480CB223EE9}"/>
    <cellStyle name="40% - Accent4 68 8" xfId="13370" xr:uid="{E99D1BCE-0191-467D-9DCC-A4694923D7FA}"/>
    <cellStyle name="40% - Accent4 69" xfId="1435" xr:uid="{413FA019-C896-4C49-A274-16A4BD88731A}"/>
    <cellStyle name="40% - Accent4 69 2" xfId="4391" xr:uid="{F4B981D1-0FB5-43C9-BC2B-7B5C29D07C71}"/>
    <cellStyle name="40% - Accent4 69 2 2" xfId="12370" xr:uid="{14572EC5-20D1-4B66-B9DB-559E07027ED5}"/>
    <cellStyle name="40% - Accent4 69 2 2 2" xfId="23658" xr:uid="{0054BF7D-8444-4E77-94AB-D00C97F2F996}"/>
    <cellStyle name="40% - Accent4 69 2 3" xfId="10376" xr:uid="{8CF30C00-004D-42D7-B75D-84184AE474C1}"/>
    <cellStyle name="40% - Accent4 69 2 3 2" xfId="21664" xr:uid="{DCC95948-55F8-43B1-9A86-EBA3D5C1DF5F}"/>
    <cellStyle name="40% - Accent4 69 2 4" xfId="8382" xr:uid="{3D839D1E-3C88-496B-85AD-D38F1F30618C}"/>
    <cellStyle name="40% - Accent4 69 2 4 2" xfId="19670" xr:uid="{4780370A-A679-4AD9-A12F-7BF9E487CA9B}"/>
    <cellStyle name="40% - Accent4 69 2 5" xfId="6388" xr:uid="{F48DE3BA-8A46-42CF-B879-2AF35614B151}"/>
    <cellStyle name="40% - Accent4 69 2 5 2" xfId="17676" xr:uid="{995098AF-6175-4EA6-B240-0E33A42AD70F}"/>
    <cellStyle name="40% - Accent4 69 2 6" xfId="15682" xr:uid="{5526B116-80AF-483E-9224-09108EEB3E95}"/>
    <cellStyle name="40% - Accent4 69 3" xfId="11373" xr:uid="{097C759C-EC15-4246-B5BB-99753821CCC0}"/>
    <cellStyle name="40% - Accent4 69 3 2" xfId="22661" xr:uid="{F7511B1A-A4DA-4E24-BA92-9E06FC6D1244}"/>
    <cellStyle name="40% - Accent4 69 4" xfId="9379" xr:uid="{53D687DF-164F-4942-AC32-6651D0D67BEC}"/>
    <cellStyle name="40% - Accent4 69 4 2" xfId="20667" xr:uid="{B1999980-88A9-4164-A1B0-E18C97B47CB3}"/>
    <cellStyle name="40% - Accent4 69 5" xfId="7385" xr:uid="{A1176B9E-6910-442A-B401-6F61EDAEA1E4}"/>
    <cellStyle name="40% - Accent4 69 5 2" xfId="18673" xr:uid="{9F7B6525-9653-4D10-815A-809BCCCE7F17}"/>
    <cellStyle name="40% - Accent4 69 6" xfId="5391" xr:uid="{F7779C54-4A19-4062-9630-E48CC0F5857B}"/>
    <cellStyle name="40% - Accent4 69 6 2" xfId="16679" xr:uid="{FAF59C22-3828-4F15-AC98-4458A153D083}"/>
    <cellStyle name="40% - Accent4 69 7" xfId="14685" xr:uid="{500F349F-FCA2-405D-AA22-02CD0A3DEC1A}"/>
    <cellStyle name="40% - Accent4 69 8" xfId="13371" xr:uid="{5A5A5946-983B-4893-A30C-89B2B1A78B9A}"/>
    <cellStyle name="40% - Accent4 7" xfId="1436" xr:uid="{6C66E00D-8779-4CD0-A085-3AEA16E7E26E}"/>
    <cellStyle name="40% - Accent4 7 10" xfId="24684" xr:uid="{8CFA8715-22F7-4B75-99C0-D09D17FC8211}"/>
    <cellStyle name="40% - Accent4 7 11" xfId="25073" xr:uid="{59BEBBCC-0D1E-486F-8935-40E9FB878C74}"/>
    <cellStyle name="40% - Accent4 7 2" xfId="4392" xr:uid="{03FCA55C-B030-4348-91CA-21C913506233}"/>
    <cellStyle name="40% - Accent4 7 2 2" xfId="12371" xr:uid="{1F2D94BA-D80B-4EF2-A25E-071D64354651}"/>
    <cellStyle name="40% - Accent4 7 2 2 2" xfId="23659" xr:uid="{6C24B0E8-9E4B-4515-9EB1-0091C8CC2480}"/>
    <cellStyle name="40% - Accent4 7 2 3" xfId="10377" xr:uid="{9A995DB9-301F-45B3-A01A-1C1C993BD733}"/>
    <cellStyle name="40% - Accent4 7 2 3 2" xfId="21665" xr:uid="{DD8ECD57-DBD0-4B67-8B9B-3872BFE9C328}"/>
    <cellStyle name="40% - Accent4 7 2 4" xfId="8383" xr:uid="{0EB9B80F-D6F8-4391-BBE3-EB5295E58730}"/>
    <cellStyle name="40% - Accent4 7 2 4 2" xfId="19671" xr:uid="{65C574CF-505A-4C04-8C11-ECD4DB6CA8B4}"/>
    <cellStyle name="40% - Accent4 7 2 5" xfId="6389" xr:uid="{CA1DF2E9-A3DB-4389-94FC-4DACE94B9199}"/>
    <cellStyle name="40% - Accent4 7 2 5 2" xfId="17677" xr:uid="{E8530F10-110D-4DB6-BC06-FB4F7663A6D2}"/>
    <cellStyle name="40% - Accent4 7 2 6" xfId="15683" xr:uid="{FFDC101F-EA6F-43D8-93F2-32F6D0FDB52D}"/>
    <cellStyle name="40% - Accent4 7 2 7" xfId="24445" xr:uid="{312007DB-5A7A-4252-8D9A-42B762BF0D53}"/>
    <cellStyle name="40% - Accent4 7 2 8" xfId="24908" xr:uid="{C9432336-1B4B-4E99-ABF9-A79E26AB37A0}"/>
    <cellStyle name="40% - Accent4 7 2 9" xfId="25275" xr:uid="{E41A475B-1B06-4821-AFA1-B0B73859EEEC}"/>
    <cellStyle name="40% - Accent4 7 3" xfId="11374" xr:uid="{9C73B429-3A2E-4292-9842-1302779AA595}"/>
    <cellStyle name="40% - Accent4 7 3 2" xfId="22662" xr:uid="{CD8BE000-D1AC-4120-8FC2-9DEE41FE9377}"/>
    <cellStyle name="40% - Accent4 7 4" xfId="9380" xr:uid="{611CC673-4605-4ABD-9DFB-03A7617DB066}"/>
    <cellStyle name="40% - Accent4 7 4 2" xfId="20668" xr:uid="{9A222231-32CA-4D07-9DA9-1E72C5783926}"/>
    <cellStyle name="40% - Accent4 7 5" xfId="7386" xr:uid="{FF6DCFB5-87DF-4924-A3AC-22943B894D25}"/>
    <cellStyle name="40% - Accent4 7 5 2" xfId="18674" xr:uid="{22100ABB-E5C2-404F-A5B9-E0A093B7F9EA}"/>
    <cellStyle name="40% - Accent4 7 6" xfId="5392" xr:uid="{12FEA528-2111-48EA-AFCD-3D7E9A027EE9}"/>
    <cellStyle name="40% - Accent4 7 6 2" xfId="16680" xr:uid="{3A0DDB43-8EFF-4FFE-9DFA-6C9F400FE247}"/>
    <cellStyle name="40% - Accent4 7 7" xfId="14686" xr:uid="{DA8492B5-73F0-49AB-A8C1-0DC2B689283C}"/>
    <cellStyle name="40% - Accent4 7 8" xfId="13372" xr:uid="{31718B08-E7CB-4CDE-9798-777262B3D072}"/>
    <cellStyle name="40% - Accent4 7 9" xfId="24057" xr:uid="{06E42ABE-6245-4084-8592-AA302A6CA1B9}"/>
    <cellStyle name="40% - Accent4 70" xfId="1437" xr:uid="{FD42D80F-3A2C-478C-8877-9C8896C3F31F}"/>
    <cellStyle name="40% - Accent4 70 2" xfId="4393" xr:uid="{986D4419-0605-40DD-9CD5-8B317C0A29C1}"/>
    <cellStyle name="40% - Accent4 70 2 2" xfId="12372" xr:uid="{42D25C3D-DD0A-4DDB-9E0C-1FB640FB2BB3}"/>
    <cellStyle name="40% - Accent4 70 2 2 2" xfId="23660" xr:uid="{9313B2DB-00DF-4B35-B65B-540671A0AB5C}"/>
    <cellStyle name="40% - Accent4 70 2 3" xfId="10378" xr:uid="{0618A6F9-63B4-402C-830A-ECEE4B010F26}"/>
    <cellStyle name="40% - Accent4 70 2 3 2" xfId="21666" xr:uid="{5574DD4F-73C6-453F-8E43-51A8C3E1BD11}"/>
    <cellStyle name="40% - Accent4 70 2 4" xfId="8384" xr:uid="{73B1E75A-12F9-409E-9852-09EC67EDF4C3}"/>
    <cellStyle name="40% - Accent4 70 2 4 2" xfId="19672" xr:uid="{8AA56BFB-C4CE-42BF-808C-E58933EB7A6C}"/>
    <cellStyle name="40% - Accent4 70 2 5" xfId="6390" xr:uid="{66BE67F4-33AA-441F-A3B3-A7428DC913FB}"/>
    <cellStyle name="40% - Accent4 70 2 5 2" xfId="17678" xr:uid="{066B4505-1F12-4577-A820-D83B42AD8D42}"/>
    <cellStyle name="40% - Accent4 70 2 6" xfId="15684" xr:uid="{0E8E7504-56C9-416A-8675-187361B90981}"/>
    <cellStyle name="40% - Accent4 70 3" xfId="11375" xr:uid="{193C31EE-398F-4080-A58E-55BD5C5FC0EA}"/>
    <cellStyle name="40% - Accent4 70 3 2" xfId="22663" xr:uid="{60D0B954-077C-4EBE-BA69-E50AF5AA1410}"/>
    <cellStyle name="40% - Accent4 70 4" xfId="9381" xr:uid="{AA1471CB-3544-416C-820E-FA888A1DDC6B}"/>
    <cellStyle name="40% - Accent4 70 4 2" xfId="20669" xr:uid="{50D40EE6-9F80-43C8-81AE-DD060502AD22}"/>
    <cellStyle name="40% - Accent4 70 5" xfId="7387" xr:uid="{24A8E9DC-8A1D-4AE1-89B6-50B3C0DBDC73}"/>
    <cellStyle name="40% - Accent4 70 5 2" xfId="18675" xr:uid="{C32C66D8-FABF-4245-A46A-64B84F29EEB4}"/>
    <cellStyle name="40% - Accent4 70 6" xfId="5393" xr:uid="{77CA2FE7-0969-4625-8F6D-EAC396EF8E0C}"/>
    <cellStyle name="40% - Accent4 70 6 2" xfId="16681" xr:uid="{3F9FB31E-4B97-483A-8988-244819FA48AF}"/>
    <cellStyle name="40% - Accent4 70 7" xfId="14687" xr:uid="{132A361B-CEC1-478F-A908-219784FDFF60}"/>
    <cellStyle name="40% - Accent4 70 8" xfId="13373" xr:uid="{04FD23DF-D556-488F-BC0A-8F674773C0D4}"/>
    <cellStyle name="40% - Accent4 71" xfId="1438" xr:uid="{426AAF8B-C025-4932-9EF1-12BA6489DE23}"/>
    <cellStyle name="40% - Accent4 71 2" xfId="4394" xr:uid="{65D0172D-8B58-48CB-BF82-BC57943917E4}"/>
    <cellStyle name="40% - Accent4 71 2 2" xfId="12373" xr:uid="{D6684750-A72D-4E4B-B28B-414CA9C5E940}"/>
    <cellStyle name="40% - Accent4 71 2 2 2" xfId="23661" xr:uid="{E1B3CA46-B21A-4012-B82E-8300D6325F60}"/>
    <cellStyle name="40% - Accent4 71 2 3" xfId="10379" xr:uid="{F79D7F58-096F-4065-9245-027ED315ED5C}"/>
    <cellStyle name="40% - Accent4 71 2 3 2" xfId="21667" xr:uid="{03C02327-3606-48B0-98CC-E67A97E85CB3}"/>
    <cellStyle name="40% - Accent4 71 2 4" xfId="8385" xr:uid="{C02398EA-894E-4987-B161-CDD5B8A0F807}"/>
    <cellStyle name="40% - Accent4 71 2 4 2" xfId="19673" xr:uid="{46C960B0-C175-4909-BDB8-0F4D77CF52DC}"/>
    <cellStyle name="40% - Accent4 71 2 5" xfId="6391" xr:uid="{269DF1FC-1BD9-4E3C-B6ED-2EE472319322}"/>
    <cellStyle name="40% - Accent4 71 2 5 2" xfId="17679" xr:uid="{DCA8DC83-C93A-4D53-A13E-67CDE6CB36CF}"/>
    <cellStyle name="40% - Accent4 71 2 6" xfId="15685" xr:uid="{0D5324AE-3D2B-4698-9AE3-86DCF89273D8}"/>
    <cellStyle name="40% - Accent4 71 3" xfId="11376" xr:uid="{C7DB9FE7-A051-462E-AFC0-EDEA2F233378}"/>
    <cellStyle name="40% - Accent4 71 3 2" xfId="22664" xr:uid="{9630F6F7-4F38-4576-BABF-84C58C14C683}"/>
    <cellStyle name="40% - Accent4 71 4" xfId="9382" xr:uid="{6F384ED5-9BDB-432F-BC00-A832560A36FD}"/>
    <cellStyle name="40% - Accent4 71 4 2" xfId="20670" xr:uid="{3F03448C-F9DE-4731-81C9-19B030B751F3}"/>
    <cellStyle name="40% - Accent4 71 5" xfId="7388" xr:uid="{C3C2DF2E-F3D0-4551-87BE-8F47C4392F93}"/>
    <cellStyle name="40% - Accent4 71 5 2" xfId="18676" xr:uid="{2CB96C1B-29ED-48FF-9DB4-4C05F072B158}"/>
    <cellStyle name="40% - Accent4 71 6" xfId="5394" xr:uid="{3D455E61-1333-494D-91E6-32774AC38B54}"/>
    <cellStyle name="40% - Accent4 71 6 2" xfId="16682" xr:uid="{C25D4F17-9A66-4EFF-A10D-3A7B79E753CF}"/>
    <cellStyle name="40% - Accent4 71 7" xfId="14688" xr:uid="{D93FC50A-68F0-473E-AFE6-442A6284BDC6}"/>
    <cellStyle name="40% - Accent4 71 8" xfId="13374" xr:uid="{074AB471-27CB-4E8F-88CC-33E09EFA1E16}"/>
    <cellStyle name="40% - Accent4 72" xfId="1439" xr:uid="{BD0B42C2-F45E-4A4F-B1A9-4C1605B42D9B}"/>
    <cellStyle name="40% - Accent4 72 2" xfId="4395" xr:uid="{B8C0803A-7224-4658-B215-045FD74F5F37}"/>
    <cellStyle name="40% - Accent4 72 2 2" xfId="12374" xr:uid="{9439A7ED-2D25-40ED-8CE4-E104202071E1}"/>
    <cellStyle name="40% - Accent4 72 2 2 2" xfId="23662" xr:uid="{17F279B6-3F98-42D5-98A0-A271C9E619A4}"/>
    <cellStyle name="40% - Accent4 72 2 3" xfId="10380" xr:uid="{A03CDB79-7D78-4DA3-8220-CB033E01AE4F}"/>
    <cellStyle name="40% - Accent4 72 2 3 2" xfId="21668" xr:uid="{441E894F-EF3A-48DC-AA25-8AA6B619FA98}"/>
    <cellStyle name="40% - Accent4 72 2 4" xfId="8386" xr:uid="{57F409BA-5F7B-4E89-B281-16321FF0BE27}"/>
    <cellStyle name="40% - Accent4 72 2 4 2" xfId="19674" xr:uid="{8453AF5D-21D4-4D52-841E-7B6DAE7D7D00}"/>
    <cellStyle name="40% - Accent4 72 2 5" xfId="6392" xr:uid="{123FDFEF-344D-4824-ABB7-F7B2C68F9731}"/>
    <cellStyle name="40% - Accent4 72 2 5 2" xfId="17680" xr:uid="{5FA40716-D21C-4B93-95AB-D322A9D03717}"/>
    <cellStyle name="40% - Accent4 72 2 6" xfId="15686" xr:uid="{63B9727A-F8DD-4646-BD4A-8454DA2778C2}"/>
    <cellStyle name="40% - Accent4 72 3" xfId="11377" xr:uid="{1DE725F9-BCC4-49F4-92B4-CAFCAE46509A}"/>
    <cellStyle name="40% - Accent4 72 3 2" xfId="22665" xr:uid="{9C25809D-4A9C-4DDA-AF9C-8B316E259AB6}"/>
    <cellStyle name="40% - Accent4 72 4" xfId="9383" xr:uid="{FBEBB2D3-004A-4FC7-AD21-B6C9F0F35F81}"/>
    <cellStyle name="40% - Accent4 72 4 2" xfId="20671" xr:uid="{ADEA587B-6669-4EA1-B7A3-4654D92E07BE}"/>
    <cellStyle name="40% - Accent4 72 5" xfId="7389" xr:uid="{F2327F13-0C43-4B61-BEAC-62B35A94B757}"/>
    <cellStyle name="40% - Accent4 72 5 2" xfId="18677" xr:uid="{3CC465FA-0DF3-4021-941C-9F4C04E79219}"/>
    <cellStyle name="40% - Accent4 72 6" xfId="5395" xr:uid="{51075D78-E6F5-4FB5-8A01-E9518E69B83A}"/>
    <cellStyle name="40% - Accent4 72 6 2" xfId="16683" xr:uid="{F69BBC9E-B9E6-43FA-B553-6FE764402E6B}"/>
    <cellStyle name="40% - Accent4 72 7" xfId="14689" xr:uid="{81B9C6D9-194A-4A4C-8B32-C64C9474D92C}"/>
    <cellStyle name="40% - Accent4 72 8" xfId="13375" xr:uid="{802B6374-4DE7-4069-8E7D-E60A4CB0C8EC}"/>
    <cellStyle name="40% - Accent4 8" xfId="1440" xr:uid="{303D5F8F-4E77-49FF-BC66-E2B0C586A704}"/>
    <cellStyle name="40% - Accent4 8 2" xfId="4396" xr:uid="{9FBB9F81-FB9E-4605-8D05-38C0BD200584}"/>
    <cellStyle name="40% - Accent4 8 2 2" xfId="12375" xr:uid="{CD952D26-CC82-4B5E-BAA3-5986CBBEF0E5}"/>
    <cellStyle name="40% - Accent4 8 2 2 2" xfId="23663" xr:uid="{7BCCF2FA-A79E-4A40-9942-189F2287C496}"/>
    <cellStyle name="40% - Accent4 8 2 3" xfId="10381" xr:uid="{80378AB1-912A-4287-89BA-2D3CBE74C868}"/>
    <cellStyle name="40% - Accent4 8 2 3 2" xfId="21669" xr:uid="{4F01C5FB-943B-46FB-BC43-9D5FF1F15573}"/>
    <cellStyle name="40% - Accent4 8 2 4" xfId="8387" xr:uid="{EF7F18F5-97DE-48EB-9239-AF1DA6420235}"/>
    <cellStyle name="40% - Accent4 8 2 4 2" xfId="19675" xr:uid="{8F3547A4-B5BA-48F6-9FC9-C380F890C0CD}"/>
    <cellStyle name="40% - Accent4 8 2 5" xfId="6393" xr:uid="{E154D441-5035-463F-B22C-D6ED09DD5590}"/>
    <cellStyle name="40% - Accent4 8 2 5 2" xfId="17681" xr:uid="{9C438B11-7B51-4356-90E3-1A08AE9D51DD}"/>
    <cellStyle name="40% - Accent4 8 2 6" xfId="15687" xr:uid="{50CB62F3-114B-4E48-A58E-729AB23711D2}"/>
    <cellStyle name="40% - Accent4 8 3" xfId="11378" xr:uid="{AB65A1FB-5DCB-49A1-8392-03B609247FFE}"/>
    <cellStyle name="40% - Accent4 8 3 2" xfId="22666" xr:uid="{6B114DB4-EA52-4B90-9E3A-FAB0CEF70B01}"/>
    <cellStyle name="40% - Accent4 8 4" xfId="9384" xr:uid="{B2628D3C-1E4D-4299-8B75-BCE1BC810DC0}"/>
    <cellStyle name="40% - Accent4 8 4 2" xfId="20672" xr:uid="{3167C178-44F3-4359-8996-E7ECE9DDDCC2}"/>
    <cellStyle name="40% - Accent4 8 5" xfId="7390" xr:uid="{69C06227-0ED4-4235-B89E-F82FD8495E21}"/>
    <cellStyle name="40% - Accent4 8 5 2" xfId="18678" xr:uid="{2993F4B7-B2E8-4515-BFE2-D4881AE6519C}"/>
    <cellStyle name="40% - Accent4 8 6" xfId="5396" xr:uid="{6AFCFDAF-F8D0-4350-B386-D36979C00423}"/>
    <cellStyle name="40% - Accent4 8 6 2" xfId="16684" xr:uid="{1222FBA8-CFD8-4724-9F8E-0833BE8EED18}"/>
    <cellStyle name="40% - Accent4 8 7" xfId="14690" xr:uid="{92CC3C3B-53A1-4537-995D-3054221E72BE}"/>
    <cellStyle name="40% - Accent4 8 8" xfId="13376" xr:uid="{80B47CDD-AB74-499D-9A0A-0D79D3C0E283}"/>
    <cellStyle name="40% - Accent4 9" xfId="1441" xr:uid="{77294FE1-E69F-4B10-952C-32DF32326EBE}"/>
    <cellStyle name="40% - Accent4 9 2" xfId="4397" xr:uid="{FDBAE37F-7D62-4B7E-AF91-B6FC9849C76E}"/>
    <cellStyle name="40% - Accent4 9 2 2" xfId="12376" xr:uid="{471AE2F8-AB30-46E7-842B-4031C6A4E4E3}"/>
    <cellStyle name="40% - Accent4 9 2 2 2" xfId="23664" xr:uid="{6A9D51F6-23E9-4E29-8249-34756F453381}"/>
    <cellStyle name="40% - Accent4 9 2 3" xfId="10382" xr:uid="{1EF0712C-3F16-4966-AD83-433BCB55CCCD}"/>
    <cellStyle name="40% - Accent4 9 2 3 2" xfId="21670" xr:uid="{B8B727E0-170A-40EA-8955-D0F47C8727D3}"/>
    <cellStyle name="40% - Accent4 9 2 4" xfId="8388" xr:uid="{6F6CFBD1-ED3F-45D4-AC08-33CBCA474C63}"/>
    <cellStyle name="40% - Accent4 9 2 4 2" xfId="19676" xr:uid="{90A0CED0-7DEA-4DB1-9178-722A45970EF5}"/>
    <cellStyle name="40% - Accent4 9 2 5" xfId="6394" xr:uid="{75486BAB-797C-4B31-A5C6-1540BBB6A583}"/>
    <cellStyle name="40% - Accent4 9 2 5 2" xfId="17682" xr:uid="{5A479A24-DF7F-4380-8A3E-E977048DAD87}"/>
    <cellStyle name="40% - Accent4 9 2 6" xfId="15688" xr:uid="{DD016DAF-5B8E-4768-8B1C-A52465B9FE1D}"/>
    <cellStyle name="40% - Accent4 9 3" xfId="11379" xr:uid="{A3C17417-0399-4E8D-A109-8733EFC55CFD}"/>
    <cellStyle name="40% - Accent4 9 3 2" xfId="22667" xr:uid="{6D266F52-9078-48E9-8B7A-14A4488AC9A7}"/>
    <cellStyle name="40% - Accent4 9 4" xfId="9385" xr:uid="{77536211-E05B-473B-BC13-209127B5205F}"/>
    <cellStyle name="40% - Accent4 9 4 2" xfId="20673" xr:uid="{873FDAD4-9F17-4F06-93D2-F02CA683D148}"/>
    <cellStyle name="40% - Accent4 9 5" xfId="7391" xr:uid="{D391BC64-DCE8-4DC8-A907-5301E953E8FF}"/>
    <cellStyle name="40% - Accent4 9 5 2" xfId="18679" xr:uid="{6FC3D4D6-556A-4F09-BC74-1996D854565E}"/>
    <cellStyle name="40% - Accent4 9 6" xfId="5397" xr:uid="{3E93D24F-DE04-4276-B042-8C3BA904584F}"/>
    <cellStyle name="40% - Accent4 9 6 2" xfId="16685" xr:uid="{2D2AF9B1-4619-4DBA-BBFC-DEC130EC766F}"/>
    <cellStyle name="40% - Accent4 9 7" xfId="14691" xr:uid="{D83B6BAC-234C-445D-93EB-DB4633528C22}"/>
    <cellStyle name="40% - Accent4 9 8" xfId="13377" xr:uid="{372DE49D-4E3E-4676-A162-36451DAFB074}"/>
    <cellStyle name="40% - Accent5" xfId="36" builtinId="47" customBuiltin="1"/>
    <cellStyle name="40% - Accent5 10" xfId="1442" xr:uid="{EFCD270C-9D4C-4E90-A433-E8ADB4A393E1}"/>
    <cellStyle name="40% - Accent5 10 2" xfId="4398" xr:uid="{9B447B39-031B-4835-9D0F-FE01B1C2920B}"/>
    <cellStyle name="40% - Accent5 10 2 2" xfId="12377" xr:uid="{6CB318D7-8198-418E-A8F6-7C01EC794039}"/>
    <cellStyle name="40% - Accent5 10 2 2 2" xfId="23665" xr:uid="{78BDF526-160B-4BAD-AA1C-E316867216ED}"/>
    <cellStyle name="40% - Accent5 10 2 3" xfId="10383" xr:uid="{49CED7B6-33B3-4604-8A2A-988AC7DFB997}"/>
    <cellStyle name="40% - Accent5 10 2 3 2" xfId="21671" xr:uid="{663CCA09-7239-4AA9-82CB-CB5693B7AC1D}"/>
    <cellStyle name="40% - Accent5 10 2 4" xfId="8389" xr:uid="{7F552D65-E666-4F11-8D3E-ED11A59159C7}"/>
    <cellStyle name="40% - Accent5 10 2 4 2" xfId="19677" xr:uid="{412C8D8E-0816-4784-AE69-7CAC8963010A}"/>
    <cellStyle name="40% - Accent5 10 2 5" xfId="6395" xr:uid="{EC584531-E2CC-4B72-BDDD-8FF47A43F1F8}"/>
    <cellStyle name="40% - Accent5 10 2 5 2" xfId="17683" xr:uid="{D6028639-2E85-4399-B3CD-16935C50C9A1}"/>
    <cellStyle name="40% - Accent5 10 2 6" xfId="15689" xr:uid="{2A55AD29-D133-4CF5-9406-FC903877F57B}"/>
    <cellStyle name="40% - Accent5 10 3" xfId="11380" xr:uid="{486A4192-49D8-4521-83F5-688881285505}"/>
    <cellStyle name="40% - Accent5 10 3 2" xfId="22668" xr:uid="{983449D4-D3F2-4B17-90E3-B843C8EFA128}"/>
    <cellStyle name="40% - Accent5 10 4" xfId="9386" xr:uid="{E3B1AFB5-32CA-478F-89E4-EBF3A3765EF0}"/>
    <cellStyle name="40% - Accent5 10 4 2" xfId="20674" xr:uid="{5694D876-0371-4B16-840D-A1484ECCC31E}"/>
    <cellStyle name="40% - Accent5 10 5" xfId="7392" xr:uid="{6349D022-4D95-4DA6-8EC7-5A4F1D23CD1A}"/>
    <cellStyle name="40% - Accent5 10 5 2" xfId="18680" xr:uid="{B16E8A45-2F83-46E9-8B77-0332B463996C}"/>
    <cellStyle name="40% - Accent5 10 6" xfId="5398" xr:uid="{ACB0D6E5-E9F6-4793-8623-E716B481DD5F}"/>
    <cellStyle name="40% - Accent5 10 6 2" xfId="16686" xr:uid="{FD9E351E-1EC8-4541-AC70-EFF5FD4B11D4}"/>
    <cellStyle name="40% - Accent5 10 7" xfId="14692" xr:uid="{BC30AFAE-EF26-4537-9641-5E0F8FF55846}"/>
    <cellStyle name="40% - Accent5 10 8" xfId="13378" xr:uid="{18B82F90-6AF4-464C-A20C-8CA37FE73E98}"/>
    <cellStyle name="40% - Accent5 11" xfId="1443" xr:uid="{030D1D23-6CCF-4A3B-A31E-A56BF309CB00}"/>
    <cellStyle name="40% - Accent5 11 2" xfId="4399" xr:uid="{8B6B16CC-BA44-480C-8F6E-A0EC2024CC25}"/>
    <cellStyle name="40% - Accent5 11 2 2" xfId="12378" xr:uid="{3CED2D9F-8532-4323-A5FB-E3BAA637802E}"/>
    <cellStyle name="40% - Accent5 11 2 2 2" xfId="23666" xr:uid="{8A8F351F-9BC2-499A-B6CF-42FBAE9608F3}"/>
    <cellStyle name="40% - Accent5 11 2 3" xfId="10384" xr:uid="{F5C4F616-3AD6-4AE8-963D-B85CEBCF2B76}"/>
    <cellStyle name="40% - Accent5 11 2 3 2" xfId="21672" xr:uid="{B8614BD0-1532-489D-8B6A-754D92C0715A}"/>
    <cellStyle name="40% - Accent5 11 2 4" xfId="8390" xr:uid="{F6C612B5-E73C-4B67-97C0-797BBE8C0449}"/>
    <cellStyle name="40% - Accent5 11 2 4 2" xfId="19678" xr:uid="{49416171-9FC9-4DE7-9986-F635F9DD0E6D}"/>
    <cellStyle name="40% - Accent5 11 2 5" xfId="6396" xr:uid="{2F480703-54F6-4182-B794-D844B91D9C17}"/>
    <cellStyle name="40% - Accent5 11 2 5 2" xfId="17684" xr:uid="{8442A68A-4861-4F6D-B4CD-F74DA767FFAB}"/>
    <cellStyle name="40% - Accent5 11 2 6" xfId="15690" xr:uid="{15930BC2-7EF7-49EF-86B3-D42EB392AAA3}"/>
    <cellStyle name="40% - Accent5 11 3" xfId="11381" xr:uid="{BD78FE37-DC60-4360-A5F6-9C76B90F81AB}"/>
    <cellStyle name="40% - Accent5 11 3 2" xfId="22669" xr:uid="{B78788FA-6331-4A4C-86F3-3DD567EA6527}"/>
    <cellStyle name="40% - Accent5 11 4" xfId="9387" xr:uid="{D67B02BE-614B-46FD-B1C0-0AB631DF0A20}"/>
    <cellStyle name="40% - Accent5 11 4 2" xfId="20675" xr:uid="{77974A3E-928B-4FE0-B95D-16C7B7BEAB0D}"/>
    <cellStyle name="40% - Accent5 11 5" xfId="7393" xr:uid="{6C97D1EA-C63B-4550-A3FC-04003C5CEE82}"/>
    <cellStyle name="40% - Accent5 11 5 2" xfId="18681" xr:uid="{2E1B9ADE-90DB-402B-8AE4-A1F6BAAC56BE}"/>
    <cellStyle name="40% - Accent5 11 6" xfId="5399" xr:uid="{A32BCE48-D8BA-4BA4-80A5-CE56F5BC0D39}"/>
    <cellStyle name="40% - Accent5 11 6 2" xfId="16687" xr:uid="{83A611A1-357D-4745-9B14-9BC1CA1675B4}"/>
    <cellStyle name="40% - Accent5 11 7" xfId="14693" xr:uid="{FC626AC8-75F7-4067-8B4E-DD558C057EF5}"/>
    <cellStyle name="40% - Accent5 11 8" xfId="13379" xr:uid="{45CB2E4F-7661-450D-9267-5B561F695B82}"/>
    <cellStyle name="40% - Accent5 12" xfId="1444" xr:uid="{621A2FCC-0935-4154-AD91-362088676F8E}"/>
    <cellStyle name="40% - Accent5 12 2" xfId="4400" xr:uid="{B63AAD6A-14E7-4169-9205-27FD4EFF135A}"/>
    <cellStyle name="40% - Accent5 12 2 2" xfId="12379" xr:uid="{3DC26947-A3EC-4EDC-9233-3F4E6C5CFBF9}"/>
    <cellStyle name="40% - Accent5 12 2 2 2" xfId="23667" xr:uid="{C4A0CFCB-848C-40AB-BF2E-5ECA95E587B1}"/>
    <cellStyle name="40% - Accent5 12 2 3" xfId="10385" xr:uid="{F32106C7-5EB9-4616-B81A-9EC7D16E71F6}"/>
    <cellStyle name="40% - Accent5 12 2 3 2" xfId="21673" xr:uid="{80521BAF-BEBB-4D90-AB50-A64596C2F1A2}"/>
    <cellStyle name="40% - Accent5 12 2 4" xfId="8391" xr:uid="{F2A6D878-B3FA-49B3-962F-F8492B0C0297}"/>
    <cellStyle name="40% - Accent5 12 2 4 2" xfId="19679" xr:uid="{C44A41E8-B42A-4AFC-A8CC-B6999CE29882}"/>
    <cellStyle name="40% - Accent5 12 2 5" xfId="6397" xr:uid="{B66955DE-2A52-4646-B5D9-90F69673ABED}"/>
    <cellStyle name="40% - Accent5 12 2 5 2" xfId="17685" xr:uid="{9040926C-48BD-4905-BC3A-3C3686589D85}"/>
    <cellStyle name="40% - Accent5 12 2 6" xfId="15691" xr:uid="{8A3E9F66-6651-4AB7-8C96-7BB2AD17940C}"/>
    <cellStyle name="40% - Accent5 12 3" xfId="11382" xr:uid="{C502F585-4459-4EBB-B8BB-D5550938ECB9}"/>
    <cellStyle name="40% - Accent5 12 3 2" xfId="22670" xr:uid="{F0D6FD8B-0559-4412-B322-0D8C95D0D557}"/>
    <cellStyle name="40% - Accent5 12 4" xfId="9388" xr:uid="{4A1E21EA-6E2A-4DD9-AE0B-D115472E5A3F}"/>
    <cellStyle name="40% - Accent5 12 4 2" xfId="20676" xr:uid="{162A1587-B14F-49A2-8702-D380AEB237F9}"/>
    <cellStyle name="40% - Accent5 12 5" xfId="7394" xr:uid="{B2B3067A-5DE2-4043-AA5A-7362CB1BDB2D}"/>
    <cellStyle name="40% - Accent5 12 5 2" xfId="18682" xr:uid="{199A3745-0389-422F-9975-1162CE5976E6}"/>
    <cellStyle name="40% - Accent5 12 6" xfId="5400" xr:uid="{6B7F267A-5DA4-4509-B01A-B482AE6FF3AC}"/>
    <cellStyle name="40% - Accent5 12 6 2" xfId="16688" xr:uid="{B0A316DE-5C56-4071-8DF8-DA6FE1291CC8}"/>
    <cellStyle name="40% - Accent5 12 7" xfId="14694" xr:uid="{B3596841-249C-4EBA-ADD4-46948D93646C}"/>
    <cellStyle name="40% - Accent5 12 8" xfId="13380" xr:uid="{9D4C2B81-04D9-4873-BC7C-5CCA7629CA18}"/>
    <cellStyle name="40% - Accent5 13" xfId="1445" xr:uid="{65A8729D-BF42-43AC-9443-520E0CCA3EE5}"/>
    <cellStyle name="40% - Accent5 13 2" xfId="4401" xr:uid="{491E98A6-3FFC-4B21-8164-BFD4D5C35E91}"/>
    <cellStyle name="40% - Accent5 13 2 2" xfId="12380" xr:uid="{DB85D60A-90A4-4230-8845-BE69D5E7D2EA}"/>
    <cellStyle name="40% - Accent5 13 2 2 2" xfId="23668" xr:uid="{8E2298B3-6518-4CA7-A6C3-06D0DB259764}"/>
    <cellStyle name="40% - Accent5 13 2 3" xfId="10386" xr:uid="{6BE1905D-4106-43FE-B2EA-102F222E0D2C}"/>
    <cellStyle name="40% - Accent5 13 2 3 2" xfId="21674" xr:uid="{C5678D0B-BBEB-4797-B568-E9A95135845B}"/>
    <cellStyle name="40% - Accent5 13 2 4" xfId="8392" xr:uid="{57A0034B-C322-43DC-9154-1144C427DDCA}"/>
    <cellStyle name="40% - Accent5 13 2 4 2" xfId="19680" xr:uid="{EFBE4302-87CC-4A03-898F-D620024FEAB1}"/>
    <cellStyle name="40% - Accent5 13 2 5" xfId="6398" xr:uid="{9AA5F71B-1405-4756-85AE-75CACA3D1D1A}"/>
    <cellStyle name="40% - Accent5 13 2 5 2" xfId="17686" xr:uid="{547B1082-C9F2-480F-B60B-DA44EFD13569}"/>
    <cellStyle name="40% - Accent5 13 2 6" xfId="15692" xr:uid="{33A793E4-2CBB-42B6-BB7D-DDF91E0FDB94}"/>
    <cellStyle name="40% - Accent5 13 3" xfId="11383" xr:uid="{9E792727-FFFC-4A61-AEAA-8173E4512C8F}"/>
    <cellStyle name="40% - Accent5 13 3 2" xfId="22671" xr:uid="{5E6D2889-0770-4F6E-B11C-C9623FC290A1}"/>
    <cellStyle name="40% - Accent5 13 4" xfId="9389" xr:uid="{1E61024C-B7B1-4E2C-B2E1-336E004F19E7}"/>
    <cellStyle name="40% - Accent5 13 4 2" xfId="20677" xr:uid="{0A7CFD54-A69E-47CB-BA35-D4F91392417C}"/>
    <cellStyle name="40% - Accent5 13 5" xfId="7395" xr:uid="{58A40C0E-874B-417D-BE03-DAB86A5A8205}"/>
    <cellStyle name="40% - Accent5 13 5 2" xfId="18683" xr:uid="{425208A4-184B-47D6-AC42-2428BA2C562D}"/>
    <cellStyle name="40% - Accent5 13 6" xfId="5401" xr:uid="{D46BDF43-A006-4FEC-8A85-89CE8E7978D2}"/>
    <cellStyle name="40% - Accent5 13 6 2" xfId="16689" xr:uid="{860AF9FE-D63C-4121-A691-B426976E3E35}"/>
    <cellStyle name="40% - Accent5 13 7" xfId="14695" xr:uid="{BB3E87CB-B54E-4F94-B6A7-0D3BA379D888}"/>
    <cellStyle name="40% - Accent5 13 8" xfId="13381" xr:uid="{3B6A52C8-B100-432C-9AAD-AD23291928F1}"/>
    <cellStyle name="40% - Accent5 14" xfId="1446" xr:uid="{0BB47E3D-210F-4CA7-AB19-ECFB47350283}"/>
    <cellStyle name="40% - Accent5 14 2" xfId="4402" xr:uid="{25FE622D-1E5F-4860-9342-4C0939EEE9F8}"/>
    <cellStyle name="40% - Accent5 14 2 2" xfId="12381" xr:uid="{22624A44-572B-4C10-B79D-C86A83E14446}"/>
    <cellStyle name="40% - Accent5 14 2 2 2" xfId="23669" xr:uid="{123FAAD1-23DA-44B5-8F66-2E38BF244ED5}"/>
    <cellStyle name="40% - Accent5 14 2 3" xfId="10387" xr:uid="{62A6C915-71F9-4F53-9CB4-2D2E3758450E}"/>
    <cellStyle name="40% - Accent5 14 2 3 2" xfId="21675" xr:uid="{181560DC-48C1-464C-AD1D-B693C553C860}"/>
    <cellStyle name="40% - Accent5 14 2 4" xfId="8393" xr:uid="{27160A55-8E60-4864-8AA1-D4D682A1F728}"/>
    <cellStyle name="40% - Accent5 14 2 4 2" xfId="19681" xr:uid="{F135F428-AC63-4AE3-BA61-C144A606816A}"/>
    <cellStyle name="40% - Accent5 14 2 5" xfId="6399" xr:uid="{9F3B9F7D-18DB-42DF-82E9-50774D2A2196}"/>
    <cellStyle name="40% - Accent5 14 2 5 2" xfId="17687" xr:uid="{E0355FAB-A1D0-4A04-9475-0FB803CD13CD}"/>
    <cellStyle name="40% - Accent5 14 2 6" xfId="15693" xr:uid="{6CFDE586-13CD-49C8-9B7E-2FEB078C25D3}"/>
    <cellStyle name="40% - Accent5 14 3" xfId="11384" xr:uid="{8EB0A110-6243-479B-86F8-90F4C449F12C}"/>
    <cellStyle name="40% - Accent5 14 3 2" xfId="22672" xr:uid="{2058BA8A-61F0-4680-994C-05A91E584D9D}"/>
    <cellStyle name="40% - Accent5 14 4" xfId="9390" xr:uid="{8F62253C-3367-4F3A-95F3-5DE8BF66AE40}"/>
    <cellStyle name="40% - Accent5 14 4 2" xfId="20678" xr:uid="{AE47010C-380E-43F8-A2CC-B0FEF50B4EB6}"/>
    <cellStyle name="40% - Accent5 14 5" xfId="7396" xr:uid="{EE2C22D2-E564-450E-9A0A-9AED4B56B5CB}"/>
    <cellStyle name="40% - Accent5 14 5 2" xfId="18684" xr:uid="{9CDC19BB-7BC2-4B4D-BC92-6ECED197AF23}"/>
    <cellStyle name="40% - Accent5 14 6" xfId="5402" xr:uid="{A4ABD585-2025-4DC0-930E-65F3D5EBEEEC}"/>
    <cellStyle name="40% - Accent5 14 6 2" xfId="16690" xr:uid="{80625AA7-1C56-4A85-B351-F07C4FED0F8D}"/>
    <cellStyle name="40% - Accent5 14 7" xfId="14696" xr:uid="{C6FA184F-FF3E-46B5-AEFE-917604C9382A}"/>
    <cellStyle name="40% - Accent5 14 8" xfId="13382" xr:uid="{21313AA2-B16C-4100-8E39-0F6172B0239A}"/>
    <cellStyle name="40% - Accent5 15" xfId="1447" xr:uid="{58B6C0C6-A69C-4B6B-AA27-8A5A76E2471E}"/>
    <cellStyle name="40% - Accent5 15 2" xfId="4403" xr:uid="{CA49D947-77C5-48DB-A8A3-7371E96357C5}"/>
    <cellStyle name="40% - Accent5 15 2 2" xfId="12382" xr:uid="{8FCE259D-2443-468B-9AB5-3C3F13C15915}"/>
    <cellStyle name="40% - Accent5 15 2 2 2" xfId="23670" xr:uid="{EC8F71DB-BE6F-4B42-A412-030838976C56}"/>
    <cellStyle name="40% - Accent5 15 2 3" xfId="10388" xr:uid="{E6598396-A8C0-4B08-BAB3-EA14AFED3D30}"/>
    <cellStyle name="40% - Accent5 15 2 3 2" xfId="21676" xr:uid="{820C834F-7AB5-4FB6-B996-2AF8A23667EB}"/>
    <cellStyle name="40% - Accent5 15 2 4" xfId="8394" xr:uid="{D0F7DB54-93E9-4647-A901-2E76BD48CE82}"/>
    <cellStyle name="40% - Accent5 15 2 4 2" xfId="19682" xr:uid="{5A2C2A93-5DF9-4029-9758-3C7E28CA39BA}"/>
    <cellStyle name="40% - Accent5 15 2 5" xfId="6400" xr:uid="{F7F60D0B-DBBE-4AA3-9ACD-3F32526A2669}"/>
    <cellStyle name="40% - Accent5 15 2 5 2" xfId="17688" xr:uid="{F9DC60D2-2B2F-4786-A7BF-E9C84C69ABE3}"/>
    <cellStyle name="40% - Accent5 15 2 6" xfId="15694" xr:uid="{BC7B082D-08C6-485C-A594-C6651D9F7D45}"/>
    <cellStyle name="40% - Accent5 15 3" xfId="11385" xr:uid="{A6EC464F-7322-45A9-8910-6E324B0B4A83}"/>
    <cellStyle name="40% - Accent5 15 3 2" xfId="22673" xr:uid="{F0B27CB7-7E77-47B9-A186-D2D170534B0B}"/>
    <cellStyle name="40% - Accent5 15 4" xfId="9391" xr:uid="{EA0D4883-34BE-4885-879C-8054E33B8A76}"/>
    <cellStyle name="40% - Accent5 15 4 2" xfId="20679" xr:uid="{FCC3E543-3F35-4ED4-A63E-2C91E899AC3F}"/>
    <cellStyle name="40% - Accent5 15 5" xfId="7397" xr:uid="{75AB206C-CED3-407E-BAF3-F5197FFE8517}"/>
    <cellStyle name="40% - Accent5 15 5 2" xfId="18685" xr:uid="{EB467125-2DCF-4E42-83DD-500D855F86AF}"/>
    <cellStyle name="40% - Accent5 15 6" xfId="5403" xr:uid="{B37DCFE6-9F81-4EBB-8CFD-06B580FAB612}"/>
    <cellStyle name="40% - Accent5 15 6 2" xfId="16691" xr:uid="{40B8F445-CE28-4E92-9987-2A492CA756DD}"/>
    <cellStyle name="40% - Accent5 15 7" xfId="14697" xr:uid="{02D0F874-4E91-4DAF-AB8D-584DD13EA203}"/>
    <cellStyle name="40% - Accent5 15 8" xfId="13383" xr:uid="{C987F2F8-8ED2-4F86-9452-4F5FB3BD7E12}"/>
    <cellStyle name="40% - Accent5 16" xfId="1448" xr:uid="{EB895223-9516-49F7-A905-B7E4DDA369D2}"/>
    <cellStyle name="40% - Accent5 16 2" xfId="4404" xr:uid="{59DD20E7-5BBB-4913-9473-DEECF2F200B0}"/>
    <cellStyle name="40% - Accent5 16 2 2" xfId="12383" xr:uid="{DECCBEBD-D874-4AEE-94E7-3AE8E902C590}"/>
    <cellStyle name="40% - Accent5 16 2 2 2" xfId="23671" xr:uid="{0EEC7738-3A7C-4D53-ADE7-FFE18DAD2AE3}"/>
    <cellStyle name="40% - Accent5 16 2 3" xfId="10389" xr:uid="{9193E05F-80C8-4493-9B17-8775CE166907}"/>
    <cellStyle name="40% - Accent5 16 2 3 2" xfId="21677" xr:uid="{F4F7EAB4-2F28-4144-80F8-7ED551E2A76A}"/>
    <cellStyle name="40% - Accent5 16 2 4" xfId="8395" xr:uid="{646F8519-45E0-49C7-A182-C4784D100149}"/>
    <cellStyle name="40% - Accent5 16 2 4 2" xfId="19683" xr:uid="{1AF1DE23-1517-4EA5-B8F6-28D05F8F57F1}"/>
    <cellStyle name="40% - Accent5 16 2 5" xfId="6401" xr:uid="{857900B7-E101-42CF-A72B-FD09D4E195A9}"/>
    <cellStyle name="40% - Accent5 16 2 5 2" xfId="17689" xr:uid="{B60BA427-36F0-4F14-93C7-D88C36CCEEBD}"/>
    <cellStyle name="40% - Accent5 16 2 6" xfId="15695" xr:uid="{AE387988-8E30-4F7A-A429-6A5AF0F4C467}"/>
    <cellStyle name="40% - Accent5 16 3" xfId="11386" xr:uid="{1D933959-44B0-4A43-810E-D44077349CBE}"/>
    <cellStyle name="40% - Accent5 16 3 2" xfId="22674" xr:uid="{4B3DB995-1378-4241-871A-47A1C038E7D3}"/>
    <cellStyle name="40% - Accent5 16 4" xfId="9392" xr:uid="{3880D178-C945-484E-99C9-62672161EF3A}"/>
    <cellStyle name="40% - Accent5 16 4 2" xfId="20680" xr:uid="{01A8A14D-AC58-4318-B4E2-924E6FD433BC}"/>
    <cellStyle name="40% - Accent5 16 5" xfId="7398" xr:uid="{1547FF5F-9B0D-4339-A4DA-573F6DA4EA89}"/>
    <cellStyle name="40% - Accent5 16 5 2" xfId="18686" xr:uid="{14721B8D-4EA8-425C-A8F8-8CA432DB20C6}"/>
    <cellStyle name="40% - Accent5 16 6" xfId="5404" xr:uid="{CFD7A4F8-4C5A-4B99-BC0A-44F383F5F4A7}"/>
    <cellStyle name="40% - Accent5 16 6 2" xfId="16692" xr:uid="{84A68A55-1433-4EA4-97A5-3F18DF57DFA9}"/>
    <cellStyle name="40% - Accent5 16 7" xfId="14698" xr:uid="{261D1DF8-A74D-4F3D-9679-131B0A8BDB08}"/>
    <cellStyle name="40% - Accent5 16 8" xfId="13384" xr:uid="{D0199C78-53BF-400C-B4B7-DD9FF2E162A7}"/>
    <cellStyle name="40% - Accent5 17" xfId="1449" xr:uid="{1DB99E3B-FBD5-4C7B-9F9B-138BEEB4A74D}"/>
    <cellStyle name="40% - Accent5 17 2" xfId="4405" xr:uid="{1D20952F-F503-4F81-81D8-FF9B3940F4CA}"/>
    <cellStyle name="40% - Accent5 17 2 2" xfId="12384" xr:uid="{AE5EE817-DA6B-45C9-BB7A-0721F418CB67}"/>
    <cellStyle name="40% - Accent5 17 2 2 2" xfId="23672" xr:uid="{1ABEFCC6-3AA7-4EB3-B358-24F4F86B57C4}"/>
    <cellStyle name="40% - Accent5 17 2 3" xfId="10390" xr:uid="{3858F9DE-A048-4DC7-A210-80F2C7BF45D1}"/>
    <cellStyle name="40% - Accent5 17 2 3 2" xfId="21678" xr:uid="{488D919F-4E91-4809-89E4-5047E5D9A224}"/>
    <cellStyle name="40% - Accent5 17 2 4" xfId="8396" xr:uid="{CC575E97-B53C-41A5-891C-F076DB97CEF4}"/>
    <cellStyle name="40% - Accent5 17 2 4 2" xfId="19684" xr:uid="{8BED5E88-7A4E-4732-966C-74EA2CBF5369}"/>
    <cellStyle name="40% - Accent5 17 2 5" xfId="6402" xr:uid="{B55D6E06-0B21-46A3-A421-E401CC6AA4DF}"/>
    <cellStyle name="40% - Accent5 17 2 5 2" xfId="17690" xr:uid="{092E7C8A-E134-4F71-A453-12223B953D9B}"/>
    <cellStyle name="40% - Accent5 17 2 6" xfId="15696" xr:uid="{4B23CD97-05C3-4958-963C-836B1510593E}"/>
    <cellStyle name="40% - Accent5 17 3" xfId="11387" xr:uid="{DE651366-D11A-4493-A2EE-975F29A72C84}"/>
    <cellStyle name="40% - Accent5 17 3 2" xfId="22675" xr:uid="{67A7EDBC-FC69-414D-82E7-A840854B7DBB}"/>
    <cellStyle name="40% - Accent5 17 4" xfId="9393" xr:uid="{CD882A04-351B-45E1-8854-EFF78D83C166}"/>
    <cellStyle name="40% - Accent5 17 4 2" xfId="20681" xr:uid="{C206C564-86B2-4AD7-8EC9-E35015E33945}"/>
    <cellStyle name="40% - Accent5 17 5" xfId="7399" xr:uid="{083AB973-BF7D-485B-B98B-E8C55CF1D067}"/>
    <cellStyle name="40% - Accent5 17 5 2" xfId="18687" xr:uid="{67CCEBD3-58EC-4C8F-A03B-629FFA63409E}"/>
    <cellStyle name="40% - Accent5 17 6" xfId="5405" xr:uid="{4375F8DE-C415-432B-8C3E-76FCA53FE85F}"/>
    <cellStyle name="40% - Accent5 17 6 2" xfId="16693" xr:uid="{788EE181-D07A-4381-9F73-163913CE009B}"/>
    <cellStyle name="40% - Accent5 17 7" xfId="14699" xr:uid="{38790599-C295-43F0-92ED-6D60680EE9B3}"/>
    <cellStyle name="40% - Accent5 17 8" xfId="13385" xr:uid="{63764F4D-ABAC-49E8-83B1-FD1787EED355}"/>
    <cellStyle name="40% - Accent5 18" xfId="1450" xr:uid="{2713B23C-103E-41B2-9738-1ADBF50F0865}"/>
    <cellStyle name="40% - Accent5 18 2" xfId="4406" xr:uid="{F5B11467-D57A-42C2-A784-5AE771E86E4C}"/>
    <cellStyle name="40% - Accent5 18 2 2" xfId="12385" xr:uid="{9FBAAB5D-4689-4CF1-ADBB-900A60BB4240}"/>
    <cellStyle name="40% - Accent5 18 2 2 2" xfId="23673" xr:uid="{464E756A-BE46-41C2-A4DC-E7E47DAA87F9}"/>
    <cellStyle name="40% - Accent5 18 2 3" xfId="10391" xr:uid="{DC1BD8D2-38D4-49E8-8187-724759AE305B}"/>
    <cellStyle name="40% - Accent5 18 2 3 2" xfId="21679" xr:uid="{A8123808-41EE-45CD-8294-985F92F58C10}"/>
    <cellStyle name="40% - Accent5 18 2 4" xfId="8397" xr:uid="{131035CA-F352-4033-978D-2EB45B733287}"/>
    <cellStyle name="40% - Accent5 18 2 4 2" xfId="19685" xr:uid="{F35ADF25-FD09-4FB3-8A25-8C66906FBD77}"/>
    <cellStyle name="40% - Accent5 18 2 5" xfId="6403" xr:uid="{D1525159-FBBC-4D69-BEEC-ADCB83FD5C38}"/>
    <cellStyle name="40% - Accent5 18 2 5 2" xfId="17691" xr:uid="{9BE39F41-6D17-4611-B03A-5DC580365DCE}"/>
    <cellStyle name="40% - Accent5 18 2 6" xfId="15697" xr:uid="{2F302BA0-770F-4E59-B630-EA0F08E638F0}"/>
    <cellStyle name="40% - Accent5 18 3" xfId="11388" xr:uid="{5FF0857F-8FCF-4012-8BD4-F51B2DDDD54C}"/>
    <cellStyle name="40% - Accent5 18 3 2" xfId="22676" xr:uid="{2768748D-330A-4E60-B6DC-FF59EE1DC36E}"/>
    <cellStyle name="40% - Accent5 18 4" xfId="9394" xr:uid="{1455DD89-AFF0-4687-9544-7183C81FEA44}"/>
    <cellStyle name="40% - Accent5 18 4 2" xfId="20682" xr:uid="{04FB49AF-3878-46F5-A9D5-E64A750FCF05}"/>
    <cellStyle name="40% - Accent5 18 5" xfId="7400" xr:uid="{8B959AFF-1F0C-4FE3-8BE3-89E8704EBA5C}"/>
    <cellStyle name="40% - Accent5 18 5 2" xfId="18688" xr:uid="{571FD986-28CE-4FA9-8825-DB92855D9ADC}"/>
    <cellStyle name="40% - Accent5 18 6" xfId="5406" xr:uid="{9C056438-D35A-440E-B0C4-B710F18AFCC1}"/>
    <cellStyle name="40% - Accent5 18 6 2" xfId="16694" xr:uid="{5A5FABB8-4423-4F13-9417-A510E9255025}"/>
    <cellStyle name="40% - Accent5 18 7" xfId="14700" xr:uid="{C8148D71-B1D8-4DE9-B95E-07B475EAE2DC}"/>
    <cellStyle name="40% - Accent5 18 8" xfId="13386" xr:uid="{675972AB-9CC9-4707-85A1-84E92AA46218}"/>
    <cellStyle name="40% - Accent5 19" xfId="1451" xr:uid="{861F0324-9A86-476E-B2FB-40A4198C6972}"/>
    <cellStyle name="40% - Accent5 19 2" xfId="4407" xr:uid="{F8590088-C5A4-47F6-8AF7-0095ADF90745}"/>
    <cellStyle name="40% - Accent5 19 2 2" xfId="12386" xr:uid="{328D7600-BC77-4F04-85E2-CDD678333F28}"/>
    <cellStyle name="40% - Accent5 19 2 2 2" xfId="23674" xr:uid="{786A5AF5-5D3E-44BB-9E93-260539901043}"/>
    <cellStyle name="40% - Accent5 19 2 3" xfId="10392" xr:uid="{086FE6FD-D0AE-4081-8A3C-9DAC1AA4FCCD}"/>
    <cellStyle name="40% - Accent5 19 2 3 2" xfId="21680" xr:uid="{E45A8E94-40D3-4DDA-A87C-23592239CF61}"/>
    <cellStyle name="40% - Accent5 19 2 4" xfId="8398" xr:uid="{B7A7DC1E-4409-4792-8022-D117424B7BF5}"/>
    <cellStyle name="40% - Accent5 19 2 4 2" xfId="19686" xr:uid="{E2EE2D9C-9E30-4950-B6D9-3EFEB174DFE0}"/>
    <cellStyle name="40% - Accent5 19 2 5" xfId="6404" xr:uid="{3BF48072-92E8-44C3-A0D1-7CA7B8CA31AC}"/>
    <cellStyle name="40% - Accent5 19 2 5 2" xfId="17692" xr:uid="{66E1C066-D826-44BF-951F-FBFAF06C73CC}"/>
    <cellStyle name="40% - Accent5 19 2 6" xfId="15698" xr:uid="{194AADF0-37C1-495B-8265-5429DED0F913}"/>
    <cellStyle name="40% - Accent5 19 3" xfId="11389" xr:uid="{E1376DED-B58A-43D2-B077-CDB9905D1894}"/>
    <cellStyle name="40% - Accent5 19 3 2" xfId="22677" xr:uid="{F5AC5F8A-F679-4CAC-B3DA-D9F3968A1DFC}"/>
    <cellStyle name="40% - Accent5 19 4" xfId="9395" xr:uid="{C4E03E17-D76C-4985-8735-D0934525A87D}"/>
    <cellStyle name="40% - Accent5 19 4 2" xfId="20683" xr:uid="{406C585A-1387-4C2A-BEC1-D7232A20E817}"/>
    <cellStyle name="40% - Accent5 19 5" xfId="7401" xr:uid="{27F39CD9-599D-47C8-A2CC-948AB3B83997}"/>
    <cellStyle name="40% - Accent5 19 5 2" xfId="18689" xr:uid="{B197DBA1-688D-4031-B32E-C43C65DDD1B6}"/>
    <cellStyle name="40% - Accent5 19 6" xfId="5407" xr:uid="{D7679482-0450-4FFB-AE15-3DFB89E68709}"/>
    <cellStyle name="40% - Accent5 19 6 2" xfId="16695" xr:uid="{B02E8804-9F23-4630-AF81-437EB9244625}"/>
    <cellStyle name="40% - Accent5 19 7" xfId="14701" xr:uid="{84DBC1F9-83D2-4D5D-A07A-AD172C41133F}"/>
    <cellStyle name="40% - Accent5 19 8" xfId="13387" xr:uid="{A59B189C-7413-4B70-95D4-3A1089AB5A56}"/>
    <cellStyle name="40% - Accent5 2" xfId="1452" xr:uid="{63C3B302-23ED-40AA-BE2E-2E6C5120DC87}"/>
    <cellStyle name="40% - Accent5 2 10" xfId="24685" xr:uid="{AD9B4176-4BFF-4751-803C-F32385D5ACA9}"/>
    <cellStyle name="40% - Accent5 2 11" xfId="25074" xr:uid="{7273BF28-75E8-434D-B8F2-9A09E26BEF6F}"/>
    <cellStyle name="40% - Accent5 2 2" xfId="4408" xr:uid="{E2675590-A136-47D2-99B6-DBF0CA5D9FA4}"/>
    <cellStyle name="40% - Accent5 2 2 2" xfId="12387" xr:uid="{5A696780-42F7-48A4-B518-82C670BB4ACC}"/>
    <cellStyle name="40% - Accent5 2 2 2 2" xfId="23675" xr:uid="{2C26D79A-011A-4511-9608-EE0FAA133F97}"/>
    <cellStyle name="40% - Accent5 2 2 3" xfId="10393" xr:uid="{5CFBF20C-F383-4783-ADDC-3E4A09192B71}"/>
    <cellStyle name="40% - Accent5 2 2 3 2" xfId="21681" xr:uid="{24020B20-0FE9-469E-AC2E-09A0A3E9E7E0}"/>
    <cellStyle name="40% - Accent5 2 2 4" xfId="8399" xr:uid="{060C4592-8CA3-48FA-B830-C4F9F3C6951B}"/>
    <cellStyle name="40% - Accent5 2 2 4 2" xfId="19687" xr:uid="{938E8E1E-CE92-4926-80C1-A02B41FCA00E}"/>
    <cellStyle name="40% - Accent5 2 2 5" xfId="6405" xr:uid="{CF42AE52-A08E-4E41-949C-51CF0E5873D7}"/>
    <cellStyle name="40% - Accent5 2 2 5 2" xfId="17693" xr:uid="{7A3F7B78-BB3A-4D21-BFFC-9E387E281865}"/>
    <cellStyle name="40% - Accent5 2 2 6" xfId="15699" xr:uid="{CEC8F723-A600-481B-908E-05BD4767BD56}"/>
    <cellStyle name="40% - Accent5 2 2 7" xfId="24446" xr:uid="{91A82A2C-F94C-4658-A0C5-310A2D2018CD}"/>
    <cellStyle name="40% - Accent5 2 2 8" xfId="24909" xr:uid="{70D2D75D-9BEF-4D67-BD3A-AC6F21D16EBF}"/>
    <cellStyle name="40% - Accent5 2 2 9" xfId="25276" xr:uid="{D712E5DD-DA5A-4C63-8212-F08B618768B1}"/>
    <cellStyle name="40% - Accent5 2 3" xfId="11390" xr:uid="{612776AF-6B93-4F3E-96EA-01A765F57582}"/>
    <cellStyle name="40% - Accent5 2 3 2" xfId="22678" xr:uid="{3A66D446-B135-4FAF-804B-A4B98A443F39}"/>
    <cellStyle name="40% - Accent5 2 4" xfId="9396" xr:uid="{E809CE02-4B9B-4F49-920E-6CBA58B7A5AD}"/>
    <cellStyle name="40% - Accent5 2 4 2" xfId="20684" xr:uid="{9DFCB0D3-F414-4FCC-B848-BC2888720161}"/>
    <cellStyle name="40% - Accent5 2 5" xfId="7402" xr:uid="{DBC230EA-ECD2-4A00-8472-7F64C12173FA}"/>
    <cellStyle name="40% - Accent5 2 5 2" xfId="18690" xr:uid="{2F4A387B-AF63-4231-8D6F-E94889AFD286}"/>
    <cellStyle name="40% - Accent5 2 6" xfId="5408" xr:uid="{1BF14772-E307-406E-B62D-AB73ECB6E961}"/>
    <cellStyle name="40% - Accent5 2 6 2" xfId="16696" xr:uid="{9204033A-2671-451A-BC45-BDE41A92B101}"/>
    <cellStyle name="40% - Accent5 2 7" xfId="14702" xr:uid="{C8EA6A99-8A88-4A90-9470-5C0510F81341}"/>
    <cellStyle name="40% - Accent5 2 8" xfId="13388" xr:uid="{40517095-3A72-4276-87D2-AD0F06B50957}"/>
    <cellStyle name="40% - Accent5 2 9" xfId="24058" xr:uid="{8F1F619B-2FFB-4A3F-8998-1345FFBB6FFA}"/>
    <cellStyle name="40% - Accent5 20" xfId="1453" xr:uid="{36490044-CC74-40BE-8355-D9FBA3044112}"/>
    <cellStyle name="40% - Accent5 20 2" xfId="4409" xr:uid="{65BAE422-0627-4CAA-87AD-180A2F34E964}"/>
    <cellStyle name="40% - Accent5 20 2 2" xfId="12388" xr:uid="{2AC7A4CA-6B71-4D34-B0A2-BAF3C42219F7}"/>
    <cellStyle name="40% - Accent5 20 2 2 2" xfId="23676" xr:uid="{4A1A29F6-B2C3-49E7-9B6D-1783DF8906D0}"/>
    <cellStyle name="40% - Accent5 20 2 3" xfId="10394" xr:uid="{0D3F6857-DC07-4917-BEB6-61684B361DEF}"/>
    <cellStyle name="40% - Accent5 20 2 3 2" xfId="21682" xr:uid="{78AF6BA0-1463-42AD-9160-D1E6301CF57F}"/>
    <cellStyle name="40% - Accent5 20 2 4" xfId="8400" xr:uid="{CAC95997-9E54-4733-A4D7-E9434170BFC9}"/>
    <cellStyle name="40% - Accent5 20 2 4 2" xfId="19688" xr:uid="{3161CF66-D848-4AA6-804A-826897977B55}"/>
    <cellStyle name="40% - Accent5 20 2 5" xfId="6406" xr:uid="{C8E0A02D-CAC1-4734-8B89-B0E5AE419C76}"/>
    <cellStyle name="40% - Accent5 20 2 5 2" xfId="17694" xr:uid="{56CEEE8B-DACC-4E0A-9E50-439A9D93F415}"/>
    <cellStyle name="40% - Accent5 20 2 6" xfId="15700" xr:uid="{CD029EF8-59DB-4043-A1F3-621F3C13953E}"/>
    <cellStyle name="40% - Accent5 20 3" xfId="11391" xr:uid="{FAD1742B-4B8D-4A7F-83F3-CB8E96D6C675}"/>
    <cellStyle name="40% - Accent5 20 3 2" xfId="22679" xr:uid="{6F9DDCDA-2DCD-4145-A403-96F0851706AF}"/>
    <cellStyle name="40% - Accent5 20 4" xfId="9397" xr:uid="{70F0C4F9-7340-425A-9121-F8A0A9F1DD28}"/>
    <cellStyle name="40% - Accent5 20 4 2" xfId="20685" xr:uid="{6EE92748-0969-4E42-A062-BA86365EAB5F}"/>
    <cellStyle name="40% - Accent5 20 5" xfId="7403" xr:uid="{66578DED-8EFE-4C09-A8C9-02D965951550}"/>
    <cellStyle name="40% - Accent5 20 5 2" xfId="18691" xr:uid="{CF5B82BE-3B06-47B9-96CC-EC9166E48FFF}"/>
    <cellStyle name="40% - Accent5 20 6" xfId="5409" xr:uid="{5941F4B9-CB6E-4525-8FCB-313B55141F6B}"/>
    <cellStyle name="40% - Accent5 20 6 2" xfId="16697" xr:uid="{1AF1829A-E04C-457A-8460-7091E64F3F9F}"/>
    <cellStyle name="40% - Accent5 20 7" xfId="14703" xr:uid="{F3B1EE73-725B-4EE3-B7F9-D1CD1D3B8194}"/>
    <cellStyle name="40% - Accent5 20 8" xfId="13389" xr:uid="{EF70A4EC-5161-4FC8-B586-BF3FDAFC38DF}"/>
    <cellStyle name="40% - Accent5 21" xfId="1454" xr:uid="{BF3E00A1-66F2-4FC7-AD36-C763B7A1FF76}"/>
    <cellStyle name="40% - Accent5 21 2" xfId="4410" xr:uid="{5AD2ABF5-1E2C-4D6F-B7CA-BB68B00AEB05}"/>
    <cellStyle name="40% - Accent5 21 2 2" xfId="12389" xr:uid="{424B13EE-FF91-467E-BFDC-550BC5C594CB}"/>
    <cellStyle name="40% - Accent5 21 2 2 2" xfId="23677" xr:uid="{79287D2C-1391-4F58-8157-337C5BDE710F}"/>
    <cellStyle name="40% - Accent5 21 2 3" xfId="10395" xr:uid="{6AD97991-AFF7-427E-B940-18C9C5770B02}"/>
    <cellStyle name="40% - Accent5 21 2 3 2" xfId="21683" xr:uid="{E87CC5AE-2BCF-4AC3-B0ED-AD8EEB09EDA8}"/>
    <cellStyle name="40% - Accent5 21 2 4" xfId="8401" xr:uid="{7305F9D3-B1CB-48BB-9D8B-A3CAA0D8BE4C}"/>
    <cellStyle name="40% - Accent5 21 2 4 2" xfId="19689" xr:uid="{AF59C60C-6D26-4042-A8E4-A864346ECE55}"/>
    <cellStyle name="40% - Accent5 21 2 5" xfId="6407" xr:uid="{1D88AC5E-BC26-4D33-972D-FADC81AD1921}"/>
    <cellStyle name="40% - Accent5 21 2 5 2" xfId="17695" xr:uid="{7964C923-CA07-47EC-8BD6-3E7F5A738624}"/>
    <cellStyle name="40% - Accent5 21 2 6" xfId="15701" xr:uid="{F0E7F7C9-5BCB-4884-8890-6211A421069C}"/>
    <cellStyle name="40% - Accent5 21 3" xfId="11392" xr:uid="{DAB313E7-86C3-4107-BDD7-61AE78D69111}"/>
    <cellStyle name="40% - Accent5 21 3 2" xfId="22680" xr:uid="{9442BCC3-F463-45A8-852C-AF352919C73E}"/>
    <cellStyle name="40% - Accent5 21 4" xfId="9398" xr:uid="{43EF2BAD-CDEB-4B0A-B6FC-7A263C451925}"/>
    <cellStyle name="40% - Accent5 21 4 2" xfId="20686" xr:uid="{40F0886F-6B48-4C93-BE82-5505CA71AB05}"/>
    <cellStyle name="40% - Accent5 21 5" xfId="7404" xr:uid="{9A115F68-2C3A-47E4-9229-AE3B86CD43DD}"/>
    <cellStyle name="40% - Accent5 21 5 2" xfId="18692" xr:uid="{965D0907-B952-4B10-B845-ADEF75EA8732}"/>
    <cellStyle name="40% - Accent5 21 6" xfId="5410" xr:uid="{C7DE37A9-69C0-41AC-8D76-F3CB5D66FF06}"/>
    <cellStyle name="40% - Accent5 21 6 2" xfId="16698" xr:uid="{ACCB4637-A7DA-4C4B-B6E6-4826E10FE27D}"/>
    <cellStyle name="40% - Accent5 21 7" xfId="14704" xr:uid="{F581C78D-3B26-475B-90FA-3D406472861B}"/>
    <cellStyle name="40% - Accent5 21 8" xfId="13390" xr:uid="{4E19538F-FE8F-489C-81EE-A09D2F58C485}"/>
    <cellStyle name="40% - Accent5 22" xfId="1455" xr:uid="{6E518C62-AF23-4C90-ABD8-3E685B30B806}"/>
    <cellStyle name="40% - Accent5 22 2" xfId="4411" xr:uid="{47F352F1-F3AA-45FC-A77B-B8F807517009}"/>
    <cellStyle name="40% - Accent5 22 2 2" xfId="12390" xr:uid="{3616BF46-1D49-4DE0-AAC8-F9E004AFB8A8}"/>
    <cellStyle name="40% - Accent5 22 2 2 2" xfId="23678" xr:uid="{0895425C-92C3-4592-AADC-2F08649EF904}"/>
    <cellStyle name="40% - Accent5 22 2 3" xfId="10396" xr:uid="{91F77FD6-ED86-4A14-8BE5-4FAFDA656BAB}"/>
    <cellStyle name="40% - Accent5 22 2 3 2" xfId="21684" xr:uid="{86335170-AB44-46EF-A331-AF7F93892117}"/>
    <cellStyle name="40% - Accent5 22 2 4" xfId="8402" xr:uid="{34EDCF65-5973-4452-BD3B-78347CFB5F0A}"/>
    <cellStyle name="40% - Accent5 22 2 4 2" xfId="19690" xr:uid="{E007F676-DA46-4550-8DA0-43A6B37A1A84}"/>
    <cellStyle name="40% - Accent5 22 2 5" xfId="6408" xr:uid="{A4881EB4-DA4A-41F9-A0C7-FB141306AF3B}"/>
    <cellStyle name="40% - Accent5 22 2 5 2" xfId="17696" xr:uid="{F31B4373-E659-4203-BD77-66291A61CD79}"/>
    <cellStyle name="40% - Accent5 22 2 6" xfId="15702" xr:uid="{2F693449-29C9-4B5A-93CF-67612FF5D721}"/>
    <cellStyle name="40% - Accent5 22 3" xfId="11393" xr:uid="{13B82B7C-1F87-4AA4-BB94-D21647D4C0EC}"/>
    <cellStyle name="40% - Accent5 22 3 2" xfId="22681" xr:uid="{DF79F0F8-1771-42A6-810C-07271BE87494}"/>
    <cellStyle name="40% - Accent5 22 4" xfId="9399" xr:uid="{61FB635B-73A2-4CB6-9432-4E840393D63D}"/>
    <cellStyle name="40% - Accent5 22 4 2" xfId="20687" xr:uid="{A0E4247E-241D-483B-8901-395B5CB43E07}"/>
    <cellStyle name="40% - Accent5 22 5" xfId="7405" xr:uid="{DB16596F-5019-4ED6-B5D9-2A13B460C510}"/>
    <cellStyle name="40% - Accent5 22 5 2" xfId="18693" xr:uid="{E0DF6FA8-309A-4C23-A64F-B679FC9EC4FB}"/>
    <cellStyle name="40% - Accent5 22 6" xfId="5411" xr:uid="{216E5240-3879-4CFA-8C5E-0697CE703F46}"/>
    <cellStyle name="40% - Accent5 22 6 2" xfId="16699" xr:uid="{A3153CA4-EC26-4C03-8218-B9B6DE320B65}"/>
    <cellStyle name="40% - Accent5 22 7" xfId="14705" xr:uid="{132FA755-98CB-4F3C-8E25-130B3CF8CA55}"/>
    <cellStyle name="40% - Accent5 22 8" xfId="13391" xr:uid="{C6EDD6E7-D228-4DBD-9594-6263D4974BC3}"/>
    <cellStyle name="40% - Accent5 23" xfId="1456" xr:uid="{AC239616-B5B3-4C50-80E1-FC0A38D34732}"/>
    <cellStyle name="40% - Accent5 23 2" xfId="4412" xr:uid="{E3B22EF9-FAC4-4ACE-A477-31D07D6A0DD7}"/>
    <cellStyle name="40% - Accent5 23 2 2" xfId="12391" xr:uid="{2D6FE51A-E25A-49FB-A2AF-005BE94E2CF8}"/>
    <cellStyle name="40% - Accent5 23 2 2 2" xfId="23679" xr:uid="{4011CB72-97C4-4946-9B9D-EAD31F7F61F7}"/>
    <cellStyle name="40% - Accent5 23 2 3" xfId="10397" xr:uid="{AF26A8A8-7EEA-4A18-AD16-5BA4BB94BC39}"/>
    <cellStyle name="40% - Accent5 23 2 3 2" xfId="21685" xr:uid="{9212C5BD-2A92-4A01-9749-F0B6B2DE3477}"/>
    <cellStyle name="40% - Accent5 23 2 4" xfId="8403" xr:uid="{79F66005-3F73-437C-A06F-31C80C6F708D}"/>
    <cellStyle name="40% - Accent5 23 2 4 2" xfId="19691" xr:uid="{9E7873A0-345D-4D6E-9E55-0C5EAA7CFFC1}"/>
    <cellStyle name="40% - Accent5 23 2 5" xfId="6409" xr:uid="{7651F986-2206-4627-A636-3E36D3142047}"/>
    <cellStyle name="40% - Accent5 23 2 5 2" xfId="17697" xr:uid="{1BE04EC5-45D3-499F-84FC-9946F2E53A3E}"/>
    <cellStyle name="40% - Accent5 23 2 6" xfId="15703" xr:uid="{CEC5CF4C-55F1-48F8-A248-513A480EEEC3}"/>
    <cellStyle name="40% - Accent5 23 3" xfId="11394" xr:uid="{AB0AB555-389C-489F-969B-80CF90C26FF7}"/>
    <cellStyle name="40% - Accent5 23 3 2" xfId="22682" xr:uid="{8B1588B8-FCEE-4EE4-8E07-454DD54081A9}"/>
    <cellStyle name="40% - Accent5 23 4" xfId="9400" xr:uid="{26427D63-ABB7-452C-B087-5A9798F186E7}"/>
    <cellStyle name="40% - Accent5 23 4 2" xfId="20688" xr:uid="{39B4DFE8-E089-489A-B7EF-483923477CAB}"/>
    <cellStyle name="40% - Accent5 23 5" xfId="7406" xr:uid="{1E74BFCE-B8A2-4C9F-B708-ACF6AAC101A5}"/>
    <cellStyle name="40% - Accent5 23 5 2" xfId="18694" xr:uid="{40166C1A-F777-4E90-A27F-10F823107B2C}"/>
    <cellStyle name="40% - Accent5 23 6" xfId="5412" xr:uid="{4285CDE8-55A1-429A-BD74-71070AF2762A}"/>
    <cellStyle name="40% - Accent5 23 6 2" xfId="16700" xr:uid="{2E62408A-600C-41F5-AA7A-81C2C59D9574}"/>
    <cellStyle name="40% - Accent5 23 7" xfId="14706" xr:uid="{75CA29FF-003B-4846-A3BC-D3744F348CF8}"/>
    <cellStyle name="40% - Accent5 23 8" xfId="13392" xr:uid="{6A804CE3-28E2-4C29-9AA5-180C1D4143C9}"/>
    <cellStyle name="40% - Accent5 24" xfId="1457" xr:uid="{B94932A0-84BE-40F8-A87C-FD8C772A06D0}"/>
    <cellStyle name="40% - Accent5 24 2" xfId="4413" xr:uid="{2FF72528-09D8-4441-A640-D8CCDAF7C2FB}"/>
    <cellStyle name="40% - Accent5 24 2 2" xfId="12392" xr:uid="{6FC4925D-C9FD-431D-B5F3-24867752F5FA}"/>
    <cellStyle name="40% - Accent5 24 2 2 2" xfId="23680" xr:uid="{F40EAE49-0345-4BD6-9EB1-3275B657DD6F}"/>
    <cellStyle name="40% - Accent5 24 2 3" xfId="10398" xr:uid="{352F4B93-27B7-44F8-92A3-813903125201}"/>
    <cellStyle name="40% - Accent5 24 2 3 2" xfId="21686" xr:uid="{3854AA4D-4E10-4622-95A5-22021ED9EEEF}"/>
    <cellStyle name="40% - Accent5 24 2 4" xfId="8404" xr:uid="{D2FB4164-24B5-4C22-A222-EEDF1BCF0879}"/>
    <cellStyle name="40% - Accent5 24 2 4 2" xfId="19692" xr:uid="{B1640F96-7C71-4F13-97E2-6CA0FC5ED4DD}"/>
    <cellStyle name="40% - Accent5 24 2 5" xfId="6410" xr:uid="{F4DF761C-CB7B-4D24-ABD6-5D4AC0673B36}"/>
    <cellStyle name="40% - Accent5 24 2 5 2" xfId="17698" xr:uid="{258DABA1-A1F8-4E29-88C0-679EC8157F69}"/>
    <cellStyle name="40% - Accent5 24 2 6" xfId="15704" xr:uid="{FECA4D2A-15D1-4516-BE11-F0737CBE8D6C}"/>
    <cellStyle name="40% - Accent5 24 3" xfId="11395" xr:uid="{EF9ED9D1-49ED-48BC-9266-759C45A1EE28}"/>
    <cellStyle name="40% - Accent5 24 3 2" xfId="22683" xr:uid="{7A2453D4-C0BA-4542-9392-67BAEF7669FF}"/>
    <cellStyle name="40% - Accent5 24 4" xfId="9401" xr:uid="{61D250A6-AF46-462F-808D-D3E9DEFED160}"/>
    <cellStyle name="40% - Accent5 24 4 2" xfId="20689" xr:uid="{C6AC5581-4210-4364-936D-41C06CA899A2}"/>
    <cellStyle name="40% - Accent5 24 5" xfId="7407" xr:uid="{CDBC092B-26A4-4421-BE59-89B7F49687E6}"/>
    <cellStyle name="40% - Accent5 24 5 2" xfId="18695" xr:uid="{C0B93C95-8E49-43DA-A915-9E1D169A335D}"/>
    <cellStyle name="40% - Accent5 24 6" xfId="5413" xr:uid="{B9B1DFEC-C0D7-4020-BF45-1459CBD929C3}"/>
    <cellStyle name="40% - Accent5 24 6 2" xfId="16701" xr:uid="{1B6E7187-704C-429A-820F-DD2985F78B49}"/>
    <cellStyle name="40% - Accent5 24 7" xfId="14707" xr:uid="{ECFDAF55-658B-41D9-A45F-9E5A2128EAA7}"/>
    <cellStyle name="40% - Accent5 24 8" xfId="13393" xr:uid="{71225548-A7F0-42E0-87B2-74F8D9AE21AA}"/>
    <cellStyle name="40% - Accent5 25" xfId="1458" xr:uid="{8FE65E9B-76C2-4719-A400-E816B43C912B}"/>
    <cellStyle name="40% - Accent5 25 2" xfId="4414" xr:uid="{4D4DE922-A918-431B-9FC2-9F27D2C783B7}"/>
    <cellStyle name="40% - Accent5 25 2 2" xfId="12393" xr:uid="{D8284AA3-4D2B-4538-BAC9-AA5197490129}"/>
    <cellStyle name="40% - Accent5 25 2 2 2" xfId="23681" xr:uid="{9CA1F24C-0B11-4729-B205-19D2DB0642A4}"/>
    <cellStyle name="40% - Accent5 25 2 3" xfId="10399" xr:uid="{0504BDA0-09FF-4A5C-9E05-D526A22910C5}"/>
    <cellStyle name="40% - Accent5 25 2 3 2" xfId="21687" xr:uid="{853A0CAE-19DC-4149-9FEC-6A2D571C8875}"/>
    <cellStyle name="40% - Accent5 25 2 4" xfId="8405" xr:uid="{8BB0AF10-10CA-41A7-9BC7-7025B197192E}"/>
    <cellStyle name="40% - Accent5 25 2 4 2" xfId="19693" xr:uid="{AAE51F07-62AB-4240-9396-15CC706CC7F3}"/>
    <cellStyle name="40% - Accent5 25 2 5" xfId="6411" xr:uid="{F0410679-00E0-4BBF-AC43-6EC863B0A916}"/>
    <cellStyle name="40% - Accent5 25 2 5 2" xfId="17699" xr:uid="{32BD8B22-32C9-47F4-AD63-F611EAFFD610}"/>
    <cellStyle name="40% - Accent5 25 2 6" xfId="15705" xr:uid="{A4B0B8DA-9830-4657-A6F5-C17B983FDA37}"/>
    <cellStyle name="40% - Accent5 25 3" xfId="11396" xr:uid="{CFEAF25F-D069-4B68-82DB-444B166672B3}"/>
    <cellStyle name="40% - Accent5 25 3 2" xfId="22684" xr:uid="{CBDF875A-BE56-455A-B199-790E95926E30}"/>
    <cellStyle name="40% - Accent5 25 4" xfId="9402" xr:uid="{D5F44732-D8CB-4E84-996B-3FF13B72E2A6}"/>
    <cellStyle name="40% - Accent5 25 4 2" xfId="20690" xr:uid="{1ED0AB45-AA48-4C94-98B9-3CD1FA055669}"/>
    <cellStyle name="40% - Accent5 25 5" xfId="7408" xr:uid="{6FA709D6-E483-4FD2-BC5E-8DFC1D2A5DE9}"/>
    <cellStyle name="40% - Accent5 25 5 2" xfId="18696" xr:uid="{8BF79554-9B02-43C7-97E0-6751B427FB4E}"/>
    <cellStyle name="40% - Accent5 25 6" xfId="5414" xr:uid="{3FF54A42-BA8C-4A8F-822C-CDB7C6EFCB77}"/>
    <cellStyle name="40% - Accent5 25 6 2" xfId="16702" xr:uid="{BA06FA9B-54ED-4057-9678-DCD5BADF81BB}"/>
    <cellStyle name="40% - Accent5 25 7" xfId="14708" xr:uid="{CB409A53-5878-4716-B034-BABF7FFF0672}"/>
    <cellStyle name="40% - Accent5 25 8" xfId="13394" xr:uid="{2E735D80-013B-4E9B-ABF5-C51FA31B3B64}"/>
    <cellStyle name="40% - Accent5 26" xfId="1459" xr:uid="{AD405F74-AD37-4C6A-B8DD-201502DEFCD8}"/>
    <cellStyle name="40% - Accent5 26 2" xfId="4415" xr:uid="{63516E14-06B7-49F2-9C21-6ECA03DCBF20}"/>
    <cellStyle name="40% - Accent5 26 2 2" xfId="12394" xr:uid="{9A071363-329A-4570-9793-F41C48A7A526}"/>
    <cellStyle name="40% - Accent5 26 2 2 2" xfId="23682" xr:uid="{267ED3A8-B38B-434D-A54B-844BEA5A3DFA}"/>
    <cellStyle name="40% - Accent5 26 2 3" xfId="10400" xr:uid="{218D86E6-81B2-4A23-AF81-7EFC66767185}"/>
    <cellStyle name="40% - Accent5 26 2 3 2" xfId="21688" xr:uid="{D9A54B9D-5F1F-4792-88B6-BCCADB20E3A9}"/>
    <cellStyle name="40% - Accent5 26 2 4" xfId="8406" xr:uid="{658249B5-682C-40BE-99FB-FC5F963A4D32}"/>
    <cellStyle name="40% - Accent5 26 2 4 2" xfId="19694" xr:uid="{92C97FD4-36A0-4A8B-87B8-BE6BE6BD6C87}"/>
    <cellStyle name="40% - Accent5 26 2 5" xfId="6412" xr:uid="{ADDCD27B-70D9-4C55-98C1-BB6FE09C7DB1}"/>
    <cellStyle name="40% - Accent5 26 2 5 2" xfId="17700" xr:uid="{DF028637-63F8-4245-AEC1-D80BABF0890D}"/>
    <cellStyle name="40% - Accent5 26 2 6" xfId="15706" xr:uid="{AC51B714-CCC0-493F-BB29-1724C43070E8}"/>
    <cellStyle name="40% - Accent5 26 3" xfId="11397" xr:uid="{33D9C249-E8FC-4A02-996E-FA5F10D4254F}"/>
    <cellStyle name="40% - Accent5 26 3 2" xfId="22685" xr:uid="{34AA4861-7868-4A59-AB92-91642601922A}"/>
    <cellStyle name="40% - Accent5 26 4" xfId="9403" xr:uid="{52A9E741-AAE4-47F7-8AB6-B7A4AC7EE1F1}"/>
    <cellStyle name="40% - Accent5 26 4 2" xfId="20691" xr:uid="{D513E723-FE6D-4306-87F1-C4DD067274B1}"/>
    <cellStyle name="40% - Accent5 26 5" xfId="7409" xr:uid="{5782F744-2FF7-4AC4-BAE5-B6ABAAD8A35B}"/>
    <cellStyle name="40% - Accent5 26 5 2" xfId="18697" xr:uid="{99DF9CB2-9562-4005-8E24-804989174B5B}"/>
    <cellStyle name="40% - Accent5 26 6" xfId="5415" xr:uid="{70DAEC9A-EA84-4EA3-8BE1-870DC97FA626}"/>
    <cellStyle name="40% - Accent5 26 6 2" xfId="16703" xr:uid="{8552B518-2782-4546-8274-54070DFDE1D2}"/>
    <cellStyle name="40% - Accent5 26 7" xfId="14709" xr:uid="{8E7D8EBF-365F-4018-8739-0ED32948D838}"/>
    <cellStyle name="40% - Accent5 26 8" xfId="13395" xr:uid="{74423561-94D7-4228-8E2E-CADFDDEC53CD}"/>
    <cellStyle name="40% - Accent5 27" xfId="1460" xr:uid="{E8821539-103A-4648-B9DE-AE431F5F3E76}"/>
    <cellStyle name="40% - Accent5 27 2" xfId="4416" xr:uid="{E39DEBED-9CA5-4F1C-80FC-B5A4D6DE593E}"/>
    <cellStyle name="40% - Accent5 27 2 2" xfId="12395" xr:uid="{7801362B-D605-4A17-82B5-10BC8DAD9732}"/>
    <cellStyle name="40% - Accent5 27 2 2 2" xfId="23683" xr:uid="{C3D9F6D3-28FF-424E-AD8C-418ABB79DEBE}"/>
    <cellStyle name="40% - Accent5 27 2 3" xfId="10401" xr:uid="{FFCC2BF2-C68F-4D4B-914D-7640B80E0798}"/>
    <cellStyle name="40% - Accent5 27 2 3 2" xfId="21689" xr:uid="{4551989F-68B7-4F7A-AE39-761D58C66BF2}"/>
    <cellStyle name="40% - Accent5 27 2 4" xfId="8407" xr:uid="{3E0768EC-3BC7-4E59-A7FC-C99FBC0022D1}"/>
    <cellStyle name="40% - Accent5 27 2 4 2" xfId="19695" xr:uid="{FCA7BE92-5C7C-4684-8214-1FF322646E03}"/>
    <cellStyle name="40% - Accent5 27 2 5" xfId="6413" xr:uid="{662806B7-9C7B-4F3B-97EE-F01157557189}"/>
    <cellStyle name="40% - Accent5 27 2 5 2" xfId="17701" xr:uid="{12FB25D6-AD26-4A05-B7A5-C304F7A10921}"/>
    <cellStyle name="40% - Accent5 27 2 6" xfId="15707" xr:uid="{0D084C6C-0045-47F9-B3B7-659AE04F2581}"/>
    <cellStyle name="40% - Accent5 27 3" xfId="11398" xr:uid="{B4F9600F-A5EE-4F9F-85F7-8CD3C97DC945}"/>
    <cellStyle name="40% - Accent5 27 3 2" xfId="22686" xr:uid="{297B73E5-3666-483E-BA80-84EA31BE3E7C}"/>
    <cellStyle name="40% - Accent5 27 4" xfId="9404" xr:uid="{C3228BDA-BB3B-4E85-9817-35A1D9C688D3}"/>
    <cellStyle name="40% - Accent5 27 4 2" xfId="20692" xr:uid="{F75C3411-46A2-47CC-A346-7CD9F252F403}"/>
    <cellStyle name="40% - Accent5 27 5" xfId="7410" xr:uid="{57D38B92-FD30-4341-8C9D-850978E1E578}"/>
    <cellStyle name="40% - Accent5 27 5 2" xfId="18698" xr:uid="{85CAE508-AC74-49DF-A95F-8E3E3339DAA2}"/>
    <cellStyle name="40% - Accent5 27 6" xfId="5416" xr:uid="{3CD2A8DF-DEBD-4896-B3A4-96F8A3308178}"/>
    <cellStyle name="40% - Accent5 27 6 2" xfId="16704" xr:uid="{41D7B59D-7A5D-4874-83BD-5693302024A3}"/>
    <cellStyle name="40% - Accent5 27 7" xfId="14710" xr:uid="{06279AD6-46CC-41EB-AB5D-CEC213E51A3A}"/>
    <cellStyle name="40% - Accent5 27 8" xfId="13396" xr:uid="{DE83D3EF-FE18-4A9D-917E-8C5820D466EC}"/>
    <cellStyle name="40% - Accent5 28" xfId="1461" xr:uid="{102CC8F0-518A-4822-8E8B-B1E831CF664E}"/>
    <cellStyle name="40% - Accent5 28 2" xfId="4417" xr:uid="{5EF8D5D9-3EC1-46F8-A650-5AF45F1936A0}"/>
    <cellStyle name="40% - Accent5 28 2 2" xfId="12396" xr:uid="{411383DB-7AD7-4D26-A0B4-0ED0C0AD7F35}"/>
    <cellStyle name="40% - Accent5 28 2 2 2" xfId="23684" xr:uid="{2429A646-AF1D-4452-B84B-7159760D20E2}"/>
    <cellStyle name="40% - Accent5 28 2 3" xfId="10402" xr:uid="{E313CF28-C884-496B-9D77-9B6F473B26FA}"/>
    <cellStyle name="40% - Accent5 28 2 3 2" xfId="21690" xr:uid="{B81F91C0-39AE-4A04-BC06-038A8DE51EF0}"/>
    <cellStyle name="40% - Accent5 28 2 4" xfId="8408" xr:uid="{792911A0-3617-43C2-930C-D530A2BE834B}"/>
    <cellStyle name="40% - Accent5 28 2 4 2" xfId="19696" xr:uid="{B9E4D2A3-9A39-4B91-9FBF-11816CBA63F1}"/>
    <cellStyle name="40% - Accent5 28 2 5" xfId="6414" xr:uid="{D023BB64-33A4-4A72-9AC7-6927843133BE}"/>
    <cellStyle name="40% - Accent5 28 2 5 2" xfId="17702" xr:uid="{569622CF-1D91-436E-82CB-373C99B9A566}"/>
    <cellStyle name="40% - Accent5 28 2 6" xfId="15708" xr:uid="{2C407860-EDB0-48EE-BE53-9839F92CC8F6}"/>
    <cellStyle name="40% - Accent5 28 3" xfId="11399" xr:uid="{95DEB3C4-79A3-4CDA-9C6A-9471C4211F2C}"/>
    <cellStyle name="40% - Accent5 28 3 2" xfId="22687" xr:uid="{5787D124-767C-4C7F-98F0-68403A11F6A1}"/>
    <cellStyle name="40% - Accent5 28 4" xfId="9405" xr:uid="{E5FA55B7-A57E-4B2F-9B01-4052F5AB2E3E}"/>
    <cellStyle name="40% - Accent5 28 4 2" xfId="20693" xr:uid="{225ED475-5281-47B9-9149-1D8C42BB44B8}"/>
    <cellStyle name="40% - Accent5 28 5" xfId="7411" xr:uid="{2A459AE5-CD87-480C-9822-C60E5FD6ACE7}"/>
    <cellStyle name="40% - Accent5 28 5 2" xfId="18699" xr:uid="{7D3C1BF7-0514-419B-A765-0FEB831FF0E9}"/>
    <cellStyle name="40% - Accent5 28 6" xfId="5417" xr:uid="{9D7B1397-B628-4B98-9674-80A16425B835}"/>
    <cellStyle name="40% - Accent5 28 6 2" xfId="16705" xr:uid="{082249E5-4EF3-4507-BD64-CBD8C95C7DBC}"/>
    <cellStyle name="40% - Accent5 28 7" xfId="14711" xr:uid="{78D8D349-6D9D-4509-8727-E2D68EB35D9D}"/>
    <cellStyle name="40% - Accent5 28 8" xfId="13397" xr:uid="{AF2A936C-D3E0-4E71-8E4D-11811889FCD2}"/>
    <cellStyle name="40% - Accent5 29" xfId="1462" xr:uid="{BEF6C29C-EDDF-4989-A914-FD9204D2AA0A}"/>
    <cellStyle name="40% - Accent5 29 2" xfId="4418" xr:uid="{86B65B47-BE6A-490A-89D5-FBF5B764DEC6}"/>
    <cellStyle name="40% - Accent5 29 2 2" xfId="12397" xr:uid="{BABDF158-96BD-4408-B42D-DFD127C06188}"/>
    <cellStyle name="40% - Accent5 29 2 2 2" xfId="23685" xr:uid="{0ADC2463-DF0C-41F9-A0ED-133ABDDA6208}"/>
    <cellStyle name="40% - Accent5 29 2 3" xfId="10403" xr:uid="{A58841D9-8FCD-430A-9031-1150D0BA2B3F}"/>
    <cellStyle name="40% - Accent5 29 2 3 2" xfId="21691" xr:uid="{B0262CD7-2DE9-4FE8-958F-9410D847D7E0}"/>
    <cellStyle name="40% - Accent5 29 2 4" xfId="8409" xr:uid="{BA0F1013-8327-433B-9604-9B7003D95B63}"/>
    <cellStyle name="40% - Accent5 29 2 4 2" xfId="19697" xr:uid="{570F05FB-BCEB-4799-88E2-FAAF424D0DB7}"/>
    <cellStyle name="40% - Accent5 29 2 5" xfId="6415" xr:uid="{0C4E9B84-B516-48BB-AB93-88BBFAEF02E8}"/>
    <cellStyle name="40% - Accent5 29 2 5 2" xfId="17703" xr:uid="{00086A11-611A-40F6-A97C-73259E1836ED}"/>
    <cellStyle name="40% - Accent5 29 2 6" xfId="15709" xr:uid="{A8FAECE6-45A4-4917-9CE7-39621728425B}"/>
    <cellStyle name="40% - Accent5 29 3" xfId="11400" xr:uid="{E2C89AFD-E978-4165-80A9-BC4AC2B1C3DE}"/>
    <cellStyle name="40% - Accent5 29 3 2" xfId="22688" xr:uid="{12229046-4C44-4C39-8D36-201FF55515AC}"/>
    <cellStyle name="40% - Accent5 29 4" xfId="9406" xr:uid="{FCFBD34F-5082-4661-8680-BB49706A639B}"/>
    <cellStyle name="40% - Accent5 29 4 2" xfId="20694" xr:uid="{575D3A72-2EF7-4FBF-B66E-8FBF4047F70F}"/>
    <cellStyle name="40% - Accent5 29 5" xfId="7412" xr:uid="{B7ADD08E-A99D-444A-86B3-32E857E52A46}"/>
    <cellStyle name="40% - Accent5 29 5 2" xfId="18700" xr:uid="{0BCDAAB0-B698-4E44-B606-D7EAC57AE77E}"/>
    <cellStyle name="40% - Accent5 29 6" xfId="5418" xr:uid="{6752CC1C-7CA7-4A51-8EAA-FC4335A2BAFA}"/>
    <cellStyle name="40% - Accent5 29 6 2" xfId="16706" xr:uid="{B6E1A56F-F0A4-4024-B41E-8C192132FDC3}"/>
    <cellStyle name="40% - Accent5 29 7" xfId="14712" xr:uid="{EE878C7A-3063-4CC3-B5EE-35EF83D740A1}"/>
    <cellStyle name="40% - Accent5 29 8" xfId="13398" xr:uid="{C67EF719-C538-42A3-8E8F-799C583C3E96}"/>
    <cellStyle name="40% - Accent5 3" xfId="1463" xr:uid="{6E74492C-2CAA-4266-AA92-7E749C9A8F7C}"/>
    <cellStyle name="40% - Accent5 3 10" xfId="24686" xr:uid="{926A2A90-F391-4218-B453-426DB7945A76}"/>
    <cellStyle name="40% - Accent5 3 11" xfId="25075" xr:uid="{4471600E-7740-4B0A-8AA6-FB3176A2CC84}"/>
    <cellStyle name="40% - Accent5 3 2" xfId="4419" xr:uid="{53961F25-9024-4FEB-AF87-6A46AAD8831A}"/>
    <cellStyle name="40% - Accent5 3 2 2" xfId="12398" xr:uid="{24EE76CA-6DF1-44AA-9919-3EDDA5DCB15B}"/>
    <cellStyle name="40% - Accent5 3 2 2 2" xfId="23686" xr:uid="{55489B4A-02ED-4BF9-A4DE-63626F55EA37}"/>
    <cellStyle name="40% - Accent5 3 2 3" xfId="10404" xr:uid="{C13728F4-DD29-4044-A056-8886F4026E9A}"/>
    <cellStyle name="40% - Accent5 3 2 3 2" xfId="21692" xr:uid="{C703B3AC-0041-4D4F-BFAE-25E3F1B7F5F8}"/>
    <cellStyle name="40% - Accent5 3 2 4" xfId="8410" xr:uid="{C6F6ABCE-FDBF-4300-B8FF-7AED329032A1}"/>
    <cellStyle name="40% - Accent5 3 2 4 2" xfId="19698" xr:uid="{D003F323-97E6-48D0-9D58-B4373BF4C503}"/>
    <cellStyle name="40% - Accent5 3 2 5" xfId="6416" xr:uid="{4A47D206-3D93-4DC0-A4B7-892E6BFBE8A3}"/>
    <cellStyle name="40% - Accent5 3 2 5 2" xfId="17704" xr:uid="{AAE5D4E5-C311-4086-9C4E-6A100E8FB013}"/>
    <cellStyle name="40% - Accent5 3 2 6" xfId="15710" xr:uid="{AA52A254-0E0C-47E6-93B4-972EA5117BBB}"/>
    <cellStyle name="40% - Accent5 3 2 7" xfId="24447" xr:uid="{3ECE6BA9-B0A9-4AD2-A259-54AF89AF9463}"/>
    <cellStyle name="40% - Accent5 3 2 8" xfId="24910" xr:uid="{6666DC91-893E-4105-8504-F7ADF55481C5}"/>
    <cellStyle name="40% - Accent5 3 2 9" xfId="25277" xr:uid="{5EA0E188-EA40-49F8-A3CA-9D80F4489251}"/>
    <cellStyle name="40% - Accent5 3 3" xfId="11401" xr:uid="{24176C5F-01A3-4F8F-AB3D-7F26D498FD0F}"/>
    <cellStyle name="40% - Accent5 3 3 2" xfId="22689" xr:uid="{CF99FF7C-6009-47E8-B3A2-C40D38C3186C}"/>
    <cellStyle name="40% - Accent5 3 4" xfId="9407" xr:uid="{AD00C917-890F-48AA-9D23-B312D1E86940}"/>
    <cellStyle name="40% - Accent5 3 4 2" xfId="20695" xr:uid="{934163C2-D3A3-48E2-A188-6E7577BC1C71}"/>
    <cellStyle name="40% - Accent5 3 5" xfId="7413" xr:uid="{F39ADA68-E17F-4EAE-B273-F844C67C35DD}"/>
    <cellStyle name="40% - Accent5 3 5 2" xfId="18701" xr:uid="{B3C3309A-5039-41B4-9A10-B5087DB1836C}"/>
    <cellStyle name="40% - Accent5 3 6" xfId="5419" xr:uid="{358CEFA5-F37C-4E56-B6BC-183FA84B7D3A}"/>
    <cellStyle name="40% - Accent5 3 6 2" xfId="16707" xr:uid="{3A4A9045-3329-4E34-B378-4F63EA637E02}"/>
    <cellStyle name="40% - Accent5 3 7" xfId="14713" xr:uid="{9510DACA-D989-4605-94DC-9D8950E037AB}"/>
    <cellStyle name="40% - Accent5 3 8" xfId="13399" xr:uid="{0CDBF760-D3F7-44CD-B5E6-78EE4DF689EA}"/>
    <cellStyle name="40% - Accent5 3 9" xfId="24059" xr:uid="{54D85358-11A6-4973-A9E9-8D8875BFEE80}"/>
    <cellStyle name="40% - Accent5 30" xfId="1464" xr:uid="{34A43065-2F3D-4F29-BBAF-5386219C254F}"/>
    <cellStyle name="40% - Accent5 30 2" xfId="4420" xr:uid="{09098A5A-6A6B-4624-9E2C-49BEE2425489}"/>
    <cellStyle name="40% - Accent5 30 2 2" xfId="12399" xr:uid="{58C9D1AC-57CE-46CE-A168-8D735BAF397B}"/>
    <cellStyle name="40% - Accent5 30 2 2 2" xfId="23687" xr:uid="{E4B94C64-5D0C-4BEB-A578-8B60171A61BA}"/>
    <cellStyle name="40% - Accent5 30 2 3" xfId="10405" xr:uid="{F5D7917A-D902-4117-A00B-B1173608E16D}"/>
    <cellStyle name="40% - Accent5 30 2 3 2" xfId="21693" xr:uid="{7A72E8BE-1FFA-4AA7-A7EC-C350D17CCA50}"/>
    <cellStyle name="40% - Accent5 30 2 4" xfId="8411" xr:uid="{955E04A1-DD8C-4196-8C42-52823EAA258C}"/>
    <cellStyle name="40% - Accent5 30 2 4 2" xfId="19699" xr:uid="{29C55D14-5698-46FE-BD34-6DA6A607D933}"/>
    <cellStyle name="40% - Accent5 30 2 5" xfId="6417" xr:uid="{48493218-BCB5-4343-8ABB-8CE76CFED722}"/>
    <cellStyle name="40% - Accent5 30 2 5 2" xfId="17705" xr:uid="{683F3B60-2E57-41AA-BE9A-C7B426B1B57F}"/>
    <cellStyle name="40% - Accent5 30 2 6" xfId="15711" xr:uid="{D8F7EA71-1D41-456A-AEC4-16F5AA278E19}"/>
    <cellStyle name="40% - Accent5 30 3" xfId="11402" xr:uid="{0D9CB626-A18B-444A-8B59-3F8B30744BE8}"/>
    <cellStyle name="40% - Accent5 30 3 2" xfId="22690" xr:uid="{21DCA343-F964-47C1-BD14-0F208D95A1AE}"/>
    <cellStyle name="40% - Accent5 30 4" xfId="9408" xr:uid="{A1F8704D-1E5F-4E39-99A6-30B798CFAA75}"/>
    <cellStyle name="40% - Accent5 30 4 2" xfId="20696" xr:uid="{79C1064A-560C-436B-9822-99BF4B0B6B78}"/>
    <cellStyle name="40% - Accent5 30 5" xfId="7414" xr:uid="{C637BBE2-BB03-45B2-AF75-7B3D2158F07D}"/>
    <cellStyle name="40% - Accent5 30 5 2" xfId="18702" xr:uid="{635A6232-C716-42D5-AEB3-0C5BA989ADE1}"/>
    <cellStyle name="40% - Accent5 30 6" xfId="5420" xr:uid="{BD1850EA-A7AF-4550-BFB9-5555B64AD054}"/>
    <cellStyle name="40% - Accent5 30 6 2" xfId="16708" xr:uid="{49371842-DE0C-48C6-A414-3AE5B2B6853C}"/>
    <cellStyle name="40% - Accent5 30 7" xfId="14714" xr:uid="{4ADBB9E9-80A8-4451-AAB8-71B2535D975F}"/>
    <cellStyle name="40% - Accent5 30 8" xfId="13400" xr:uid="{4F40B91A-9484-4808-A7F5-B136AD9F7F25}"/>
    <cellStyle name="40% - Accent5 31" xfId="1465" xr:uid="{2B571FFC-0DDB-4084-8718-E7D4121EFCE0}"/>
    <cellStyle name="40% - Accent5 31 2" xfId="4421" xr:uid="{75E9DCBF-2298-462D-A4AE-6123E3BADC46}"/>
    <cellStyle name="40% - Accent5 31 2 2" xfId="12400" xr:uid="{5FD70E32-965E-496B-AB87-54FD538F576E}"/>
    <cellStyle name="40% - Accent5 31 2 2 2" xfId="23688" xr:uid="{BE98297D-A015-44F3-8677-F6A2E3E8E44D}"/>
    <cellStyle name="40% - Accent5 31 2 3" xfId="10406" xr:uid="{CBB70DBA-9806-4D9D-BEE0-133F6663754A}"/>
    <cellStyle name="40% - Accent5 31 2 3 2" xfId="21694" xr:uid="{DFA0FDD5-2B05-4420-AF5C-8C75899E238F}"/>
    <cellStyle name="40% - Accent5 31 2 4" xfId="8412" xr:uid="{B0B4029A-149C-4E71-9F71-3E9FA5D55B38}"/>
    <cellStyle name="40% - Accent5 31 2 4 2" xfId="19700" xr:uid="{A8CF4953-34C3-4F33-BC2D-5CF118A28139}"/>
    <cellStyle name="40% - Accent5 31 2 5" xfId="6418" xr:uid="{BF9ED393-40EE-415B-8FB9-F78DA5C608F1}"/>
    <cellStyle name="40% - Accent5 31 2 5 2" xfId="17706" xr:uid="{63033C3B-77E0-47FD-8921-6B20D9CEB188}"/>
    <cellStyle name="40% - Accent5 31 2 6" xfId="15712" xr:uid="{DB3F216E-0517-46E8-8820-D0ACCD50FF58}"/>
    <cellStyle name="40% - Accent5 31 3" xfId="11403" xr:uid="{16A29EEB-9ACC-4073-A205-FF52D50DFC44}"/>
    <cellStyle name="40% - Accent5 31 3 2" xfId="22691" xr:uid="{94FA9F2F-0E78-4C5C-83A2-420842596EF6}"/>
    <cellStyle name="40% - Accent5 31 4" xfId="9409" xr:uid="{ED80E72D-BC58-412B-BF94-267904F69E36}"/>
    <cellStyle name="40% - Accent5 31 4 2" xfId="20697" xr:uid="{D54CE85C-F564-402D-A1BD-78E80A5AFE06}"/>
    <cellStyle name="40% - Accent5 31 5" xfId="7415" xr:uid="{99492D1A-2D5B-47DF-BDB2-F53C6C4F8968}"/>
    <cellStyle name="40% - Accent5 31 5 2" xfId="18703" xr:uid="{8E027616-C6AD-4A42-B719-52E1EDF483D4}"/>
    <cellStyle name="40% - Accent5 31 6" xfId="5421" xr:uid="{9764F8B4-3334-49C2-8C6B-49458CFE9025}"/>
    <cellStyle name="40% - Accent5 31 6 2" xfId="16709" xr:uid="{3C44470D-8A10-4BE2-8A1A-5C4DB8CF455E}"/>
    <cellStyle name="40% - Accent5 31 7" xfId="14715" xr:uid="{E2E37226-AD8D-4DD5-91A7-CE8E70E06451}"/>
    <cellStyle name="40% - Accent5 31 8" xfId="13401" xr:uid="{42A3ECAA-085F-4D12-BF02-5A8255EC78F1}"/>
    <cellStyle name="40% - Accent5 32" xfId="1466" xr:uid="{1E3CF809-3325-4AB7-9FC9-8005573C4F4A}"/>
    <cellStyle name="40% - Accent5 32 2" xfId="4422" xr:uid="{6577D44F-2148-482D-92CC-9D5782396E4D}"/>
    <cellStyle name="40% - Accent5 32 2 2" xfId="12401" xr:uid="{228AE1C2-FAD2-421F-861F-358A9772E68D}"/>
    <cellStyle name="40% - Accent5 32 2 2 2" xfId="23689" xr:uid="{11CDECD1-9C67-49A2-BB29-01392A2F523C}"/>
    <cellStyle name="40% - Accent5 32 2 3" xfId="10407" xr:uid="{E72E4D21-8463-4280-9B5B-3DF2A703D949}"/>
    <cellStyle name="40% - Accent5 32 2 3 2" xfId="21695" xr:uid="{1B8FF5F9-432D-47FC-AFF8-61E394300EEE}"/>
    <cellStyle name="40% - Accent5 32 2 4" xfId="8413" xr:uid="{015F2C55-8C2D-4E4A-88D5-FF2FAAA5D04D}"/>
    <cellStyle name="40% - Accent5 32 2 4 2" xfId="19701" xr:uid="{D6D310E2-1870-4D4E-84EF-3B47A3FC81E8}"/>
    <cellStyle name="40% - Accent5 32 2 5" xfId="6419" xr:uid="{CFD5F14E-9BA1-4506-8147-F76D089B81EB}"/>
    <cellStyle name="40% - Accent5 32 2 5 2" xfId="17707" xr:uid="{4840D706-9FB5-415B-9566-4AFD006E1CB6}"/>
    <cellStyle name="40% - Accent5 32 2 6" xfId="15713" xr:uid="{2BEC0380-5282-4F5F-83CD-6D49E43C40DF}"/>
    <cellStyle name="40% - Accent5 32 3" xfId="11404" xr:uid="{0C19F60F-578B-40A9-8FFD-8194B549C2B4}"/>
    <cellStyle name="40% - Accent5 32 3 2" xfId="22692" xr:uid="{F041B75F-B23D-4B42-B805-A9F47E38D8DE}"/>
    <cellStyle name="40% - Accent5 32 4" xfId="9410" xr:uid="{F840ABE4-B412-4B90-939F-B997F49A8B5A}"/>
    <cellStyle name="40% - Accent5 32 4 2" xfId="20698" xr:uid="{A6A4D42A-FD23-4DC1-82F4-82AB30BEA419}"/>
    <cellStyle name="40% - Accent5 32 5" xfId="7416" xr:uid="{EEFAC51D-0922-4DBE-911D-C89CD9B8981A}"/>
    <cellStyle name="40% - Accent5 32 5 2" xfId="18704" xr:uid="{D470B816-CBE6-4CC1-8FCA-8F55DB818E9C}"/>
    <cellStyle name="40% - Accent5 32 6" xfId="5422" xr:uid="{9F4D6E57-66B4-4A02-8431-C7104A8C624C}"/>
    <cellStyle name="40% - Accent5 32 6 2" xfId="16710" xr:uid="{11B315DB-3E37-456C-AFAF-6D3646DE60B2}"/>
    <cellStyle name="40% - Accent5 32 7" xfId="14716" xr:uid="{AA9B677A-DA7B-4ED6-B76E-6B5959074914}"/>
    <cellStyle name="40% - Accent5 32 8" xfId="13402" xr:uid="{A8F512C6-41DD-43FA-9A9A-94582BFEC83B}"/>
    <cellStyle name="40% - Accent5 33" xfId="1467" xr:uid="{929D4757-C844-4DD4-BC34-190D3F704B31}"/>
    <cellStyle name="40% - Accent5 33 2" xfId="4423" xr:uid="{C0237358-E6CD-45B7-A865-38C810BA73A9}"/>
    <cellStyle name="40% - Accent5 33 2 2" xfId="12402" xr:uid="{13777EA2-A804-49EE-AB5D-1E1634BE5EE7}"/>
    <cellStyle name="40% - Accent5 33 2 2 2" xfId="23690" xr:uid="{91A5C373-C126-4B5A-92C2-F09C2BC9B048}"/>
    <cellStyle name="40% - Accent5 33 2 3" xfId="10408" xr:uid="{8E3E2C24-23C0-4AED-8F91-69E28B35B78A}"/>
    <cellStyle name="40% - Accent5 33 2 3 2" xfId="21696" xr:uid="{803FEB31-1F69-40AA-8E3B-86A1D5BD033C}"/>
    <cellStyle name="40% - Accent5 33 2 4" xfId="8414" xr:uid="{C5283DF0-1FEA-41F3-982B-8DB7EDD40C36}"/>
    <cellStyle name="40% - Accent5 33 2 4 2" xfId="19702" xr:uid="{E831EB3E-BF11-45B7-840E-377B8C5EB6AE}"/>
    <cellStyle name="40% - Accent5 33 2 5" xfId="6420" xr:uid="{27EAF60B-6B54-4116-8611-3B57EB59E9A4}"/>
    <cellStyle name="40% - Accent5 33 2 5 2" xfId="17708" xr:uid="{66959930-6C21-4F23-8AF6-589A21701256}"/>
    <cellStyle name="40% - Accent5 33 2 6" xfId="15714" xr:uid="{6ED0573E-59D7-4183-B47E-C6734606DC33}"/>
    <cellStyle name="40% - Accent5 33 3" xfId="11405" xr:uid="{B7D82FB8-DF9E-4FC7-A3E2-80C65A967582}"/>
    <cellStyle name="40% - Accent5 33 3 2" xfId="22693" xr:uid="{E114E60A-A658-4934-A685-B38F6A5C99B1}"/>
    <cellStyle name="40% - Accent5 33 4" xfId="9411" xr:uid="{B1A873E1-99C4-4953-9986-3C5A5ADF7CC6}"/>
    <cellStyle name="40% - Accent5 33 4 2" xfId="20699" xr:uid="{04EDC505-72CF-46A9-92DB-963CD4C851B0}"/>
    <cellStyle name="40% - Accent5 33 5" xfId="7417" xr:uid="{AF2CFCC9-353C-4EDC-8169-3B1018F96180}"/>
    <cellStyle name="40% - Accent5 33 5 2" xfId="18705" xr:uid="{02E67D9A-6842-4431-8205-29F376B62F1C}"/>
    <cellStyle name="40% - Accent5 33 6" xfId="5423" xr:uid="{33558A99-A744-4BD5-BDDD-1EAAD68700AE}"/>
    <cellStyle name="40% - Accent5 33 6 2" xfId="16711" xr:uid="{28234486-DA81-4BEC-8D30-B7C2260BC4A6}"/>
    <cellStyle name="40% - Accent5 33 7" xfId="14717" xr:uid="{01EFFCD0-0FFC-412E-8165-8855C7ECDA53}"/>
    <cellStyle name="40% - Accent5 33 8" xfId="13403" xr:uid="{21025A1B-03BE-4E88-A0AF-A84BF0F38A67}"/>
    <cellStyle name="40% - Accent5 34" xfId="1468" xr:uid="{889084AD-F45D-454A-9804-2B9045C7D8B6}"/>
    <cellStyle name="40% - Accent5 34 2" xfId="4424" xr:uid="{A347A032-AC5C-46B7-A109-0B6F0577E570}"/>
    <cellStyle name="40% - Accent5 34 2 2" xfId="12403" xr:uid="{8929648C-62CF-47BE-B16C-3422A846FDB8}"/>
    <cellStyle name="40% - Accent5 34 2 2 2" xfId="23691" xr:uid="{D744F939-0AA1-4888-B59D-8D0E9C8DD0A4}"/>
    <cellStyle name="40% - Accent5 34 2 3" xfId="10409" xr:uid="{F38F4DD9-8731-41FB-8AF6-5C97E1713987}"/>
    <cellStyle name="40% - Accent5 34 2 3 2" xfId="21697" xr:uid="{9066B8B1-1BBE-42BA-884D-58D9C6911BCB}"/>
    <cellStyle name="40% - Accent5 34 2 4" xfId="8415" xr:uid="{79CAA06D-F51D-41D9-9E0A-EC3D28F9A2D8}"/>
    <cellStyle name="40% - Accent5 34 2 4 2" xfId="19703" xr:uid="{FB35F7BB-C899-4D57-875F-9DACF0701F26}"/>
    <cellStyle name="40% - Accent5 34 2 5" xfId="6421" xr:uid="{7AE43EC2-ADA6-4AFB-A513-67CE1AEF389E}"/>
    <cellStyle name="40% - Accent5 34 2 5 2" xfId="17709" xr:uid="{D7478440-D93F-4183-9F10-DFA7F89F6861}"/>
    <cellStyle name="40% - Accent5 34 2 6" xfId="15715" xr:uid="{19ADE44A-6536-4374-A2EE-078D426EE007}"/>
    <cellStyle name="40% - Accent5 34 3" xfId="11406" xr:uid="{918EA12E-C840-41A3-B271-A15126E1FBE8}"/>
    <cellStyle name="40% - Accent5 34 3 2" xfId="22694" xr:uid="{403FC02F-6CB5-46B5-A75C-8B52087B87EA}"/>
    <cellStyle name="40% - Accent5 34 4" xfId="9412" xr:uid="{17DBC9A0-D080-495B-AE73-AC5078A3DAF1}"/>
    <cellStyle name="40% - Accent5 34 4 2" xfId="20700" xr:uid="{5B55E0EE-F41A-4FD5-B33B-E24909E141B1}"/>
    <cellStyle name="40% - Accent5 34 5" xfId="7418" xr:uid="{2E510137-C576-478B-B563-67FD3A871115}"/>
    <cellStyle name="40% - Accent5 34 5 2" xfId="18706" xr:uid="{1BF8DB56-C1E6-4444-85BE-DC3761A32464}"/>
    <cellStyle name="40% - Accent5 34 6" xfId="5424" xr:uid="{F1F3FA6C-F727-494C-982A-9C5BBDDD38C2}"/>
    <cellStyle name="40% - Accent5 34 6 2" xfId="16712" xr:uid="{DAFB0BD1-029A-4364-B355-ACB2A32D8957}"/>
    <cellStyle name="40% - Accent5 34 7" xfId="14718" xr:uid="{D4B912FF-F90C-4636-A235-2963F405B7D7}"/>
    <cellStyle name="40% - Accent5 34 8" xfId="13404" xr:uid="{B06B5C98-7741-4F16-B922-D63D752EC878}"/>
    <cellStyle name="40% - Accent5 35" xfId="1469" xr:uid="{61500E5D-C13A-4CA3-B811-CFDCB5974C06}"/>
    <cellStyle name="40% - Accent5 35 2" xfId="4425" xr:uid="{B3D5A1F5-AA6B-464D-A6BB-EF60D606969B}"/>
    <cellStyle name="40% - Accent5 35 2 2" xfId="12404" xr:uid="{11D09251-9FF7-40C3-AEBA-5FA19F89C426}"/>
    <cellStyle name="40% - Accent5 35 2 2 2" xfId="23692" xr:uid="{EFE4ABCC-86EE-4869-ACD4-CE25DBB0337F}"/>
    <cellStyle name="40% - Accent5 35 2 3" xfId="10410" xr:uid="{5069C392-4BC1-4236-AE82-249FA607915C}"/>
    <cellStyle name="40% - Accent5 35 2 3 2" xfId="21698" xr:uid="{83B22A99-CD61-42C2-8436-AA59DFCD745E}"/>
    <cellStyle name="40% - Accent5 35 2 4" xfId="8416" xr:uid="{96207CFE-7922-4B40-AFAE-48CAC66EA440}"/>
    <cellStyle name="40% - Accent5 35 2 4 2" xfId="19704" xr:uid="{80123F8C-BDE4-4880-875D-671857A7A099}"/>
    <cellStyle name="40% - Accent5 35 2 5" xfId="6422" xr:uid="{8944874D-D658-4445-813B-9B00BA4BC85E}"/>
    <cellStyle name="40% - Accent5 35 2 5 2" xfId="17710" xr:uid="{9461FAB2-8BDF-4470-AAB0-85E5B7308136}"/>
    <cellStyle name="40% - Accent5 35 2 6" xfId="15716" xr:uid="{7C897E27-C306-47A3-91C1-037873E8192E}"/>
    <cellStyle name="40% - Accent5 35 3" xfId="11407" xr:uid="{C85CD3C2-58B1-409B-B151-FE36E5C6CD6A}"/>
    <cellStyle name="40% - Accent5 35 3 2" xfId="22695" xr:uid="{5D12B6C3-AA0F-4004-A65D-F8C78ED56E7B}"/>
    <cellStyle name="40% - Accent5 35 4" xfId="9413" xr:uid="{9032C83D-F93A-4748-B70B-8ADBF34CEDBD}"/>
    <cellStyle name="40% - Accent5 35 4 2" xfId="20701" xr:uid="{34D98760-01F5-4D59-AAF3-AFD2783FC4D5}"/>
    <cellStyle name="40% - Accent5 35 5" xfId="7419" xr:uid="{EE5DFC40-F440-48A6-B6A2-E0DA5142714F}"/>
    <cellStyle name="40% - Accent5 35 5 2" xfId="18707" xr:uid="{8CFB2E08-010F-45C2-B296-4BFBF4FC5572}"/>
    <cellStyle name="40% - Accent5 35 6" xfId="5425" xr:uid="{647647A4-96E7-4B9E-8A4E-7BD30F6E1465}"/>
    <cellStyle name="40% - Accent5 35 6 2" xfId="16713" xr:uid="{EAF1F5F6-E324-434C-A9F3-459567FCD115}"/>
    <cellStyle name="40% - Accent5 35 7" xfId="14719" xr:uid="{C353B6EE-7E54-4420-A481-10F3B8DD59CC}"/>
    <cellStyle name="40% - Accent5 35 8" xfId="13405" xr:uid="{4F111AC8-667B-4A75-800E-5DD05C7FB287}"/>
    <cellStyle name="40% - Accent5 36" xfId="1470" xr:uid="{DB01101B-404A-4180-B613-0D97FEF78A0D}"/>
    <cellStyle name="40% - Accent5 36 2" xfId="4426" xr:uid="{25E97A88-D38A-4F3D-9711-574FB35CEA6E}"/>
    <cellStyle name="40% - Accent5 36 2 2" xfId="12405" xr:uid="{4D2FD25C-1198-47BF-B4FD-DD83CEBD659F}"/>
    <cellStyle name="40% - Accent5 36 2 2 2" xfId="23693" xr:uid="{C614FB5E-1BD3-4471-B11B-B24F1C012E98}"/>
    <cellStyle name="40% - Accent5 36 2 3" xfId="10411" xr:uid="{21ED27FD-30C0-4AAF-98F1-14B94A18079C}"/>
    <cellStyle name="40% - Accent5 36 2 3 2" xfId="21699" xr:uid="{6B308AAA-F2B8-46DF-B061-5667C6A8C3F3}"/>
    <cellStyle name="40% - Accent5 36 2 4" xfId="8417" xr:uid="{E087BE56-4151-43AA-A955-7319B46F3CB7}"/>
    <cellStyle name="40% - Accent5 36 2 4 2" xfId="19705" xr:uid="{E54A762D-A023-40BD-AF43-AB05A4DA63A2}"/>
    <cellStyle name="40% - Accent5 36 2 5" xfId="6423" xr:uid="{A972765E-2FB2-402D-8124-0501C1DD3315}"/>
    <cellStyle name="40% - Accent5 36 2 5 2" xfId="17711" xr:uid="{3F470852-7803-426D-A465-D2325F070A9C}"/>
    <cellStyle name="40% - Accent5 36 2 6" xfId="15717" xr:uid="{808BF237-1067-462B-B5AE-9DE32329CA49}"/>
    <cellStyle name="40% - Accent5 36 3" xfId="11408" xr:uid="{653F1DC1-2AF2-4486-8D70-8E2FAFF51C70}"/>
    <cellStyle name="40% - Accent5 36 3 2" xfId="22696" xr:uid="{17ED99AC-047C-4BB9-A8C6-7D0C911FEA7A}"/>
    <cellStyle name="40% - Accent5 36 4" xfId="9414" xr:uid="{EC85255F-84DB-4239-A6DF-E423235831E9}"/>
    <cellStyle name="40% - Accent5 36 4 2" xfId="20702" xr:uid="{429E3E76-745A-421B-B454-ED1C04C21B8E}"/>
    <cellStyle name="40% - Accent5 36 5" xfId="7420" xr:uid="{9BE2C0A9-3850-4D37-BA22-3B8F705C7EE5}"/>
    <cellStyle name="40% - Accent5 36 5 2" xfId="18708" xr:uid="{6165B065-D343-4114-A397-9201D5CCF470}"/>
    <cellStyle name="40% - Accent5 36 6" xfId="5426" xr:uid="{61C0EF07-0E44-483F-A190-6C968B408C6F}"/>
    <cellStyle name="40% - Accent5 36 6 2" xfId="16714" xr:uid="{EABCC307-F7D8-48CD-A77B-7E5594B05ECF}"/>
    <cellStyle name="40% - Accent5 36 7" xfId="14720" xr:uid="{4CC13473-8620-425B-BF19-70BFE0C11633}"/>
    <cellStyle name="40% - Accent5 36 8" xfId="13406" xr:uid="{4559C7E4-B5E0-41D1-9E68-70424EE390FA}"/>
    <cellStyle name="40% - Accent5 37" xfId="1471" xr:uid="{09238218-0719-42C6-B247-E39D2B963DCF}"/>
    <cellStyle name="40% - Accent5 37 2" xfId="4427" xr:uid="{D6B60BE3-B24C-4991-A6FC-9DE17D461330}"/>
    <cellStyle name="40% - Accent5 37 2 2" xfId="12406" xr:uid="{A686E329-7BA0-4447-BB1F-3286179E6CC7}"/>
    <cellStyle name="40% - Accent5 37 2 2 2" xfId="23694" xr:uid="{9383F607-E26B-428C-99A8-273F0BBFF87B}"/>
    <cellStyle name="40% - Accent5 37 2 3" xfId="10412" xr:uid="{ACEF8A79-F800-4E10-8806-5E535A574409}"/>
    <cellStyle name="40% - Accent5 37 2 3 2" xfId="21700" xr:uid="{C46E6863-E1A6-4852-B258-04BBE994A5BA}"/>
    <cellStyle name="40% - Accent5 37 2 4" xfId="8418" xr:uid="{9CDD8EA1-BA01-4B64-9A4D-1B60A1504588}"/>
    <cellStyle name="40% - Accent5 37 2 4 2" xfId="19706" xr:uid="{3F3BC07E-D47F-45C3-9030-BF7DE0FD8088}"/>
    <cellStyle name="40% - Accent5 37 2 5" xfId="6424" xr:uid="{A04C5026-D429-4516-BA4B-28A6DAECF5EA}"/>
    <cellStyle name="40% - Accent5 37 2 5 2" xfId="17712" xr:uid="{DEB1EB9C-082F-4404-8E6A-C6B19D3C0567}"/>
    <cellStyle name="40% - Accent5 37 2 6" xfId="15718" xr:uid="{561894D1-A3E8-42B9-AC7D-E58A1BF9F95B}"/>
    <cellStyle name="40% - Accent5 37 3" xfId="11409" xr:uid="{AF347185-8A70-4899-8C8A-D1261A9810A4}"/>
    <cellStyle name="40% - Accent5 37 3 2" xfId="22697" xr:uid="{B0956F0F-2CBB-44E5-8B72-A0EB2EAF75FB}"/>
    <cellStyle name="40% - Accent5 37 4" xfId="9415" xr:uid="{7A8A7067-617D-43D1-B804-4267EDA5A9CF}"/>
    <cellStyle name="40% - Accent5 37 4 2" xfId="20703" xr:uid="{F751D940-7E00-4698-B032-B0FAEC97C588}"/>
    <cellStyle name="40% - Accent5 37 5" xfId="7421" xr:uid="{15429F8C-FB23-4E2A-876A-243E29E76ED1}"/>
    <cellStyle name="40% - Accent5 37 5 2" xfId="18709" xr:uid="{A47A5143-FE34-46C6-8ECF-9E75980178D1}"/>
    <cellStyle name="40% - Accent5 37 6" xfId="5427" xr:uid="{BC6A305E-B5E7-4FC9-BE54-47DED8544AF3}"/>
    <cellStyle name="40% - Accent5 37 6 2" xfId="16715" xr:uid="{06E17186-2C3C-437F-865F-EBD14EAFEC50}"/>
    <cellStyle name="40% - Accent5 37 7" xfId="14721" xr:uid="{2556D95D-4F14-4DA3-AE8D-64A09E1CAD51}"/>
    <cellStyle name="40% - Accent5 37 8" xfId="13407" xr:uid="{0B6E3905-DF26-4E7A-AEAC-7919621C3B73}"/>
    <cellStyle name="40% - Accent5 38" xfId="1472" xr:uid="{143A92B6-1A37-4C45-B4B8-0CCF6DCBA741}"/>
    <cellStyle name="40% - Accent5 38 2" xfId="4428" xr:uid="{3E196B17-88CF-4830-AB1A-4A117FBE6BDB}"/>
    <cellStyle name="40% - Accent5 38 2 2" xfId="12407" xr:uid="{7F7883F6-DC2B-4038-9C00-608B842341CE}"/>
    <cellStyle name="40% - Accent5 38 2 2 2" xfId="23695" xr:uid="{7007B2AA-674A-4C53-B7B1-86423FA56A63}"/>
    <cellStyle name="40% - Accent5 38 2 3" xfId="10413" xr:uid="{B38A2347-6FBF-441A-9B53-6EC795E16E1B}"/>
    <cellStyle name="40% - Accent5 38 2 3 2" xfId="21701" xr:uid="{A08E7EAB-A659-41A1-891C-30F1EA479645}"/>
    <cellStyle name="40% - Accent5 38 2 4" xfId="8419" xr:uid="{A19B216C-D8C8-418A-947B-74307E2F3560}"/>
    <cellStyle name="40% - Accent5 38 2 4 2" xfId="19707" xr:uid="{D464B002-9BBB-4EE8-970F-90F41E71AF22}"/>
    <cellStyle name="40% - Accent5 38 2 5" xfId="6425" xr:uid="{6593CDA9-B3C7-4459-A507-FEC46F764502}"/>
    <cellStyle name="40% - Accent5 38 2 5 2" xfId="17713" xr:uid="{4DB72196-28B7-4C23-B09C-747D9F1097D8}"/>
    <cellStyle name="40% - Accent5 38 2 6" xfId="15719" xr:uid="{0E981421-4BE1-4479-87AC-4CDFBDEF9A7C}"/>
    <cellStyle name="40% - Accent5 38 3" xfId="11410" xr:uid="{0F7A9F5D-55E8-43E2-80E7-84404B6DAAA2}"/>
    <cellStyle name="40% - Accent5 38 3 2" xfId="22698" xr:uid="{06B51028-8A38-4AAA-938B-79AEA4B8CDC8}"/>
    <cellStyle name="40% - Accent5 38 4" xfId="9416" xr:uid="{8A4B4DB6-1579-4771-B283-456AC8E928AE}"/>
    <cellStyle name="40% - Accent5 38 4 2" xfId="20704" xr:uid="{D6751B7E-65B6-4CFC-B049-FF3D493011ED}"/>
    <cellStyle name="40% - Accent5 38 5" xfId="7422" xr:uid="{952BE607-6923-47B2-8188-5C1DE65BAE1A}"/>
    <cellStyle name="40% - Accent5 38 5 2" xfId="18710" xr:uid="{BC8C7518-8D94-4820-AEAE-D5FA3627299B}"/>
    <cellStyle name="40% - Accent5 38 6" xfId="5428" xr:uid="{9D0E5D9C-BB8C-4792-9F85-698E662EB161}"/>
    <cellStyle name="40% - Accent5 38 6 2" xfId="16716" xr:uid="{967B2B38-1518-4656-93D7-D277E87307DF}"/>
    <cellStyle name="40% - Accent5 38 7" xfId="14722" xr:uid="{AA7CD6D4-756F-4D53-B942-E69DF02B1CC9}"/>
    <cellStyle name="40% - Accent5 38 8" xfId="13408" xr:uid="{68BB1861-E2EE-4C9E-AA32-5CAD4DD0318E}"/>
    <cellStyle name="40% - Accent5 39" xfId="1473" xr:uid="{64FBF9D8-8427-4C0F-90AC-BD3F85A54ACA}"/>
    <cellStyle name="40% - Accent5 39 2" xfId="4429" xr:uid="{AB86626B-6927-47C0-93FD-530474AF45A1}"/>
    <cellStyle name="40% - Accent5 39 2 2" xfId="12408" xr:uid="{23496B63-93A4-472D-8020-38AAA3BA534E}"/>
    <cellStyle name="40% - Accent5 39 2 2 2" xfId="23696" xr:uid="{E5FEE0E7-771F-4028-AD76-B2050ECDC32E}"/>
    <cellStyle name="40% - Accent5 39 2 3" xfId="10414" xr:uid="{FE5C136A-0172-40A0-9441-4857CE438B10}"/>
    <cellStyle name="40% - Accent5 39 2 3 2" xfId="21702" xr:uid="{D50F97E0-B78C-43FA-8FBC-782EFD127AFC}"/>
    <cellStyle name="40% - Accent5 39 2 4" xfId="8420" xr:uid="{2B29F70E-7DCC-4AE5-B12A-C2704771CCE7}"/>
    <cellStyle name="40% - Accent5 39 2 4 2" xfId="19708" xr:uid="{AD42AE33-C092-42AA-AF9B-6A137B03093B}"/>
    <cellStyle name="40% - Accent5 39 2 5" xfId="6426" xr:uid="{F3BBC98F-0AE8-4520-B7AD-DC5110782E00}"/>
    <cellStyle name="40% - Accent5 39 2 5 2" xfId="17714" xr:uid="{48EB1828-A23F-45DB-A6E8-0D97BBA3BB41}"/>
    <cellStyle name="40% - Accent5 39 2 6" xfId="15720" xr:uid="{362EBF68-F18F-4C14-899F-2BCBE6A590A4}"/>
    <cellStyle name="40% - Accent5 39 3" xfId="11411" xr:uid="{D772692A-91A0-4C7D-ADE8-BA9ED5F2C000}"/>
    <cellStyle name="40% - Accent5 39 3 2" xfId="22699" xr:uid="{79AB2676-943C-4CE0-9630-5726B4C7D7C9}"/>
    <cellStyle name="40% - Accent5 39 4" xfId="9417" xr:uid="{17D93E00-3A1D-47D5-822A-8235BC1D3FA0}"/>
    <cellStyle name="40% - Accent5 39 4 2" xfId="20705" xr:uid="{A2ED0131-4E30-42F1-9577-87502D5D51CF}"/>
    <cellStyle name="40% - Accent5 39 5" xfId="7423" xr:uid="{BAFB4309-9D74-4802-BF84-55C067652561}"/>
    <cellStyle name="40% - Accent5 39 5 2" xfId="18711" xr:uid="{91BC864B-D689-4E78-B75B-8D32D0CD92D0}"/>
    <cellStyle name="40% - Accent5 39 6" xfId="5429" xr:uid="{ECAFC77B-4177-43A2-A2FC-24BCF473129C}"/>
    <cellStyle name="40% - Accent5 39 6 2" xfId="16717" xr:uid="{5A03693D-99B9-4EAA-9F28-A7CED33DD9D7}"/>
    <cellStyle name="40% - Accent5 39 7" xfId="14723" xr:uid="{2CE92528-139F-4E86-959F-60481162EBA2}"/>
    <cellStyle name="40% - Accent5 39 8" xfId="13409" xr:uid="{68F83868-2AD2-42FB-A3DB-649356A9F5EE}"/>
    <cellStyle name="40% - Accent5 4" xfId="1474" xr:uid="{025D9D11-B8F6-496E-92AF-1BFE52C41EFC}"/>
    <cellStyle name="40% - Accent5 4 10" xfId="24687" xr:uid="{AC63F9DD-0591-46E0-9FDB-222197FFA0CE}"/>
    <cellStyle name="40% - Accent5 4 11" xfId="25076" xr:uid="{98779E32-BF5C-4B68-AFC5-5A2BB25F0FD8}"/>
    <cellStyle name="40% - Accent5 4 2" xfId="4430" xr:uid="{911F64FB-DC81-4B3A-95F0-BA13AD2B6F9B}"/>
    <cellStyle name="40% - Accent5 4 2 2" xfId="12409" xr:uid="{65842FD3-0FB3-4F35-A096-41104AE9F1DF}"/>
    <cellStyle name="40% - Accent5 4 2 2 2" xfId="23697" xr:uid="{AF871B6B-C250-4838-9564-280A3715830F}"/>
    <cellStyle name="40% - Accent5 4 2 3" xfId="10415" xr:uid="{C925B2B7-3933-4196-A39E-E0B1EF9AB7C1}"/>
    <cellStyle name="40% - Accent5 4 2 3 2" xfId="21703" xr:uid="{2D9198CB-6457-4E48-8285-AB3FA8D35796}"/>
    <cellStyle name="40% - Accent5 4 2 4" xfId="8421" xr:uid="{69B651FA-C44F-4718-9AA1-2F3FF27CBCAC}"/>
    <cellStyle name="40% - Accent5 4 2 4 2" xfId="19709" xr:uid="{2DEF9580-E051-447D-B097-BEEE8724413A}"/>
    <cellStyle name="40% - Accent5 4 2 5" xfId="6427" xr:uid="{C2D43693-C140-4B27-9C77-57B374D5A85E}"/>
    <cellStyle name="40% - Accent5 4 2 5 2" xfId="17715" xr:uid="{C941E371-2F82-4511-8808-A07544794181}"/>
    <cellStyle name="40% - Accent5 4 2 6" xfId="15721" xr:uid="{25F197FA-CAD2-4C9A-8E9C-3C193385409E}"/>
    <cellStyle name="40% - Accent5 4 2 7" xfId="24448" xr:uid="{2817588F-BEAF-48A0-A1C8-8F3C0BAF5EE7}"/>
    <cellStyle name="40% - Accent5 4 2 8" xfId="24911" xr:uid="{EC793F51-9EED-4F36-93F1-A0CB619E4AC0}"/>
    <cellStyle name="40% - Accent5 4 2 9" xfId="25278" xr:uid="{49251B06-1A1E-4D01-B75E-D75A25752835}"/>
    <cellStyle name="40% - Accent5 4 3" xfId="11412" xr:uid="{79E6F6C9-919D-4107-9498-DCF060B53BEC}"/>
    <cellStyle name="40% - Accent5 4 3 2" xfId="22700" xr:uid="{096B247E-2D80-45C6-A3D8-00A0C5B21DCE}"/>
    <cellStyle name="40% - Accent5 4 4" xfId="9418" xr:uid="{EAC105EE-0DD7-4D1D-B3FE-A5DAFEF03D79}"/>
    <cellStyle name="40% - Accent5 4 4 2" xfId="20706" xr:uid="{FE21C49A-BCDE-440B-805E-1282867637E5}"/>
    <cellStyle name="40% - Accent5 4 5" xfId="7424" xr:uid="{06F2902F-B839-4A3B-A9B3-B23ECDC8DD59}"/>
    <cellStyle name="40% - Accent5 4 5 2" xfId="18712" xr:uid="{BAE08D8E-E515-4294-AE5D-DC9097D52EA6}"/>
    <cellStyle name="40% - Accent5 4 6" xfId="5430" xr:uid="{D71BEF24-1A3F-40E7-B268-9FC0837E3358}"/>
    <cellStyle name="40% - Accent5 4 6 2" xfId="16718" xr:uid="{A66AEE8D-C514-4430-8E8D-8253E401CF71}"/>
    <cellStyle name="40% - Accent5 4 7" xfId="14724" xr:uid="{F298F311-119B-4C5D-982E-DC1A2FECB50D}"/>
    <cellStyle name="40% - Accent5 4 8" xfId="13410" xr:uid="{9FAD3AAD-D10D-46F3-9460-3A358FC20846}"/>
    <cellStyle name="40% - Accent5 4 9" xfId="24060" xr:uid="{25898AF0-5E48-41B0-8259-3192E9B0DC25}"/>
    <cellStyle name="40% - Accent5 40" xfId="1475" xr:uid="{8E257357-413A-4242-8A28-CC91936B62A7}"/>
    <cellStyle name="40% - Accent5 40 2" xfId="4431" xr:uid="{DF4B6E06-D4B0-4A11-89B8-6E498A00DAA3}"/>
    <cellStyle name="40% - Accent5 40 2 2" xfId="12410" xr:uid="{7B531C7E-9ACF-4DA9-9CC8-5B458AE0B4B9}"/>
    <cellStyle name="40% - Accent5 40 2 2 2" xfId="23698" xr:uid="{65DF13AD-7F32-45ED-8D59-423D7338A5E9}"/>
    <cellStyle name="40% - Accent5 40 2 3" xfId="10416" xr:uid="{5D7F02B5-A07B-45C3-B266-0543EC89E429}"/>
    <cellStyle name="40% - Accent5 40 2 3 2" xfId="21704" xr:uid="{A1E29EE2-A739-4C78-B35B-ECA83271A8A5}"/>
    <cellStyle name="40% - Accent5 40 2 4" xfId="8422" xr:uid="{3D1289D4-3B88-4615-BFF8-CDF76FBA8908}"/>
    <cellStyle name="40% - Accent5 40 2 4 2" xfId="19710" xr:uid="{20401F28-5863-42D9-8985-D65482183436}"/>
    <cellStyle name="40% - Accent5 40 2 5" xfId="6428" xr:uid="{6328255E-A16E-4714-8C9D-3C52B1190A32}"/>
    <cellStyle name="40% - Accent5 40 2 5 2" xfId="17716" xr:uid="{4DC63858-DEF8-46B7-B0C7-7BEF9A24EC66}"/>
    <cellStyle name="40% - Accent5 40 2 6" xfId="15722" xr:uid="{64331FA3-D1F3-4720-88F1-6BF5B37D3A77}"/>
    <cellStyle name="40% - Accent5 40 3" xfId="11413" xr:uid="{8BE5DD3D-7BF2-4879-8079-94F7707398D3}"/>
    <cellStyle name="40% - Accent5 40 3 2" xfId="22701" xr:uid="{1AFF4B84-C732-4D3F-94A5-23978CD32E8C}"/>
    <cellStyle name="40% - Accent5 40 4" xfId="9419" xr:uid="{1D55DF55-B991-49D0-9C2D-BE43202FC0DD}"/>
    <cellStyle name="40% - Accent5 40 4 2" xfId="20707" xr:uid="{31D04847-555A-4D55-ADC1-7DE1A3B8A0A6}"/>
    <cellStyle name="40% - Accent5 40 5" xfId="7425" xr:uid="{D23DCB95-497A-41EA-AB27-FF6581AAB0CC}"/>
    <cellStyle name="40% - Accent5 40 5 2" xfId="18713" xr:uid="{6158F41F-4155-4BAB-8991-D4C881DC468E}"/>
    <cellStyle name="40% - Accent5 40 6" xfId="5431" xr:uid="{FF7B29F9-0CCF-42D3-B523-058DE0589F99}"/>
    <cellStyle name="40% - Accent5 40 6 2" xfId="16719" xr:uid="{1EA886D1-774D-4A66-B87A-F11C9425A286}"/>
    <cellStyle name="40% - Accent5 40 7" xfId="14725" xr:uid="{BCCD7893-190B-421A-A1D6-1FB51F97CBD9}"/>
    <cellStyle name="40% - Accent5 40 8" xfId="13411" xr:uid="{4B3756B0-E19B-4DB9-9F70-577C2CDBEAC3}"/>
    <cellStyle name="40% - Accent5 41" xfId="1476" xr:uid="{CC8CAA05-519F-42B5-B136-96965091DC7F}"/>
    <cellStyle name="40% - Accent5 41 2" xfId="4432" xr:uid="{4D4F0C5C-02BE-40A1-80A8-5095C88A8002}"/>
    <cellStyle name="40% - Accent5 41 2 2" xfId="12411" xr:uid="{8E236123-78AD-40FB-BC20-86D40B66EA5A}"/>
    <cellStyle name="40% - Accent5 41 2 2 2" xfId="23699" xr:uid="{70834D29-326D-42A5-92F2-9EDC408D30D6}"/>
    <cellStyle name="40% - Accent5 41 2 3" xfId="10417" xr:uid="{B5A8E607-5DBE-4BDB-9076-50097EBA2086}"/>
    <cellStyle name="40% - Accent5 41 2 3 2" xfId="21705" xr:uid="{9DB262EF-7E33-4C78-9176-65B6B30DF251}"/>
    <cellStyle name="40% - Accent5 41 2 4" xfId="8423" xr:uid="{CCF3BC17-885A-4F5D-A3BF-A2E7743DA92E}"/>
    <cellStyle name="40% - Accent5 41 2 4 2" xfId="19711" xr:uid="{6A779BF3-43ED-455E-A4F9-FC4FBFF30DDC}"/>
    <cellStyle name="40% - Accent5 41 2 5" xfId="6429" xr:uid="{B58D6EA9-AAD4-4C39-991A-C49F8370B9A8}"/>
    <cellStyle name="40% - Accent5 41 2 5 2" xfId="17717" xr:uid="{C0E5F963-6FE6-43F3-9CCA-DA92F9F66550}"/>
    <cellStyle name="40% - Accent5 41 2 6" xfId="15723" xr:uid="{D0734DCF-C9F2-4975-8CB8-E66570570083}"/>
    <cellStyle name="40% - Accent5 41 3" xfId="11414" xr:uid="{C36CA3BD-F344-444B-8AEF-60C28C2DD75D}"/>
    <cellStyle name="40% - Accent5 41 3 2" xfId="22702" xr:uid="{1731BC3A-9D1D-4E73-8721-AB53B0A6D374}"/>
    <cellStyle name="40% - Accent5 41 4" xfId="9420" xr:uid="{39273EC6-2F43-4B29-AB45-B0B5CB95E39D}"/>
    <cellStyle name="40% - Accent5 41 4 2" xfId="20708" xr:uid="{CB7BC010-10EC-462E-9A51-C6B6F3140075}"/>
    <cellStyle name="40% - Accent5 41 5" xfId="7426" xr:uid="{E7CB1DC8-3C42-43A9-BCBA-69B858A3BB61}"/>
    <cellStyle name="40% - Accent5 41 5 2" xfId="18714" xr:uid="{98DBF3B9-2AEA-4363-97AD-5D7403C0F50C}"/>
    <cellStyle name="40% - Accent5 41 6" xfId="5432" xr:uid="{DFBB000C-851D-4973-95B7-C74531806318}"/>
    <cellStyle name="40% - Accent5 41 6 2" xfId="16720" xr:uid="{C0D1AD7A-6A75-462D-988A-606E817A854A}"/>
    <cellStyle name="40% - Accent5 41 7" xfId="14726" xr:uid="{2991DC2F-30A8-4970-8162-C627C0FBB5B8}"/>
    <cellStyle name="40% - Accent5 41 8" xfId="13412" xr:uid="{6591BA2C-A14E-4957-8FBF-5A1BA353A077}"/>
    <cellStyle name="40% - Accent5 42" xfId="1477" xr:uid="{869B5B59-B34B-4DFA-92AB-A48EEE8ED8BA}"/>
    <cellStyle name="40% - Accent5 42 2" xfId="4433" xr:uid="{49BB869C-E7E9-462E-A15E-724C108CD448}"/>
    <cellStyle name="40% - Accent5 42 2 2" xfId="12412" xr:uid="{E63F4AAA-D186-40C5-A540-DE9ACD482690}"/>
    <cellStyle name="40% - Accent5 42 2 2 2" xfId="23700" xr:uid="{493C51F9-3DA1-4B83-AEFC-65BF0626A969}"/>
    <cellStyle name="40% - Accent5 42 2 3" xfId="10418" xr:uid="{286F398F-1E74-4C70-8B55-82941391045F}"/>
    <cellStyle name="40% - Accent5 42 2 3 2" xfId="21706" xr:uid="{9AF2FFD3-A8BB-4172-ADC6-078F5857F31C}"/>
    <cellStyle name="40% - Accent5 42 2 4" xfId="8424" xr:uid="{A8324D25-F478-4A67-B8DC-B508900C706A}"/>
    <cellStyle name="40% - Accent5 42 2 4 2" xfId="19712" xr:uid="{3554C09A-A781-4879-B552-3C4234243FF9}"/>
    <cellStyle name="40% - Accent5 42 2 5" xfId="6430" xr:uid="{1CE0D5CC-BAA4-4B17-ACEF-23E64A28E6D9}"/>
    <cellStyle name="40% - Accent5 42 2 5 2" xfId="17718" xr:uid="{889D8799-B17A-44CB-A0F1-8202845EDC43}"/>
    <cellStyle name="40% - Accent5 42 2 6" xfId="15724" xr:uid="{2FA7393C-DBF7-4C14-A484-009B0FF3F631}"/>
    <cellStyle name="40% - Accent5 42 3" xfId="11415" xr:uid="{090A7C6C-5D53-48AA-99AB-A3802E2F23F3}"/>
    <cellStyle name="40% - Accent5 42 3 2" xfId="22703" xr:uid="{FE1585A7-DEE1-493C-ADA4-786815B899EB}"/>
    <cellStyle name="40% - Accent5 42 4" xfId="9421" xr:uid="{2EF59EE6-18E0-426A-9A27-56D7CDF775AF}"/>
    <cellStyle name="40% - Accent5 42 4 2" xfId="20709" xr:uid="{4AB01CC5-5CAA-4781-868D-9583F8D910AA}"/>
    <cellStyle name="40% - Accent5 42 5" xfId="7427" xr:uid="{EFFA963B-D9B5-494B-85D0-E17F99E49278}"/>
    <cellStyle name="40% - Accent5 42 5 2" xfId="18715" xr:uid="{46451B68-93E0-4EE2-97BC-6F3C850F17CE}"/>
    <cellStyle name="40% - Accent5 42 6" xfId="5433" xr:uid="{E88FF69E-FB3F-4862-87DC-7151F7755ED1}"/>
    <cellStyle name="40% - Accent5 42 6 2" xfId="16721" xr:uid="{85C2AFD0-C4A3-4363-95F9-B58FBE4D2A12}"/>
    <cellStyle name="40% - Accent5 42 7" xfId="14727" xr:uid="{405140C5-CA60-4EAA-9E34-205C6A5C98E5}"/>
    <cellStyle name="40% - Accent5 42 8" xfId="13413" xr:uid="{72807A87-1B10-4E5B-A8FA-E1604FAEA17A}"/>
    <cellStyle name="40% - Accent5 43" xfId="1478" xr:uid="{74CAA76E-A4A0-4490-90A7-6816B676C3F9}"/>
    <cellStyle name="40% - Accent5 43 2" xfId="4434" xr:uid="{EE0FA10C-D7F1-43BD-A0B2-171243CF426A}"/>
    <cellStyle name="40% - Accent5 43 2 2" xfId="12413" xr:uid="{7324FE3C-BB9D-4BEA-BA90-93B9B0D77102}"/>
    <cellStyle name="40% - Accent5 43 2 2 2" xfId="23701" xr:uid="{92951D2B-C94F-4849-95B7-9D9486230B9E}"/>
    <cellStyle name="40% - Accent5 43 2 3" xfId="10419" xr:uid="{6A688C93-3BBC-4CC2-AA85-43150B8777F5}"/>
    <cellStyle name="40% - Accent5 43 2 3 2" xfId="21707" xr:uid="{BD57E123-DB01-447F-9C94-C6417B4F37B0}"/>
    <cellStyle name="40% - Accent5 43 2 4" xfId="8425" xr:uid="{DC2E1A44-A3E3-4D7E-B80B-A592C0D47920}"/>
    <cellStyle name="40% - Accent5 43 2 4 2" xfId="19713" xr:uid="{1418291B-04D1-4601-ADBC-5B12D3B1C0D1}"/>
    <cellStyle name="40% - Accent5 43 2 5" xfId="6431" xr:uid="{D8053BC7-1404-4965-8B89-EEEE5AFA670D}"/>
    <cellStyle name="40% - Accent5 43 2 5 2" xfId="17719" xr:uid="{469082C8-A573-4500-8521-E27C09B264F9}"/>
    <cellStyle name="40% - Accent5 43 2 6" xfId="15725" xr:uid="{8E561F93-2EF6-4A85-8930-23725C53D503}"/>
    <cellStyle name="40% - Accent5 43 3" xfId="11416" xr:uid="{C32BCBF0-1AFF-4C6A-AA64-C2AE36A1E5EB}"/>
    <cellStyle name="40% - Accent5 43 3 2" xfId="22704" xr:uid="{C2226448-7BC9-4742-8D76-5EECFD59B1B0}"/>
    <cellStyle name="40% - Accent5 43 4" xfId="9422" xr:uid="{25CD07BD-3238-4E2F-815D-EEE40524629F}"/>
    <cellStyle name="40% - Accent5 43 4 2" xfId="20710" xr:uid="{00959E17-C0AE-4E7B-89AC-6C06516E6871}"/>
    <cellStyle name="40% - Accent5 43 5" xfId="7428" xr:uid="{8AAB5C59-91F7-41BF-B11C-55D16BEB9E0F}"/>
    <cellStyle name="40% - Accent5 43 5 2" xfId="18716" xr:uid="{1F92A7C9-788C-4DAF-B990-0A18F60AE04D}"/>
    <cellStyle name="40% - Accent5 43 6" xfId="5434" xr:uid="{610030A7-D5F4-4F68-9D80-C6D7FEFC4528}"/>
    <cellStyle name="40% - Accent5 43 6 2" xfId="16722" xr:uid="{7168B409-3E58-4E04-8565-AB84018754FC}"/>
    <cellStyle name="40% - Accent5 43 7" xfId="14728" xr:uid="{2CFD7D8C-2B5B-4CB7-A8FF-3724041D7B4E}"/>
    <cellStyle name="40% - Accent5 43 8" xfId="13414" xr:uid="{688D9141-1C82-4043-866D-B7D1C0A6931E}"/>
    <cellStyle name="40% - Accent5 44" xfId="1479" xr:uid="{258749BB-CFDA-4A43-B717-46C5488C233B}"/>
    <cellStyle name="40% - Accent5 44 2" xfId="4435" xr:uid="{C69D00E2-FCDF-4037-8525-2EC3042579BD}"/>
    <cellStyle name="40% - Accent5 44 2 2" xfId="12414" xr:uid="{D1877F14-51D2-4E44-829C-001596B463A6}"/>
    <cellStyle name="40% - Accent5 44 2 2 2" xfId="23702" xr:uid="{CF38F3EE-94E3-4805-B2E5-3FC9A1704044}"/>
    <cellStyle name="40% - Accent5 44 2 3" xfId="10420" xr:uid="{B977804A-5597-4550-8E17-9C7B8A6A4FDF}"/>
    <cellStyle name="40% - Accent5 44 2 3 2" xfId="21708" xr:uid="{C901BEEB-4FB9-4631-B8EC-5F70D642B75B}"/>
    <cellStyle name="40% - Accent5 44 2 4" xfId="8426" xr:uid="{6D0301A9-BF47-4FF5-8800-FA03EAEC51A6}"/>
    <cellStyle name="40% - Accent5 44 2 4 2" xfId="19714" xr:uid="{F74A0125-9F3C-4FD4-8FAF-D829BA93D17B}"/>
    <cellStyle name="40% - Accent5 44 2 5" xfId="6432" xr:uid="{CF5F9ED1-A30D-4524-A894-1A5C919C5F85}"/>
    <cellStyle name="40% - Accent5 44 2 5 2" xfId="17720" xr:uid="{C14CF250-B518-4F3C-97C9-95506277EEB0}"/>
    <cellStyle name="40% - Accent5 44 2 6" xfId="15726" xr:uid="{28500723-F987-4555-BCC0-E287D7EDBAE3}"/>
    <cellStyle name="40% - Accent5 44 3" xfId="11417" xr:uid="{84B9AC14-DCD2-4984-AA7C-733F51CE75B1}"/>
    <cellStyle name="40% - Accent5 44 3 2" xfId="22705" xr:uid="{4AA7F602-985E-4261-9A7B-2E769034FE2E}"/>
    <cellStyle name="40% - Accent5 44 4" xfId="9423" xr:uid="{9A7229E4-F589-4D9F-89E4-5EF89AC3339A}"/>
    <cellStyle name="40% - Accent5 44 4 2" xfId="20711" xr:uid="{C1D5FF3F-57A5-4157-9CBB-7854795F5CDC}"/>
    <cellStyle name="40% - Accent5 44 5" xfId="7429" xr:uid="{093F6D04-4A73-4585-BA30-B094C3721AEF}"/>
    <cellStyle name="40% - Accent5 44 5 2" xfId="18717" xr:uid="{9C21284E-7DBD-4CCA-9731-D18CEAF16200}"/>
    <cellStyle name="40% - Accent5 44 6" xfId="5435" xr:uid="{BE3C48C0-51BA-42AB-AC88-54B4C3F1A3C2}"/>
    <cellStyle name="40% - Accent5 44 6 2" xfId="16723" xr:uid="{D3703E59-0787-4284-BF54-37C0366792C3}"/>
    <cellStyle name="40% - Accent5 44 7" xfId="14729" xr:uid="{61F51D66-AB1A-4E6F-969F-C61C3A18BBFD}"/>
    <cellStyle name="40% - Accent5 44 8" xfId="13415" xr:uid="{EBC5D910-7AA1-48A6-98BB-428DEAAB4C57}"/>
    <cellStyle name="40% - Accent5 45" xfId="1480" xr:uid="{0ED3D23B-66FD-44B1-99F6-2C2DE57DEC30}"/>
    <cellStyle name="40% - Accent5 45 2" xfId="4436" xr:uid="{C0512FA3-A11D-42C3-94A8-028C9B0DA8F9}"/>
    <cellStyle name="40% - Accent5 45 2 2" xfId="12415" xr:uid="{C0AB0F0A-B283-4230-9401-D7B750207BF4}"/>
    <cellStyle name="40% - Accent5 45 2 2 2" xfId="23703" xr:uid="{57648DB8-CDF7-4654-AA27-9BC0994F9F49}"/>
    <cellStyle name="40% - Accent5 45 2 3" xfId="10421" xr:uid="{675BE6E2-87B9-4E31-BF5C-D113F45CF0C1}"/>
    <cellStyle name="40% - Accent5 45 2 3 2" xfId="21709" xr:uid="{934A27B8-A900-4871-B786-68220144E951}"/>
    <cellStyle name="40% - Accent5 45 2 4" xfId="8427" xr:uid="{EF5F76D1-4297-47FE-847D-F26684528B9F}"/>
    <cellStyle name="40% - Accent5 45 2 4 2" xfId="19715" xr:uid="{70882ECD-92F8-4319-AF50-19E2E18849B3}"/>
    <cellStyle name="40% - Accent5 45 2 5" xfId="6433" xr:uid="{4445F7BF-AF26-4CE2-8136-D80AA9EF0C96}"/>
    <cellStyle name="40% - Accent5 45 2 5 2" xfId="17721" xr:uid="{60D47380-82D7-44C2-B4D2-FB729ED63025}"/>
    <cellStyle name="40% - Accent5 45 2 6" xfId="15727" xr:uid="{3DE78059-CD0E-4C75-9AC9-FA7ECD584CFD}"/>
    <cellStyle name="40% - Accent5 45 3" xfId="11418" xr:uid="{1026AAD6-1775-4D58-9FB3-FA71F7C6F052}"/>
    <cellStyle name="40% - Accent5 45 3 2" xfId="22706" xr:uid="{48640298-239D-4F29-9DEA-3A9DEA015349}"/>
    <cellStyle name="40% - Accent5 45 4" xfId="9424" xr:uid="{24C8ACB6-4E60-449B-BB0F-4C90AD057669}"/>
    <cellStyle name="40% - Accent5 45 4 2" xfId="20712" xr:uid="{30C6814C-1E5D-440A-B704-71A9686B3B70}"/>
    <cellStyle name="40% - Accent5 45 5" xfId="7430" xr:uid="{50DECDCF-11BE-44F6-8495-35F930959891}"/>
    <cellStyle name="40% - Accent5 45 5 2" xfId="18718" xr:uid="{E84FB3EC-83A7-4DE4-A117-3BB1319EAD9A}"/>
    <cellStyle name="40% - Accent5 45 6" xfId="5436" xr:uid="{8D8DF749-84EF-4F85-BAD3-39A1C25A3150}"/>
    <cellStyle name="40% - Accent5 45 6 2" xfId="16724" xr:uid="{BDA16F5C-DDE4-4106-BFC9-8D90C93C8928}"/>
    <cellStyle name="40% - Accent5 45 7" xfId="14730" xr:uid="{5CEB3433-DFCE-428A-830D-AE5EC4F769EA}"/>
    <cellStyle name="40% - Accent5 45 8" xfId="13416" xr:uid="{38469E6C-0867-4627-8D37-DB7E3B272792}"/>
    <cellStyle name="40% - Accent5 46" xfId="1481" xr:uid="{0E40A665-A565-46C1-8040-56D532263B7F}"/>
    <cellStyle name="40% - Accent5 46 2" xfId="4437" xr:uid="{F4DBC83F-0DF2-4CB9-8294-C39E5BF379BD}"/>
    <cellStyle name="40% - Accent5 46 2 2" xfId="12416" xr:uid="{E345091F-459F-4A59-B44E-A9D7510B3BB7}"/>
    <cellStyle name="40% - Accent5 46 2 2 2" xfId="23704" xr:uid="{E23C37AD-4D33-498F-94E3-8BD1838BFF2F}"/>
    <cellStyle name="40% - Accent5 46 2 3" xfId="10422" xr:uid="{CE96A36F-7149-4124-B602-EA873C5961B0}"/>
    <cellStyle name="40% - Accent5 46 2 3 2" xfId="21710" xr:uid="{165397A7-E7CF-47F7-AB0A-494ED142D4C3}"/>
    <cellStyle name="40% - Accent5 46 2 4" xfId="8428" xr:uid="{8748804D-F3F7-4BD1-BB9E-591DE555EA2A}"/>
    <cellStyle name="40% - Accent5 46 2 4 2" xfId="19716" xr:uid="{5FF1EF27-BD6C-445B-8F0A-85E1936FC32A}"/>
    <cellStyle name="40% - Accent5 46 2 5" xfId="6434" xr:uid="{00B4D3E6-6B75-400C-BF0A-F92CE44DF8C7}"/>
    <cellStyle name="40% - Accent5 46 2 5 2" xfId="17722" xr:uid="{258B58A7-6556-49EC-A2F9-7838883BE334}"/>
    <cellStyle name="40% - Accent5 46 2 6" xfId="15728" xr:uid="{6FE29970-464A-4242-8792-8DDE1D09A458}"/>
    <cellStyle name="40% - Accent5 46 3" xfId="11419" xr:uid="{0263DCBD-2378-4B8D-9598-ED5313D9E728}"/>
    <cellStyle name="40% - Accent5 46 3 2" xfId="22707" xr:uid="{80EACD45-F4EA-4749-AFB0-FAD76F273EE9}"/>
    <cellStyle name="40% - Accent5 46 4" xfId="9425" xr:uid="{2C1D2ABF-862C-4B65-BB83-9E1021E7116B}"/>
    <cellStyle name="40% - Accent5 46 4 2" xfId="20713" xr:uid="{8A64EA30-B64E-46AF-8FF4-0E7CA6F9A2A4}"/>
    <cellStyle name="40% - Accent5 46 5" xfId="7431" xr:uid="{05F97B07-E6E7-4114-9D86-4C675AE0FBAF}"/>
    <cellStyle name="40% - Accent5 46 5 2" xfId="18719" xr:uid="{1587A9F0-E6FF-4384-8D46-E5D73D233AF4}"/>
    <cellStyle name="40% - Accent5 46 6" xfId="5437" xr:uid="{D76AAFD1-67E3-421A-B4AE-22F462570FD1}"/>
    <cellStyle name="40% - Accent5 46 6 2" xfId="16725" xr:uid="{637BD6B9-717E-49D1-B564-DF096BD621E6}"/>
    <cellStyle name="40% - Accent5 46 7" xfId="14731" xr:uid="{0A38A4ED-3B1E-4E81-9010-6EDFD3A9F9A6}"/>
    <cellStyle name="40% - Accent5 46 8" xfId="13417" xr:uid="{158C0C65-5869-42D8-B225-3E92071B769D}"/>
    <cellStyle name="40% - Accent5 47" xfId="1482" xr:uid="{624D6862-2688-4477-8BCC-1D7CBD4A9B9F}"/>
    <cellStyle name="40% - Accent5 47 2" xfId="4438" xr:uid="{964E0F72-B796-4EDF-B7F1-A29D449247ED}"/>
    <cellStyle name="40% - Accent5 47 2 2" xfId="12417" xr:uid="{29B6ABDB-34D2-4F8E-90E0-9081B7A933B9}"/>
    <cellStyle name="40% - Accent5 47 2 2 2" xfId="23705" xr:uid="{2510B60C-9360-42B3-89B4-F22103FA05F7}"/>
    <cellStyle name="40% - Accent5 47 2 3" xfId="10423" xr:uid="{BF04EC5A-F3FF-4682-AD13-DD9729BB4ACA}"/>
    <cellStyle name="40% - Accent5 47 2 3 2" xfId="21711" xr:uid="{2B3AAC28-4003-4781-BE8F-4B0A706AC46B}"/>
    <cellStyle name="40% - Accent5 47 2 4" xfId="8429" xr:uid="{0BF537FB-DD5A-49B6-954E-E249EDA692AD}"/>
    <cellStyle name="40% - Accent5 47 2 4 2" xfId="19717" xr:uid="{457165E0-2285-4BE3-8CA6-A4A9036898B8}"/>
    <cellStyle name="40% - Accent5 47 2 5" xfId="6435" xr:uid="{110A11CC-B228-4C55-804A-E719FBF64C8C}"/>
    <cellStyle name="40% - Accent5 47 2 5 2" xfId="17723" xr:uid="{C2BEA054-C934-4793-B114-2C0D954F13C8}"/>
    <cellStyle name="40% - Accent5 47 2 6" xfId="15729" xr:uid="{B1ADF4AD-11B9-4AEB-942B-1F62BB75F507}"/>
    <cellStyle name="40% - Accent5 47 3" xfId="11420" xr:uid="{4F64D79F-D8C7-4F11-BDD5-D83C74180FA9}"/>
    <cellStyle name="40% - Accent5 47 3 2" xfId="22708" xr:uid="{D9FF6ACE-FE92-43A7-A166-59FE7662BC0A}"/>
    <cellStyle name="40% - Accent5 47 4" xfId="9426" xr:uid="{98B86C86-522A-4588-9B7B-114B2F7B23C6}"/>
    <cellStyle name="40% - Accent5 47 4 2" xfId="20714" xr:uid="{FCC48301-EFF9-435E-A186-C5E50DF677E9}"/>
    <cellStyle name="40% - Accent5 47 5" xfId="7432" xr:uid="{B3FBDB1C-DC08-4169-BFB8-CE95E6186F9E}"/>
    <cellStyle name="40% - Accent5 47 5 2" xfId="18720" xr:uid="{159A5F69-4866-4912-8B5D-CF39D7CAA160}"/>
    <cellStyle name="40% - Accent5 47 6" xfId="5438" xr:uid="{7B073467-78E5-4A0A-AE71-CEFEC8761088}"/>
    <cellStyle name="40% - Accent5 47 6 2" xfId="16726" xr:uid="{50B82917-8115-4146-9ACC-8BF514EF8DC6}"/>
    <cellStyle name="40% - Accent5 47 7" xfId="14732" xr:uid="{CD8792C2-1B13-4A4C-A318-859DD66EC01F}"/>
    <cellStyle name="40% - Accent5 47 8" xfId="13418" xr:uid="{706206FC-DA09-4146-9C95-0B889333010B}"/>
    <cellStyle name="40% - Accent5 48" xfId="1483" xr:uid="{62DAF9BD-99D7-45BE-863D-EFA47D8606DD}"/>
    <cellStyle name="40% - Accent5 48 2" xfId="4439" xr:uid="{1ED3A5E7-92AA-4427-B464-91F18B1BB65F}"/>
    <cellStyle name="40% - Accent5 48 2 2" xfId="12418" xr:uid="{61DF3CA3-FE6F-4844-93F1-92A7E2842FCF}"/>
    <cellStyle name="40% - Accent5 48 2 2 2" xfId="23706" xr:uid="{2950E16D-6293-458F-B0AD-4FAE41A1AE23}"/>
    <cellStyle name="40% - Accent5 48 2 3" xfId="10424" xr:uid="{D63D32BA-C95E-4D08-9D4B-B1615A7ABF0B}"/>
    <cellStyle name="40% - Accent5 48 2 3 2" xfId="21712" xr:uid="{B4E58540-FD13-4B92-B2EF-55A75E254504}"/>
    <cellStyle name="40% - Accent5 48 2 4" xfId="8430" xr:uid="{84014642-196C-40B3-9F07-F2A90B075E50}"/>
    <cellStyle name="40% - Accent5 48 2 4 2" xfId="19718" xr:uid="{97B9C48B-CFA8-4F86-864D-8F02324B8376}"/>
    <cellStyle name="40% - Accent5 48 2 5" xfId="6436" xr:uid="{1300F930-9082-4EBB-88CC-F0FFE8284BA6}"/>
    <cellStyle name="40% - Accent5 48 2 5 2" xfId="17724" xr:uid="{2E9BAF25-FBF2-4E41-A007-B517138F0536}"/>
    <cellStyle name="40% - Accent5 48 2 6" xfId="15730" xr:uid="{6002C26F-A3F2-4111-A892-78AE25FD7B5C}"/>
    <cellStyle name="40% - Accent5 48 3" xfId="11421" xr:uid="{67B1D6CD-50C3-416D-AF57-3E7509363AF8}"/>
    <cellStyle name="40% - Accent5 48 3 2" xfId="22709" xr:uid="{2A77B193-AA09-4CD2-BF08-34CA95943F80}"/>
    <cellStyle name="40% - Accent5 48 4" xfId="9427" xr:uid="{A40CE00B-0533-4965-B089-5F8CD4818F2B}"/>
    <cellStyle name="40% - Accent5 48 4 2" xfId="20715" xr:uid="{9DF20A06-5AF8-49A7-BC43-48169C3FD5C2}"/>
    <cellStyle name="40% - Accent5 48 5" xfId="7433" xr:uid="{6964B769-C160-4339-A4A2-C92683205E49}"/>
    <cellStyle name="40% - Accent5 48 5 2" xfId="18721" xr:uid="{73E30ECF-63FF-4323-AED3-2150346BDE68}"/>
    <cellStyle name="40% - Accent5 48 6" xfId="5439" xr:uid="{FE7969E0-1E6D-40E4-AF9A-D2B886B31493}"/>
    <cellStyle name="40% - Accent5 48 6 2" xfId="16727" xr:uid="{163C8C9C-FB5A-4A41-8DEF-76607B144859}"/>
    <cellStyle name="40% - Accent5 48 7" xfId="14733" xr:uid="{70E6094F-D4E7-4EE0-9D6A-BB816E93D804}"/>
    <cellStyle name="40% - Accent5 48 8" xfId="13419" xr:uid="{66D42074-45D1-4CCF-A8D4-21486A31930A}"/>
    <cellStyle name="40% - Accent5 49" xfId="1484" xr:uid="{C35BF1CD-DCFB-408C-A239-1CB1D5C3F646}"/>
    <cellStyle name="40% - Accent5 49 2" xfId="4440" xr:uid="{54887C48-23E0-493D-B8AC-4801A0BE165C}"/>
    <cellStyle name="40% - Accent5 49 2 2" xfId="12419" xr:uid="{C684B523-1426-47F6-B8C1-21D4405A807D}"/>
    <cellStyle name="40% - Accent5 49 2 2 2" xfId="23707" xr:uid="{52EE7D65-68C9-42A5-B08D-8333AB52AE84}"/>
    <cellStyle name="40% - Accent5 49 2 3" xfId="10425" xr:uid="{C43C734D-4AB8-4A0C-90E5-275A4D20143C}"/>
    <cellStyle name="40% - Accent5 49 2 3 2" xfId="21713" xr:uid="{1BB97C3E-DB58-49FE-AF3E-C97ACC341B55}"/>
    <cellStyle name="40% - Accent5 49 2 4" xfId="8431" xr:uid="{1F6CAD58-C1D9-4C03-87DF-A5C2743C675D}"/>
    <cellStyle name="40% - Accent5 49 2 4 2" xfId="19719" xr:uid="{73400065-0D14-4887-93BA-F432F087802A}"/>
    <cellStyle name="40% - Accent5 49 2 5" xfId="6437" xr:uid="{22073AB9-3A98-4DE3-AAD1-6A9F419CE2CE}"/>
    <cellStyle name="40% - Accent5 49 2 5 2" xfId="17725" xr:uid="{362C6348-57AF-40A3-8CC0-D3D518A60353}"/>
    <cellStyle name="40% - Accent5 49 2 6" xfId="15731" xr:uid="{8EE1F010-C163-4B91-93BE-3D616D3F193E}"/>
    <cellStyle name="40% - Accent5 49 3" xfId="11422" xr:uid="{33E7B55A-E618-423E-84DE-95596EC7BDC2}"/>
    <cellStyle name="40% - Accent5 49 3 2" xfId="22710" xr:uid="{280C7722-2B4F-479C-BCB1-F8FC305BB935}"/>
    <cellStyle name="40% - Accent5 49 4" xfId="9428" xr:uid="{067AB899-C2B1-4CDA-84FD-A4F09FE40DB4}"/>
    <cellStyle name="40% - Accent5 49 4 2" xfId="20716" xr:uid="{29EF30AD-7EF2-4172-8A03-97C39F753192}"/>
    <cellStyle name="40% - Accent5 49 5" xfId="7434" xr:uid="{FB407E1F-CEF1-4C70-9465-C6FEC4BBFF4A}"/>
    <cellStyle name="40% - Accent5 49 5 2" xfId="18722" xr:uid="{75B4B307-E299-49FB-88DA-47D4A9A2EAE3}"/>
    <cellStyle name="40% - Accent5 49 6" xfId="5440" xr:uid="{C368E3C6-1FAB-40BF-A3B9-6506DBBCDD40}"/>
    <cellStyle name="40% - Accent5 49 6 2" xfId="16728" xr:uid="{943D1410-8CAC-477E-AB20-7BFF8063BED3}"/>
    <cellStyle name="40% - Accent5 49 7" xfId="14734" xr:uid="{28B63455-6F3F-4116-BAF5-DCC133057DE0}"/>
    <cellStyle name="40% - Accent5 49 8" xfId="13420" xr:uid="{207F999A-BE4B-4642-A734-7825E122F7C8}"/>
    <cellStyle name="40% - Accent5 5" xfId="1485" xr:uid="{F013416C-2662-4F95-89F2-76C2C5E930D4}"/>
    <cellStyle name="40% - Accent5 5 10" xfId="24688" xr:uid="{C65101BC-6138-4DBB-8CB2-9CC0BCDB4BBF}"/>
    <cellStyle name="40% - Accent5 5 11" xfId="25077" xr:uid="{358199BA-A5C9-43B2-8326-636D35C36CE0}"/>
    <cellStyle name="40% - Accent5 5 2" xfId="4441" xr:uid="{47F90B46-C224-428F-8287-47B07F1A70B9}"/>
    <cellStyle name="40% - Accent5 5 2 2" xfId="12420" xr:uid="{A65AACCB-A164-48B8-BE26-DA5E02C0819C}"/>
    <cellStyle name="40% - Accent5 5 2 2 2" xfId="23708" xr:uid="{2C68E9EE-1F92-46F9-9B86-74E77196997C}"/>
    <cellStyle name="40% - Accent5 5 2 3" xfId="10426" xr:uid="{827B4226-9C03-4CDA-BD18-3F6F794D01EF}"/>
    <cellStyle name="40% - Accent5 5 2 3 2" xfId="21714" xr:uid="{528DF818-4CC9-4CF0-A674-CE2AB9D33A74}"/>
    <cellStyle name="40% - Accent5 5 2 4" xfId="8432" xr:uid="{3C208825-23BF-45AD-B45C-419B4CCBAFCD}"/>
    <cellStyle name="40% - Accent5 5 2 4 2" xfId="19720" xr:uid="{2ECA6D81-8CE3-4B8B-A41C-93A16F4F74B0}"/>
    <cellStyle name="40% - Accent5 5 2 5" xfId="6438" xr:uid="{5CAE7CBA-AF07-45C9-8F16-CF0E660A93E1}"/>
    <cellStyle name="40% - Accent5 5 2 5 2" xfId="17726" xr:uid="{D3261E25-9A06-4F04-9A43-5BAAF2BC6CD1}"/>
    <cellStyle name="40% - Accent5 5 2 6" xfId="15732" xr:uid="{D206853D-4685-4B04-8B69-E6E5F83BC804}"/>
    <cellStyle name="40% - Accent5 5 2 7" xfId="24449" xr:uid="{A5399363-3DE6-4F0A-9292-7C1FA39866FA}"/>
    <cellStyle name="40% - Accent5 5 2 8" xfId="24912" xr:uid="{0D531B7D-AB22-40C8-B3F5-891C77BC20D5}"/>
    <cellStyle name="40% - Accent5 5 2 9" xfId="25279" xr:uid="{32EFD20D-7337-4DA1-9885-0B777EBC6300}"/>
    <cellStyle name="40% - Accent5 5 3" xfId="11423" xr:uid="{BDC74AE5-6CCA-42DF-A798-C9D8F5EC0865}"/>
    <cellStyle name="40% - Accent5 5 3 2" xfId="22711" xr:uid="{45482AF4-652E-470D-B9DB-66B7285DC07D}"/>
    <cellStyle name="40% - Accent5 5 4" xfId="9429" xr:uid="{2971DD65-0067-4FF6-A4A5-3ADA410CB3AE}"/>
    <cellStyle name="40% - Accent5 5 4 2" xfId="20717" xr:uid="{E3D33904-8BF1-4FA2-9F10-2CB0C46FDF96}"/>
    <cellStyle name="40% - Accent5 5 5" xfId="7435" xr:uid="{77243E4A-89AB-4C03-9F62-03AFEE606158}"/>
    <cellStyle name="40% - Accent5 5 5 2" xfId="18723" xr:uid="{878D76DE-5856-4BC6-B0FB-FF210DDA8900}"/>
    <cellStyle name="40% - Accent5 5 6" xfId="5441" xr:uid="{9308D534-2BE0-41CE-BB83-898577D984FD}"/>
    <cellStyle name="40% - Accent5 5 6 2" xfId="16729" xr:uid="{BA0D7F8D-A173-4D75-B9ED-42F5CFFE9493}"/>
    <cellStyle name="40% - Accent5 5 7" xfId="14735" xr:uid="{8C503FC5-E59C-4C1F-A8DA-3998A16FDCAB}"/>
    <cellStyle name="40% - Accent5 5 8" xfId="13421" xr:uid="{C0E96BA2-407C-41BD-A3FA-130FDE0A1378}"/>
    <cellStyle name="40% - Accent5 5 9" xfId="24061" xr:uid="{C2CE2230-6696-4B25-A982-B7C5D7FB8B4C}"/>
    <cellStyle name="40% - Accent5 50" xfId="1486" xr:uid="{72A4C512-F3F4-43B9-8924-A01D044DEE79}"/>
    <cellStyle name="40% - Accent5 50 2" xfId="4442" xr:uid="{8227D5C5-BA3F-40DC-961D-97E0DBC986B5}"/>
    <cellStyle name="40% - Accent5 50 2 2" xfId="12421" xr:uid="{BE75BC73-814E-40BE-B282-159447A0FF9B}"/>
    <cellStyle name="40% - Accent5 50 2 2 2" xfId="23709" xr:uid="{D441E193-34AD-4167-9187-2E4FFFD48C45}"/>
    <cellStyle name="40% - Accent5 50 2 3" xfId="10427" xr:uid="{634D4049-9F5B-4721-ACFA-6A1B024E5583}"/>
    <cellStyle name="40% - Accent5 50 2 3 2" xfId="21715" xr:uid="{CE8D972F-C02C-49CC-A67C-FB0E2FD0A75C}"/>
    <cellStyle name="40% - Accent5 50 2 4" xfId="8433" xr:uid="{E7E95FFB-38B4-4663-82AA-DBD32248BA99}"/>
    <cellStyle name="40% - Accent5 50 2 4 2" xfId="19721" xr:uid="{00F799F7-B0A6-45BE-A9EB-A796DB888DCE}"/>
    <cellStyle name="40% - Accent5 50 2 5" xfId="6439" xr:uid="{F446EB6D-2925-4F2F-92F5-52B434678A27}"/>
    <cellStyle name="40% - Accent5 50 2 5 2" xfId="17727" xr:uid="{D77F39A4-1CAD-4B3E-A609-CF79059C968C}"/>
    <cellStyle name="40% - Accent5 50 2 6" xfId="15733" xr:uid="{2AE0A147-BB10-49B6-BD5C-C84A28B8AEB7}"/>
    <cellStyle name="40% - Accent5 50 3" xfId="11424" xr:uid="{25C66675-92FC-441A-B3A5-98FB945CB48F}"/>
    <cellStyle name="40% - Accent5 50 3 2" xfId="22712" xr:uid="{59EAD6D6-8094-416E-8008-04A54DACF028}"/>
    <cellStyle name="40% - Accent5 50 4" xfId="9430" xr:uid="{730C4B02-D45A-46D3-B467-C310DA95B2BB}"/>
    <cellStyle name="40% - Accent5 50 4 2" xfId="20718" xr:uid="{40865858-033A-4DFE-A8D4-C3BBFD974064}"/>
    <cellStyle name="40% - Accent5 50 5" xfId="7436" xr:uid="{BD878AF6-E259-449C-87C9-C5570F56703E}"/>
    <cellStyle name="40% - Accent5 50 5 2" xfId="18724" xr:uid="{BE16BA24-59E4-44BC-A05C-C873FB1AC3F6}"/>
    <cellStyle name="40% - Accent5 50 6" xfId="5442" xr:uid="{C1E96EE8-FAA3-4B8C-AD34-23CA8399DF82}"/>
    <cellStyle name="40% - Accent5 50 6 2" xfId="16730" xr:uid="{B58C4C7A-7090-4FF6-8D35-4D859824E275}"/>
    <cellStyle name="40% - Accent5 50 7" xfId="14736" xr:uid="{7042B9C9-A25B-4AF9-89B5-5B38D82A5B35}"/>
    <cellStyle name="40% - Accent5 50 8" xfId="13422" xr:uid="{F9E67495-92FB-439F-BD45-B50BD9238722}"/>
    <cellStyle name="40% - Accent5 51" xfId="1487" xr:uid="{2B6AFB23-9CBA-49E1-B38E-B8B50AC6875B}"/>
    <cellStyle name="40% - Accent5 51 2" xfId="4443" xr:uid="{8CDE594D-38DD-41EA-8B95-AF63C3B6CFA6}"/>
    <cellStyle name="40% - Accent5 51 2 2" xfId="12422" xr:uid="{C5A60E41-EBDE-4E61-AA63-FA48085C7B0C}"/>
    <cellStyle name="40% - Accent5 51 2 2 2" xfId="23710" xr:uid="{41EC64EA-FDA6-470F-AE26-057F600E0725}"/>
    <cellStyle name="40% - Accent5 51 2 3" xfId="10428" xr:uid="{04401215-CEE6-4B87-B59F-64330146252D}"/>
    <cellStyle name="40% - Accent5 51 2 3 2" xfId="21716" xr:uid="{E69A9EF6-7D5E-4A7D-BEB9-F847A1F79283}"/>
    <cellStyle name="40% - Accent5 51 2 4" xfId="8434" xr:uid="{AFB4B39F-CA3F-429C-A419-D42FE8B0FBBB}"/>
    <cellStyle name="40% - Accent5 51 2 4 2" xfId="19722" xr:uid="{0DF073CE-831C-4006-B1E3-B05C49CE35EA}"/>
    <cellStyle name="40% - Accent5 51 2 5" xfId="6440" xr:uid="{31169779-1D99-4F71-A9B0-89BB05C2C6B7}"/>
    <cellStyle name="40% - Accent5 51 2 5 2" xfId="17728" xr:uid="{C57821D3-B739-48ED-8327-70037BBD11ED}"/>
    <cellStyle name="40% - Accent5 51 2 6" xfId="15734" xr:uid="{5AED0DDC-B980-4369-8072-AB7564B3A053}"/>
    <cellStyle name="40% - Accent5 51 3" xfId="11425" xr:uid="{CCC99C3D-395E-48CC-9874-AD9450BFB02B}"/>
    <cellStyle name="40% - Accent5 51 3 2" xfId="22713" xr:uid="{DE74996B-9253-41F6-A2C9-5C74EA691C35}"/>
    <cellStyle name="40% - Accent5 51 4" xfId="9431" xr:uid="{8BEFEEBD-16D6-4FA7-B743-267617E84A37}"/>
    <cellStyle name="40% - Accent5 51 4 2" xfId="20719" xr:uid="{02178A4B-65B3-419E-A028-2C75F8892816}"/>
    <cellStyle name="40% - Accent5 51 5" xfId="7437" xr:uid="{93C45B43-FFAC-43AA-B58F-CB9ABE215619}"/>
    <cellStyle name="40% - Accent5 51 5 2" xfId="18725" xr:uid="{7396F276-7861-412E-B443-B61214E692C9}"/>
    <cellStyle name="40% - Accent5 51 6" xfId="5443" xr:uid="{65DF7DE4-5AD4-441D-8748-606806A41335}"/>
    <cellStyle name="40% - Accent5 51 6 2" xfId="16731" xr:uid="{73FE98BA-BE2E-46EB-AE27-01C8676DBA1C}"/>
    <cellStyle name="40% - Accent5 51 7" xfId="14737" xr:uid="{8EC25F41-002A-4041-A04B-7EC62C402FB5}"/>
    <cellStyle name="40% - Accent5 51 8" xfId="13423" xr:uid="{03A458FE-88DA-4C5B-9058-C8988904B8A8}"/>
    <cellStyle name="40% - Accent5 52" xfId="1488" xr:uid="{F90EE4C6-CC8D-4B8E-8053-A02C6C8027CC}"/>
    <cellStyle name="40% - Accent5 52 2" xfId="4444" xr:uid="{EA949B8F-6DC2-4598-9D2A-775CAA24B6A9}"/>
    <cellStyle name="40% - Accent5 52 2 2" xfId="12423" xr:uid="{A2611F15-9902-444E-8FDC-B969865D3A30}"/>
    <cellStyle name="40% - Accent5 52 2 2 2" xfId="23711" xr:uid="{9A4E1F56-32AB-4632-AB8D-E5E9E4743C28}"/>
    <cellStyle name="40% - Accent5 52 2 3" xfId="10429" xr:uid="{05F82490-AFE2-45AF-93F9-295EB5AB2886}"/>
    <cellStyle name="40% - Accent5 52 2 3 2" xfId="21717" xr:uid="{09242E2D-DCDB-4A99-A2D9-818EC3604411}"/>
    <cellStyle name="40% - Accent5 52 2 4" xfId="8435" xr:uid="{8EA02D9C-4AC6-41E6-B854-A7FAA1553CDF}"/>
    <cellStyle name="40% - Accent5 52 2 4 2" xfId="19723" xr:uid="{B1EF6029-9D18-491F-A2E3-033FF79C13FD}"/>
    <cellStyle name="40% - Accent5 52 2 5" xfId="6441" xr:uid="{28F2E0D4-620D-439D-864B-60B098BCF3D4}"/>
    <cellStyle name="40% - Accent5 52 2 5 2" xfId="17729" xr:uid="{02C947D8-4758-4BB0-930E-3307570C5B2B}"/>
    <cellStyle name="40% - Accent5 52 2 6" xfId="15735" xr:uid="{9A90AB8B-33FF-4143-A325-5D15AB31E9CA}"/>
    <cellStyle name="40% - Accent5 52 3" xfId="11426" xr:uid="{373779CC-7398-4054-B1F5-06EC50579274}"/>
    <cellStyle name="40% - Accent5 52 3 2" xfId="22714" xr:uid="{1D8FD849-0758-49D3-B066-09EB75320260}"/>
    <cellStyle name="40% - Accent5 52 4" xfId="9432" xr:uid="{33F7994D-0CEF-4389-B395-CE217759E909}"/>
    <cellStyle name="40% - Accent5 52 4 2" xfId="20720" xr:uid="{C19F4989-2D04-49F7-B60D-79C720C7FB5C}"/>
    <cellStyle name="40% - Accent5 52 5" xfId="7438" xr:uid="{ED311FA9-5546-409E-9AF3-B21743979F18}"/>
    <cellStyle name="40% - Accent5 52 5 2" xfId="18726" xr:uid="{28310B74-1969-41DB-B000-E5E9EC6EC724}"/>
    <cellStyle name="40% - Accent5 52 6" xfId="5444" xr:uid="{84B114AA-2ACD-4C01-A80B-44BB769A44CD}"/>
    <cellStyle name="40% - Accent5 52 6 2" xfId="16732" xr:uid="{B32A6805-752B-4EB2-AADF-2408F2A9850C}"/>
    <cellStyle name="40% - Accent5 52 7" xfId="14738" xr:uid="{CB56E262-A924-47A6-81D4-5FACD30C23FD}"/>
    <cellStyle name="40% - Accent5 52 8" xfId="13424" xr:uid="{247EE78E-75F1-419F-8905-FC27D392646F}"/>
    <cellStyle name="40% - Accent5 53" xfId="1489" xr:uid="{C7402094-BCE1-4C82-BE52-C65FA17B3569}"/>
    <cellStyle name="40% - Accent5 53 2" xfId="4445" xr:uid="{B6BB62CD-3727-4532-A5D6-6D52714A68CB}"/>
    <cellStyle name="40% - Accent5 53 2 2" xfId="12424" xr:uid="{03FBFE9E-212E-4ABF-80A0-35C78F51E39C}"/>
    <cellStyle name="40% - Accent5 53 2 2 2" xfId="23712" xr:uid="{6AC9AD3C-8BD8-4A5D-8BD3-7C065B347D80}"/>
    <cellStyle name="40% - Accent5 53 2 3" xfId="10430" xr:uid="{EB2DE8C8-84D9-40D8-AEE8-05DC64574C56}"/>
    <cellStyle name="40% - Accent5 53 2 3 2" xfId="21718" xr:uid="{F84DFAD7-1565-4C32-B57D-CB2FC8D574E6}"/>
    <cellStyle name="40% - Accent5 53 2 4" xfId="8436" xr:uid="{9423BAAE-6018-4C05-A869-6BEC3D25E8A6}"/>
    <cellStyle name="40% - Accent5 53 2 4 2" xfId="19724" xr:uid="{7EAB54FB-1872-4D8A-A378-494E0FE54684}"/>
    <cellStyle name="40% - Accent5 53 2 5" xfId="6442" xr:uid="{986B2C68-896E-4A4D-9D9C-8F29654C6D95}"/>
    <cellStyle name="40% - Accent5 53 2 5 2" xfId="17730" xr:uid="{312D4250-2EB0-4303-BAAA-F0D35DC24BD8}"/>
    <cellStyle name="40% - Accent5 53 2 6" xfId="15736" xr:uid="{76BF8F3E-5682-462F-B046-C04A31C990B5}"/>
    <cellStyle name="40% - Accent5 53 3" xfId="11427" xr:uid="{6DE4FB8D-ABF6-4D04-8F3C-CAB910520A7E}"/>
    <cellStyle name="40% - Accent5 53 3 2" xfId="22715" xr:uid="{BD2FB92C-AB5B-4EE5-B944-35C4B2CF3B75}"/>
    <cellStyle name="40% - Accent5 53 4" xfId="9433" xr:uid="{1FEDA523-7CF1-437A-A04C-B88805EE62C2}"/>
    <cellStyle name="40% - Accent5 53 4 2" xfId="20721" xr:uid="{371D0EF0-0588-4C4A-A9C3-34CDAF19BBBA}"/>
    <cellStyle name="40% - Accent5 53 5" xfId="7439" xr:uid="{2D5917DE-A5E9-41BB-AB10-B47363962D2C}"/>
    <cellStyle name="40% - Accent5 53 5 2" xfId="18727" xr:uid="{7020AE3A-4846-4B5D-8239-64DBD23E7DE8}"/>
    <cellStyle name="40% - Accent5 53 6" xfId="5445" xr:uid="{D246DBED-7D25-4808-8A61-1B57B8C4004B}"/>
    <cellStyle name="40% - Accent5 53 6 2" xfId="16733" xr:uid="{E7B51C11-B62F-4D29-9807-2E4A01CB63E2}"/>
    <cellStyle name="40% - Accent5 53 7" xfId="14739" xr:uid="{D46BE39D-6643-4B4A-855C-B402B2DAF4FA}"/>
    <cellStyle name="40% - Accent5 53 8" xfId="13425" xr:uid="{2045D734-1D18-41A4-88AF-D80755F372DE}"/>
    <cellStyle name="40% - Accent5 54" xfId="1490" xr:uid="{418E9554-3878-49B0-857A-30FA91F6AA63}"/>
    <cellStyle name="40% - Accent5 54 2" xfId="4446" xr:uid="{C5F4B3F9-F9A8-4C30-8137-8A9583E5F3DF}"/>
    <cellStyle name="40% - Accent5 54 2 2" xfId="12425" xr:uid="{CC810084-9D35-4E6D-B4B3-CBE87670F300}"/>
    <cellStyle name="40% - Accent5 54 2 2 2" xfId="23713" xr:uid="{E9446F2E-12A8-4AA6-A476-930815F55209}"/>
    <cellStyle name="40% - Accent5 54 2 3" xfId="10431" xr:uid="{238C4A1D-30CF-42A6-8A22-83DD12B59F8C}"/>
    <cellStyle name="40% - Accent5 54 2 3 2" xfId="21719" xr:uid="{6E10388F-B5B2-42D1-9C9F-255E4060EF9F}"/>
    <cellStyle name="40% - Accent5 54 2 4" xfId="8437" xr:uid="{8AEF7529-9256-4596-8CF1-A7150478C44F}"/>
    <cellStyle name="40% - Accent5 54 2 4 2" xfId="19725" xr:uid="{EDD6A306-DC83-4D51-85CC-1F4549C8CE78}"/>
    <cellStyle name="40% - Accent5 54 2 5" xfId="6443" xr:uid="{BE56A337-6E99-4CA3-9F0A-F4BFD1F0245D}"/>
    <cellStyle name="40% - Accent5 54 2 5 2" xfId="17731" xr:uid="{9909850C-4CF6-4451-A946-82DC8C1719D2}"/>
    <cellStyle name="40% - Accent5 54 2 6" xfId="15737" xr:uid="{D6CF0C83-BA6E-4C49-82DE-0866AA48AE38}"/>
    <cellStyle name="40% - Accent5 54 3" xfId="11428" xr:uid="{79C03C6F-DC37-4B5F-AE77-F356B0FAD2FE}"/>
    <cellStyle name="40% - Accent5 54 3 2" xfId="22716" xr:uid="{4625D220-7D97-4F81-8E08-81A3D3BC23E6}"/>
    <cellStyle name="40% - Accent5 54 4" xfId="9434" xr:uid="{574B049E-CD0A-40FA-8EB3-D9E66E149741}"/>
    <cellStyle name="40% - Accent5 54 4 2" xfId="20722" xr:uid="{F1362467-7E4F-40D1-8109-5BFE655506A0}"/>
    <cellStyle name="40% - Accent5 54 5" xfId="7440" xr:uid="{9597C5F6-C5F8-4AC0-A83A-B81474D0A31A}"/>
    <cellStyle name="40% - Accent5 54 5 2" xfId="18728" xr:uid="{81288B95-6298-4478-91B6-D7AE8CD5A4F3}"/>
    <cellStyle name="40% - Accent5 54 6" xfId="5446" xr:uid="{162022ED-EFF0-4714-81AC-F584F3A5C2B8}"/>
    <cellStyle name="40% - Accent5 54 6 2" xfId="16734" xr:uid="{D8865C7A-E020-4CD4-ABF3-9CCCFFB687D0}"/>
    <cellStyle name="40% - Accent5 54 7" xfId="14740" xr:uid="{06FCC6CB-7D4E-418E-8C79-83E1880087BE}"/>
    <cellStyle name="40% - Accent5 54 8" xfId="13426" xr:uid="{5CD4875A-1A8B-49B3-B4D3-931F1BB3F3D3}"/>
    <cellStyle name="40% - Accent5 55" xfId="1491" xr:uid="{E8C2CC96-AB46-4E93-B5CA-EA25753E7600}"/>
    <cellStyle name="40% - Accent5 55 2" xfId="4447" xr:uid="{1573F474-1648-4487-B631-C849D6C8A474}"/>
    <cellStyle name="40% - Accent5 55 2 2" xfId="12426" xr:uid="{259053F1-2584-43AB-9F26-EF5D8CCBC8B7}"/>
    <cellStyle name="40% - Accent5 55 2 2 2" xfId="23714" xr:uid="{D3AD8008-0AAE-41F8-9554-AB1AC3C4A22F}"/>
    <cellStyle name="40% - Accent5 55 2 3" xfId="10432" xr:uid="{43D861B6-9AFD-40E1-B9BE-4C464726657B}"/>
    <cellStyle name="40% - Accent5 55 2 3 2" xfId="21720" xr:uid="{1BA240BB-0D9F-4665-9922-31C0D7E797DE}"/>
    <cellStyle name="40% - Accent5 55 2 4" xfId="8438" xr:uid="{E5D627A3-C1D3-43DA-B8EC-CE221C484584}"/>
    <cellStyle name="40% - Accent5 55 2 4 2" xfId="19726" xr:uid="{D1EF2543-6646-498C-91AA-E44D736D2B39}"/>
    <cellStyle name="40% - Accent5 55 2 5" xfId="6444" xr:uid="{DCD30140-AF07-4286-8031-B9621194C276}"/>
    <cellStyle name="40% - Accent5 55 2 5 2" xfId="17732" xr:uid="{AF707BF5-D39B-49A4-AE35-55D2FB3DBF26}"/>
    <cellStyle name="40% - Accent5 55 2 6" xfId="15738" xr:uid="{43F06910-FD15-461A-A596-974D6A2E63DE}"/>
    <cellStyle name="40% - Accent5 55 3" xfId="11429" xr:uid="{B1D897EE-0822-47F9-B88C-45EB9C1529ED}"/>
    <cellStyle name="40% - Accent5 55 3 2" xfId="22717" xr:uid="{9F3F2B8D-5F49-4B3C-870D-06AE968B1819}"/>
    <cellStyle name="40% - Accent5 55 4" xfId="9435" xr:uid="{107D12BE-C433-483D-9CDA-A5B09E20A1A1}"/>
    <cellStyle name="40% - Accent5 55 4 2" xfId="20723" xr:uid="{1DCA046F-F42E-496A-A7C9-6E7CE8D79687}"/>
    <cellStyle name="40% - Accent5 55 5" xfId="7441" xr:uid="{88AECE96-1002-49A0-A88A-1BE3081E4100}"/>
    <cellStyle name="40% - Accent5 55 5 2" xfId="18729" xr:uid="{A541E53D-59C8-4642-BE5A-1FB57230B98D}"/>
    <cellStyle name="40% - Accent5 55 6" xfId="5447" xr:uid="{6EAC909D-4E15-487E-9CFB-64553559A716}"/>
    <cellStyle name="40% - Accent5 55 6 2" xfId="16735" xr:uid="{5BE31885-F705-496C-BC88-C69A68DDE25F}"/>
    <cellStyle name="40% - Accent5 55 7" xfId="14741" xr:uid="{E46800F1-CB72-414E-9955-685B0E3A7B17}"/>
    <cellStyle name="40% - Accent5 55 8" xfId="13427" xr:uid="{20FC52BE-C2DC-4F4D-BC32-0751628F7901}"/>
    <cellStyle name="40% - Accent5 56" xfId="1492" xr:uid="{2684B2EC-E792-4728-B2AF-8B05B6B12218}"/>
    <cellStyle name="40% - Accent5 56 2" xfId="4448" xr:uid="{4D8E624A-E5FA-44D7-9A11-78BEC9B0FEB6}"/>
    <cellStyle name="40% - Accent5 56 2 2" xfId="12427" xr:uid="{1A0D956B-EC54-4948-8F20-796341EBE2CD}"/>
    <cellStyle name="40% - Accent5 56 2 2 2" xfId="23715" xr:uid="{A36EF1B6-73EB-4714-A6D8-08FB50D207D9}"/>
    <cellStyle name="40% - Accent5 56 2 3" xfId="10433" xr:uid="{E328193B-0B31-4CD3-830B-A99B962F4B8C}"/>
    <cellStyle name="40% - Accent5 56 2 3 2" xfId="21721" xr:uid="{112DAC60-6EC3-4460-BA28-617F42091ABA}"/>
    <cellStyle name="40% - Accent5 56 2 4" xfId="8439" xr:uid="{B3903E28-B8EB-4D08-AA4C-20855BE16179}"/>
    <cellStyle name="40% - Accent5 56 2 4 2" xfId="19727" xr:uid="{67B44ACD-0472-4187-8F44-BCAA35B72828}"/>
    <cellStyle name="40% - Accent5 56 2 5" xfId="6445" xr:uid="{C011AA98-8027-4403-A999-D01AB1340001}"/>
    <cellStyle name="40% - Accent5 56 2 5 2" xfId="17733" xr:uid="{E9899DAC-E297-495F-A31C-90E6F0946D95}"/>
    <cellStyle name="40% - Accent5 56 2 6" xfId="15739" xr:uid="{49750BA8-5356-4931-BAB6-6661C4D8CA32}"/>
    <cellStyle name="40% - Accent5 56 3" xfId="11430" xr:uid="{89666148-9EA0-4338-A7F9-45CFB2E4ED98}"/>
    <cellStyle name="40% - Accent5 56 3 2" xfId="22718" xr:uid="{680EB76A-B5A2-48E3-8273-CF0DB0DBB89D}"/>
    <cellStyle name="40% - Accent5 56 4" xfId="9436" xr:uid="{C0B9919A-6046-410A-99CD-573E1BE17E12}"/>
    <cellStyle name="40% - Accent5 56 4 2" xfId="20724" xr:uid="{31E673F0-9EFE-4FFE-8C09-72244E14485B}"/>
    <cellStyle name="40% - Accent5 56 5" xfId="7442" xr:uid="{57260D24-069C-4E5E-A211-F6EE7C792D18}"/>
    <cellStyle name="40% - Accent5 56 5 2" xfId="18730" xr:uid="{67C2DD2A-D455-4900-959A-9017C6755F5C}"/>
    <cellStyle name="40% - Accent5 56 6" xfId="5448" xr:uid="{CA0B8BA4-6FB1-4E62-98BA-BAB5B557A27F}"/>
    <cellStyle name="40% - Accent5 56 6 2" xfId="16736" xr:uid="{B2C7FA83-D388-4E16-9076-1445A32672ED}"/>
    <cellStyle name="40% - Accent5 56 7" xfId="14742" xr:uid="{EBD5D26F-1D4A-4AC8-A210-DCB4EEA87F67}"/>
    <cellStyle name="40% - Accent5 56 8" xfId="13428" xr:uid="{C97C0EF9-EF31-43C7-BCD3-EC1D020ADD91}"/>
    <cellStyle name="40% - Accent5 57" xfId="1493" xr:uid="{6648A577-E5F9-4D3B-968D-0CECE48654EC}"/>
    <cellStyle name="40% - Accent5 57 2" xfId="4449" xr:uid="{64FEB84C-7461-446E-9C4E-18A565A8519C}"/>
    <cellStyle name="40% - Accent5 57 2 2" xfId="12428" xr:uid="{DF8DBB95-3C5D-4973-9C6D-96BA5BC2C550}"/>
    <cellStyle name="40% - Accent5 57 2 2 2" xfId="23716" xr:uid="{17D53B5C-7E3E-494E-B64F-4749DA016E7F}"/>
    <cellStyle name="40% - Accent5 57 2 3" xfId="10434" xr:uid="{7661D781-83F6-45EA-8856-E6BD1FB5A9D2}"/>
    <cellStyle name="40% - Accent5 57 2 3 2" xfId="21722" xr:uid="{EA4F446E-C791-4423-8FC4-F1FCC07EF871}"/>
    <cellStyle name="40% - Accent5 57 2 4" xfId="8440" xr:uid="{07338E8A-1677-443B-B24F-46E3EC4A964A}"/>
    <cellStyle name="40% - Accent5 57 2 4 2" xfId="19728" xr:uid="{2E3951B9-1B42-4A61-9A16-BFAF5FA9DA09}"/>
    <cellStyle name="40% - Accent5 57 2 5" xfId="6446" xr:uid="{D6C2F1D5-490F-4317-904D-C10F4101AA10}"/>
    <cellStyle name="40% - Accent5 57 2 5 2" xfId="17734" xr:uid="{CCDEB127-9B83-49A5-AB5A-3E7924151717}"/>
    <cellStyle name="40% - Accent5 57 2 6" xfId="15740" xr:uid="{06266FC6-678A-48DC-9933-6B84C5E5A1F1}"/>
    <cellStyle name="40% - Accent5 57 3" xfId="11431" xr:uid="{2C2D1404-48ED-4DB5-A0E4-919F0A258B60}"/>
    <cellStyle name="40% - Accent5 57 3 2" xfId="22719" xr:uid="{7EAA5BF9-76AA-4564-9C5B-DED3AF1F5066}"/>
    <cellStyle name="40% - Accent5 57 4" xfId="9437" xr:uid="{5786E260-C87A-4C12-A8B2-940D628D0C3A}"/>
    <cellStyle name="40% - Accent5 57 4 2" xfId="20725" xr:uid="{2D4524D4-29C7-424D-80F1-8AEEF4A58B74}"/>
    <cellStyle name="40% - Accent5 57 5" xfId="7443" xr:uid="{8CCBDFAE-DE1B-4D0C-BD1B-8A2E5CF1FCAD}"/>
    <cellStyle name="40% - Accent5 57 5 2" xfId="18731" xr:uid="{B47B8EA8-CC7C-4EEC-8E0C-5DD841FAFAFF}"/>
    <cellStyle name="40% - Accent5 57 6" xfId="5449" xr:uid="{EA3459F1-DC03-498A-A7C5-B09CDA103D26}"/>
    <cellStyle name="40% - Accent5 57 6 2" xfId="16737" xr:uid="{191DC28B-A53A-45FB-9449-B07C27B7A52A}"/>
    <cellStyle name="40% - Accent5 57 7" xfId="14743" xr:uid="{1EBDB9DD-E92A-4FCE-9C2C-22D1426DCBB7}"/>
    <cellStyle name="40% - Accent5 57 8" xfId="13429" xr:uid="{5E169044-A06A-4A64-828F-C82BBE987679}"/>
    <cellStyle name="40% - Accent5 58" xfId="1494" xr:uid="{7500BB5C-8056-4BFD-A121-380B3A16260C}"/>
    <cellStyle name="40% - Accent5 58 2" xfId="4450" xr:uid="{D5AA06A2-A24A-4D4A-BA65-792B8E064858}"/>
    <cellStyle name="40% - Accent5 58 2 2" xfId="12429" xr:uid="{5FC0CB9B-CDD6-469E-9443-DA2C54100820}"/>
    <cellStyle name="40% - Accent5 58 2 2 2" xfId="23717" xr:uid="{CFDA49D2-D838-48EA-83AC-EFFFF2827CF7}"/>
    <cellStyle name="40% - Accent5 58 2 3" xfId="10435" xr:uid="{F4D3E61B-FCC7-458D-A70C-60065D1D1E0E}"/>
    <cellStyle name="40% - Accent5 58 2 3 2" xfId="21723" xr:uid="{73C5FC79-0879-4EEF-97F2-BF0792C5B073}"/>
    <cellStyle name="40% - Accent5 58 2 4" xfId="8441" xr:uid="{8E6E603C-23C2-4090-8AA2-0C6E0BB63BD6}"/>
    <cellStyle name="40% - Accent5 58 2 4 2" xfId="19729" xr:uid="{1797E7E8-4760-437B-AE96-62825CFA720C}"/>
    <cellStyle name="40% - Accent5 58 2 5" xfId="6447" xr:uid="{3A2A6F58-AA8A-41AC-A462-58279D9D058B}"/>
    <cellStyle name="40% - Accent5 58 2 5 2" xfId="17735" xr:uid="{1975643E-BC24-4220-A545-627062479496}"/>
    <cellStyle name="40% - Accent5 58 2 6" xfId="15741" xr:uid="{EE2FD30B-8FC0-4B1F-AF8E-2EAF94E7E5EF}"/>
    <cellStyle name="40% - Accent5 58 3" xfId="11432" xr:uid="{1ACFF0B4-439C-4A67-AD49-4FF516DF555B}"/>
    <cellStyle name="40% - Accent5 58 3 2" xfId="22720" xr:uid="{2DD58227-DA74-4C7C-91E8-564A04A13241}"/>
    <cellStyle name="40% - Accent5 58 4" xfId="9438" xr:uid="{DF69850E-A8F7-4D98-8647-7486BF310606}"/>
    <cellStyle name="40% - Accent5 58 4 2" xfId="20726" xr:uid="{AF5EF52E-2DA8-411C-A83D-F028497E933E}"/>
    <cellStyle name="40% - Accent5 58 5" xfId="7444" xr:uid="{B5D9E340-69AA-4AE8-8A82-27C5F06ECB54}"/>
    <cellStyle name="40% - Accent5 58 5 2" xfId="18732" xr:uid="{C7FD3E21-CBC1-4C52-B672-106C16DCD74A}"/>
    <cellStyle name="40% - Accent5 58 6" xfId="5450" xr:uid="{C770661B-3EC8-48FB-B01F-0A00AFD468AE}"/>
    <cellStyle name="40% - Accent5 58 6 2" xfId="16738" xr:uid="{9D24A027-6CC6-4D46-9049-53D45D357FD4}"/>
    <cellStyle name="40% - Accent5 58 7" xfId="14744" xr:uid="{86F38B79-658A-4E1D-9012-7744C9EB6E40}"/>
    <cellStyle name="40% - Accent5 58 8" xfId="13430" xr:uid="{8D4C6F99-DEF3-4D18-A498-B11324F241AA}"/>
    <cellStyle name="40% - Accent5 59" xfId="1495" xr:uid="{0A4E3F2F-00CD-413C-BA65-4AEE804F8805}"/>
    <cellStyle name="40% - Accent5 59 2" xfId="4451" xr:uid="{1E511158-03A0-4F31-B635-DA818CEC8B24}"/>
    <cellStyle name="40% - Accent5 59 2 2" xfId="12430" xr:uid="{5DE69716-727D-4E0D-9413-96F853286CB9}"/>
    <cellStyle name="40% - Accent5 59 2 2 2" xfId="23718" xr:uid="{89C48A26-03A2-4016-932A-62373E1D2A63}"/>
    <cellStyle name="40% - Accent5 59 2 3" xfId="10436" xr:uid="{37484A5F-21F5-4E66-AE22-934C8BA886F6}"/>
    <cellStyle name="40% - Accent5 59 2 3 2" xfId="21724" xr:uid="{34FCFB21-C4EB-4748-98A0-4B1882254CE9}"/>
    <cellStyle name="40% - Accent5 59 2 4" xfId="8442" xr:uid="{78920AC6-DCAC-44A2-BF93-C99AC081191E}"/>
    <cellStyle name="40% - Accent5 59 2 4 2" xfId="19730" xr:uid="{8C5B937D-3731-4B89-AC4A-B1C0E87D140D}"/>
    <cellStyle name="40% - Accent5 59 2 5" xfId="6448" xr:uid="{99A075E8-2FA1-40E3-A16C-6660A729114F}"/>
    <cellStyle name="40% - Accent5 59 2 5 2" xfId="17736" xr:uid="{47E73F52-9A06-475B-8E8F-2F2CB03777BD}"/>
    <cellStyle name="40% - Accent5 59 2 6" xfId="15742" xr:uid="{F1C1A16F-0420-4AF9-ACFB-4D13EEF782CD}"/>
    <cellStyle name="40% - Accent5 59 3" xfId="11433" xr:uid="{A2DB0CEE-DA20-4F27-A2B7-DF39FF9D1360}"/>
    <cellStyle name="40% - Accent5 59 3 2" xfId="22721" xr:uid="{5FB60F77-B3E8-400C-BF40-A41FA410F539}"/>
    <cellStyle name="40% - Accent5 59 4" xfId="9439" xr:uid="{5271147A-F7C1-41C1-8955-DB76E42832DD}"/>
    <cellStyle name="40% - Accent5 59 4 2" xfId="20727" xr:uid="{73463A50-EC99-4FF1-912B-9353C7BE62ED}"/>
    <cellStyle name="40% - Accent5 59 5" xfId="7445" xr:uid="{0EC3CE2B-B985-4F76-88CE-A84C2EA44BE4}"/>
    <cellStyle name="40% - Accent5 59 5 2" xfId="18733" xr:uid="{4B18089A-F73E-49E6-9FB4-D70C12E6EE05}"/>
    <cellStyle name="40% - Accent5 59 6" xfId="5451" xr:uid="{D29C9D72-C031-4D61-B7F2-D25932CB949A}"/>
    <cellStyle name="40% - Accent5 59 6 2" xfId="16739" xr:uid="{566D4BB5-1E6D-4967-AF09-FB661E159B6E}"/>
    <cellStyle name="40% - Accent5 59 7" xfId="14745" xr:uid="{A9CBCA5F-BDBE-4A92-B900-7E1EBBFE3EA4}"/>
    <cellStyle name="40% - Accent5 59 8" xfId="13431" xr:uid="{72D8E8A2-3051-4184-8F86-D0FB9FA737C4}"/>
    <cellStyle name="40% - Accent5 6" xfId="1496" xr:uid="{9E5A0D48-4035-4C4D-956B-F02888795710}"/>
    <cellStyle name="40% - Accent5 6 10" xfId="24689" xr:uid="{AF448B62-E960-4FF6-A583-A60C9A5584A9}"/>
    <cellStyle name="40% - Accent5 6 11" xfId="25078" xr:uid="{87C16EBD-334E-44D3-B329-0D29B5A8E25F}"/>
    <cellStyle name="40% - Accent5 6 2" xfId="4452" xr:uid="{F5767DDD-10E4-4E58-A217-581630C3E936}"/>
    <cellStyle name="40% - Accent5 6 2 2" xfId="12431" xr:uid="{B26A051E-21BC-4AD0-A9D7-F3222D83EB5B}"/>
    <cellStyle name="40% - Accent5 6 2 2 2" xfId="23719" xr:uid="{63D95ED7-9C7E-45ED-AC31-848CFBFB215B}"/>
    <cellStyle name="40% - Accent5 6 2 3" xfId="10437" xr:uid="{4D27D0C2-B3F7-41D4-8696-D0B2336CE245}"/>
    <cellStyle name="40% - Accent5 6 2 3 2" xfId="21725" xr:uid="{70960F29-3164-42CF-AFAE-561132A1A5C8}"/>
    <cellStyle name="40% - Accent5 6 2 4" xfId="8443" xr:uid="{A904CC49-C430-4B73-8302-19D015ECFD0A}"/>
    <cellStyle name="40% - Accent5 6 2 4 2" xfId="19731" xr:uid="{AF5C0290-977F-4561-B892-3AB60C82B63B}"/>
    <cellStyle name="40% - Accent5 6 2 5" xfId="6449" xr:uid="{85B95398-3091-4855-A02A-1220558B2032}"/>
    <cellStyle name="40% - Accent5 6 2 5 2" xfId="17737" xr:uid="{FFD8D3CF-AA13-4B38-A2C5-CECD634A6026}"/>
    <cellStyle name="40% - Accent5 6 2 6" xfId="15743" xr:uid="{0E5E5DB6-3FC3-451F-86CF-6D01C102BAF1}"/>
    <cellStyle name="40% - Accent5 6 2 7" xfId="24450" xr:uid="{ECBAF2F9-20A1-4657-8328-DEB95C019EC0}"/>
    <cellStyle name="40% - Accent5 6 2 8" xfId="24913" xr:uid="{852B2261-2159-4CE2-A81C-A945A8C132C6}"/>
    <cellStyle name="40% - Accent5 6 2 9" xfId="25280" xr:uid="{716BFBC8-2D43-416E-8A32-BF15F11B397D}"/>
    <cellStyle name="40% - Accent5 6 3" xfId="11434" xr:uid="{6FB9943A-1530-4F77-B788-F98B50DB2C98}"/>
    <cellStyle name="40% - Accent5 6 3 2" xfId="22722" xr:uid="{0E4E1D57-AD9F-4870-AD50-13CF16A082CB}"/>
    <cellStyle name="40% - Accent5 6 4" xfId="9440" xr:uid="{803803C2-9723-4BD6-A920-A1C71C3088B3}"/>
    <cellStyle name="40% - Accent5 6 4 2" xfId="20728" xr:uid="{BCCEA345-2BB2-4DEA-8094-88F7DE9176B2}"/>
    <cellStyle name="40% - Accent5 6 5" xfId="7446" xr:uid="{B0ED8BF6-1C94-4A27-A626-A149DB869228}"/>
    <cellStyle name="40% - Accent5 6 5 2" xfId="18734" xr:uid="{5772E8AC-4D77-4475-A162-F4F183DE62A5}"/>
    <cellStyle name="40% - Accent5 6 6" xfId="5452" xr:uid="{7E29838B-0082-4560-800E-5C692A696BB5}"/>
    <cellStyle name="40% - Accent5 6 6 2" xfId="16740" xr:uid="{0389DD3F-5B46-44AF-A5B8-670F466B917A}"/>
    <cellStyle name="40% - Accent5 6 7" xfId="14746" xr:uid="{D8B450D4-2D1E-4890-BF71-1841562B99F3}"/>
    <cellStyle name="40% - Accent5 6 8" xfId="13432" xr:uid="{C774F051-E9A1-43FC-9160-628A8E359B60}"/>
    <cellStyle name="40% - Accent5 6 9" xfId="24062" xr:uid="{932C2704-2A57-4221-927E-09199DEDAC33}"/>
    <cellStyle name="40% - Accent5 60" xfId="1497" xr:uid="{3D0602C1-16BE-4054-BF81-F95E365FB15B}"/>
    <cellStyle name="40% - Accent5 60 2" xfId="4453" xr:uid="{488925C1-A877-4C5E-8479-41FD3B11AF75}"/>
    <cellStyle name="40% - Accent5 60 2 2" xfId="12432" xr:uid="{1FEEE9EB-54EF-4B8E-945C-DA9F18DD8560}"/>
    <cellStyle name="40% - Accent5 60 2 2 2" xfId="23720" xr:uid="{A80F02D8-125D-4D13-9C51-B85E49EFF9C8}"/>
    <cellStyle name="40% - Accent5 60 2 3" xfId="10438" xr:uid="{8A39C2E0-2E3B-4849-8926-13853DAFD587}"/>
    <cellStyle name="40% - Accent5 60 2 3 2" xfId="21726" xr:uid="{A235AD0A-FAE3-43FC-96D5-E7263E4249B9}"/>
    <cellStyle name="40% - Accent5 60 2 4" xfId="8444" xr:uid="{C5ED55E9-C1CC-46DA-BD9F-2EBFCEA6254D}"/>
    <cellStyle name="40% - Accent5 60 2 4 2" xfId="19732" xr:uid="{DBD2B0EC-F979-4574-B65E-806A11065C2B}"/>
    <cellStyle name="40% - Accent5 60 2 5" xfId="6450" xr:uid="{1816B211-A957-46AF-AA11-B38DC728F0BD}"/>
    <cellStyle name="40% - Accent5 60 2 5 2" xfId="17738" xr:uid="{3E9B2496-52CA-4F0F-9D9C-0495ADA948F9}"/>
    <cellStyle name="40% - Accent5 60 2 6" xfId="15744" xr:uid="{B47D25CA-4429-42E4-A0DE-E8A1B932CC15}"/>
    <cellStyle name="40% - Accent5 60 3" xfId="11435" xr:uid="{BAAC16A4-B81B-43D9-AD4D-1CEA99B31F09}"/>
    <cellStyle name="40% - Accent5 60 3 2" xfId="22723" xr:uid="{A4C45D8A-803C-495D-AC9C-B7A9E9531C63}"/>
    <cellStyle name="40% - Accent5 60 4" xfId="9441" xr:uid="{32B10F74-D003-4EB1-968F-F8D6CC842E69}"/>
    <cellStyle name="40% - Accent5 60 4 2" xfId="20729" xr:uid="{AC43D5F8-16AE-4ED8-B500-DC433823DCDB}"/>
    <cellStyle name="40% - Accent5 60 5" xfId="7447" xr:uid="{C1127532-D6C1-4291-8D12-D6FACA93AE15}"/>
    <cellStyle name="40% - Accent5 60 5 2" xfId="18735" xr:uid="{CB4A1156-A304-4CFA-9CDB-EFE63CB65464}"/>
    <cellStyle name="40% - Accent5 60 6" xfId="5453" xr:uid="{2A5D4876-DD64-4CBB-97EE-404DA4863882}"/>
    <cellStyle name="40% - Accent5 60 6 2" xfId="16741" xr:uid="{69E02A24-EBEA-4764-BAD0-F974C854681B}"/>
    <cellStyle name="40% - Accent5 60 7" xfId="14747" xr:uid="{3BD2E0A2-DA0C-4911-8849-101868A86DB6}"/>
    <cellStyle name="40% - Accent5 60 8" xfId="13433" xr:uid="{B933AF1E-3241-477E-9E30-88299BA8BFFD}"/>
    <cellStyle name="40% - Accent5 61" xfId="1498" xr:uid="{8F63C10B-EC02-4A2C-A60B-043E78162461}"/>
    <cellStyle name="40% - Accent5 61 2" xfId="4454" xr:uid="{25DF9644-48F0-4B04-9A5A-278EA3F8375E}"/>
    <cellStyle name="40% - Accent5 61 2 2" xfId="12433" xr:uid="{335BBD4D-DBDD-4F5F-829B-1A46F6768EFB}"/>
    <cellStyle name="40% - Accent5 61 2 2 2" xfId="23721" xr:uid="{5089FAB7-8B17-4D85-9F3F-8909E7338942}"/>
    <cellStyle name="40% - Accent5 61 2 3" xfId="10439" xr:uid="{D283DEFB-FA9F-44C9-B308-E23610FB8D80}"/>
    <cellStyle name="40% - Accent5 61 2 3 2" xfId="21727" xr:uid="{052DB7F8-CF4A-46DC-B8DE-76C6F2519B77}"/>
    <cellStyle name="40% - Accent5 61 2 4" xfId="8445" xr:uid="{B5818F03-4035-4914-8CD8-0C5BE34AEA1E}"/>
    <cellStyle name="40% - Accent5 61 2 4 2" xfId="19733" xr:uid="{83D97C4F-8B0F-4C70-91E6-9EA18456CEA7}"/>
    <cellStyle name="40% - Accent5 61 2 5" xfId="6451" xr:uid="{02B4AD2A-38D2-4EAD-8C38-C0BA772417DE}"/>
    <cellStyle name="40% - Accent5 61 2 5 2" xfId="17739" xr:uid="{3FF7E08D-D560-48A9-A3A6-B3B15B268D8F}"/>
    <cellStyle name="40% - Accent5 61 2 6" xfId="15745" xr:uid="{E47A961A-0FCC-454D-942A-F832A756D59E}"/>
    <cellStyle name="40% - Accent5 61 3" xfId="11436" xr:uid="{C6640A63-188C-40FE-B511-4DDA931C9F78}"/>
    <cellStyle name="40% - Accent5 61 3 2" xfId="22724" xr:uid="{4385DEEF-F8D2-4543-9E4C-9DA64DD2B012}"/>
    <cellStyle name="40% - Accent5 61 4" xfId="9442" xr:uid="{D6B40620-ABFB-41D1-A502-EC5F8FD9F83E}"/>
    <cellStyle name="40% - Accent5 61 4 2" xfId="20730" xr:uid="{8768042F-F7E5-4466-90D7-BBD25DAC3F53}"/>
    <cellStyle name="40% - Accent5 61 5" xfId="7448" xr:uid="{11FC9E4B-F6FD-4A92-ACC4-7CB471A59709}"/>
    <cellStyle name="40% - Accent5 61 5 2" xfId="18736" xr:uid="{251A1279-819D-4FB9-A5D3-2929DFEFD234}"/>
    <cellStyle name="40% - Accent5 61 6" xfId="5454" xr:uid="{51D0A2DD-45CF-40AF-B37D-B8A9416D05F9}"/>
    <cellStyle name="40% - Accent5 61 6 2" xfId="16742" xr:uid="{391190E5-0502-4B53-95EB-9CD3464F1FF9}"/>
    <cellStyle name="40% - Accent5 61 7" xfId="14748" xr:uid="{2F273C84-F030-4AD4-9469-2B039D3B77B4}"/>
    <cellStyle name="40% - Accent5 61 8" xfId="13434" xr:uid="{1C861B1E-953B-4BA3-BE4D-4AB0F5CF49E1}"/>
    <cellStyle name="40% - Accent5 62" xfId="1499" xr:uid="{48787610-53E7-466B-80E9-295E85BE4C68}"/>
    <cellStyle name="40% - Accent5 62 2" xfId="4455" xr:uid="{2ECD03A0-B7E0-459B-BE93-0E31482C72FE}"/>
    <cellStyle name="40% - Accent5 62 2 2" xfId="12434" xr:uid="{481D7D58-33BF-4F55-8778-D8ED051FBBA2}"/>
    <cellStyle name="40% - Accent5 62 2 2 2" xfId="23722" xr:uid="{A79DCF73-22E5-4835-BAC8-356D26E6B252}"/>
    <cellStyle name="40% - Accent5 62 2 3" xfId="10440" xr:uid="{D29D60C6-3F66-4CAB-A5F7-F2898B6E7D51}"/>
    <cellStyle name="40% - Accent5 62 2 3 2" xfId="21728" xr:uid="{D110A30A-52C0-4A35-A878-07C6E197194B}"/>
    <cellStyle name="40% - Accent5 62 2 4" xfId="8446" xr:uid="{9036D446-8F52-40DC-A683-401060C34DD1}"/>
    <cellStyle name="40% - Accent5 62 2 4 2" xfId="19734" xr:uid="{130979C2-1ECF-47BC-8115-BEB3FB7DB6BA}"/>
    <cellStyle name="40% - Accent5 62 2 5" xfId="6452" xr:uid="{0952F9D8-39C8-42E0-9273-9EF6262EC1F8}"/>
    <cellStyle name="40% - Accent5 62 2 5 2" xfId="17740" xr:uid="{352F6440-E1CB-4260-AF05-DC6652603C20}"/>
    <cellStyle name="40% - Accent5 62 2 6" xfId="15746" xr:uid="{82D225D6-DDAA-4BD6-917C-CD1D1F9EB5D6}"/>
    <cellStyle name="40% - Accent5 62 3" xfId="11437" xr:uid="{1CD02D65-D75C-4222-B314-A4D573370783}"/>
    <cellStyle name="40% - Accent5 62 3 2" xfId="22725" xr:uid="{C8A3CD7E-838D-47C2-AFB1-28182A29F33F}"/>
    <cellStyle name="40% - Accent5 62 4" xfId="9443" xr:uid="{ECD5BCCB-4957-45FB-BB09-AC5CAAAF20CC}"/>
    <cellStyle name="40% - Accent5 62 4 2" xfId="20731" xr:uid="{EC3D21B3-5232-4A6D-B44D-145AF2CD6F1E}"/>
    <cellStyle name="40% - Accent5 62 5" xfId="7449" xr:uid="{8A948392-AA69-4C2A-A8C9-5A6E1A2114A8}"/>
    <cellStyle name="40% - Accent5 62 5 2" xfId="18737" xr:uid="{B7634650-3D0C-45C5-AAD0-5D64CE9A761F}"/>
    <cellStyle name="40% - Accent5 62 6" xfId="5455" xr:uid="{5FB0D62B-9C51-4A2D-A595-105D107BB0ED}"/>
    <cellStyle name="40% - Accent5 62 6 2" xfId="16743" xr:uid="{CDD5AE8C-0986-45BA-88CE-458FD9B74023}"/>
    <cellStyle name="40% - Accent5 62 7" xfId="14749" xr:uid="{9C091E4A-8D73-4493-A2ED-13B908AB100A}"/>
    <cellStyle name="40% - Accent5 62 8" xfId="13435" xr:uid="{536E0936-BB0B-4864-A2B8-F693716F0C94}"/>
    <cellStyle name="40% - Accent5 63" xfId="1500" xr:uid="{7F4D4495-8EE8-4343-9A07-2CC347FACDB7}"/>
    <cellStyle name="40% - Accent5 63 2" xfId="4456" xr:uid="{5A16B3FF-AAA2-4629-9117-10EFEBEC5955}"/>
    <cellStyle name="40% - Accent5 63 2 2" xfId="12435" xr:uid="{2CD1BBF2-1A36-4D9D-882A-90D5F614F8BA}"/>
    <cellStyle name="40% - Accent5 63 2 2 2" xfId="23723" xr:uid="{DF1618F3-2CAA-4B72-A590-8E6999658DF5}"/>
    <cellStyle name="40% - Accent5 63 2 3" xfId="10441" xr:uid="{376C422B-6991-405E-BAEC-583464B80EB6}"/>
    <cellStyle name="40% - Accent5 63 2 3 2" xfId="21729" xr:uid="{754D83FB-133D-47EA-AB74-7FB21DA5C365}"/>
    <cellStyle name="40% - Accent5 63 2 4" xfId="8447" xr:uid="{23D09A75-F240-4D97-B57A-267D4A9E7811}"/>
    <cellStyle name="40% - Accent5 63 2 4 2" xfId="19735" xr:uid="{12CDEBB2-D91D-485C-AA40-E5DA37983234}"/>
    <cellStyle name="40% - Accent5 63 2 5" xfId="6453" xr:uid="{07DD0ADC-BA1B-4CD6-971F-4445274E6BFA}"/>
    <cellStyle name="40% - Accent5 63 2 5 2" xfId="17741" xr:uid="{4330189C-7BC5-4CAD-BA4F-5A9455197598}"/>
    <cellStyle name="40% - Accent5 63 2 6" xfId="15747" xr:uid="{6B89AA63-AACD-46F8-8C05-F328F841EFD0}"/>
    <cellStyle name="40% - Accent5 63 3" xfId="11438" xr:uid="{4CE8C667-A74A-4B5D-BC2E-0EEE6DA1274C}"/>
    <cellStyle name="40% - Accent5 63 3 2" xfId="22726" xr:uid="{EA620863-951A-49EC-BB8F-C193F81536A6}"/>
    <cellStyle name="40% - Accent5 63 4" xfId="9444" xr:uid="{87B77297-F0EE-4D85-8B4D-E41BE523AB32}"/>
    <cellStyle name="40% - Accent5 63 4 2" xfId="20732" xr:uid="{624F33F1-EE3D-44A9-9107-F576E81ABFC5}"/>
    <cellStyle name="40% - Accent5 63 5" xfId="7450" xr:uid="{BC46AA18-F448-451D-AA04-92DB1329EF83}"/>
    <cellStyle name="40% - Accent5 63 5 2" xfId="18738" xr:uid="{1533F2D2-4767-4A0B-984D-DA50000E6F19}"/>
    <cellStyle name="40% - Accent5 63 6" xfId="5456" xr:uid="{A5BE3EFC-0501-4975-BA48-328AFA2CF315}"/>
    <cellStyle name="40% - Accent5 63 6 2" xfId="16744" xr:uid="{E914BFE8-9DFE-41A6-96A7-D9D6CE8B02B2}"/>
    <cellStyle name="40% - Accent5 63 7" xfId="14750" xr:uid="{D33CCE87-1951-4F34-B52B-DD10679C8E88}"/>
    <cellStyle name="40% - Accent5 63 8" xfId="13436" xr:uid="{8F9D570F-515B-4F86-9A6C-9F7E0F613D8C}"/>
    <cellStyle name="40% - Accent5 64" xfId="1501" xr:uid="{288465A6-A4C0-42B3-B9A7-33FF52ACF5A1}"/>
    <cellStyle name="40% - Accent5 64 2" xfId="4457" xr:uid="{CE181155-E736-4ED5-9A89-90FA12A629F8}"/>
    <cellStyle name="40% - Accent5 64 2 2" xfId="12436" xr:uid="{EA6B7AF0-7F8B-4158-B850-ED2A89D3A7B8}"/>
    <cellStyle name="40% - Accent5 64 2 2 2" xfId="23724" xr:uid="{09DB40F4-1F64-442C-A207-6ADEBFDF5DDC}"/>
    <cellStyle name="40% - Accent5 64 2 3" xfId="10442" xr:uid="{DF05C945-0141-4E54-A906-C85F34FB9414}"/>
    <cellStyle name="40% - Accent5 64 2 3 2" xfId="21730" xr:uid="{DD22F10F-EF1E-434F-95BC-14B8DD976ABB}"/>
    <cellStyle name="40% - Accent5 64 2 4" xfId="8448" xr:uid="{28F2E82C-5034-4344-BD7F-420746CF467F}"/>
    <cellStyle name="40% - Accent5 64 2 4 2" xfId="19736" xr:uid="{87683633-5D3E-4939-BF42-4D6D01CD4EBD}"/>
    <cellStyle name="40% - Accent5 64 2 5" xfId="6454" xr:uid="{C7D45A04-1543-49E0-A28D-ED3DCC541015}"/>
    <cellStyle name="40% - Accent5 64 2 5 2" xfId="17742" xr:uid="{AC52232B-322E-4EF7-B7AB-5CBB294C3BC2}"/>
    <cellStyle name="40% - Accent5 64 2 6" xfId="15748" xr:uid="{51BE435B-FA90-4798-8906-011D4728887A}"/>
    <cellStyle name="40% - Accent5 64 3" xfId="11439" xr:uid="{0DE8C1F7-7531-4AB3-82CB-42131194263F}"/>
    <cellStyle name="40% - Accent5 64 3 2" xfId="22727" xr:uid="{C2D427BC-3C86-4C33-A0AC-24C9D5CAD946}"/>
    <cellStyle name="40% - Accent5 64 4" xfId="9445" xr:uid="{5CA4130F-3FCA-400D-BBAD-325CAB6A6828}"/>
    <cellStyle name="40% - Accent5 64 4 2" xfId="20733" xr:uid="{40A2CE3D-C804-49C0-A7CF-5A09E1E6C76C}"/>
    <cellStyle name="40% - Accent5 64 5" xfId="7451" xr:uid="{49E0C7AB-AD7C-4EE5-92E3-93EF95632439}"/>
    <cellStyle name="40% - Accent5 64 5 2" xfId="18739" xr:uid="{39F38880-DF27-470B-B0FA-2CAACB1546B0}"/>
    <cellStyle name="40% - Accent5 64 6" xfId="5457" xr:uid="{3D42C2D4-8449-4D31-BE9E-0EBA2EB39B3C}"/>
    <cellStyle name="40% - Accent5 64 6 2" xfId="16745" xr:uid="{4F2827F4-6A9B-4F22-B4C9-69558499B0A1}"/>
    <cellStyle name="40% - Accent5 64 7" xfId="14751" xr:uid="{9DCFC949-5F21-4C23-A422-03AAEE3616FA}"/>
    <cellStyle name="40% - Accent5 64 8" xfId="13437" xr:uid="{E07EE5FE-88CC-4264-9238-05AB8E41D239}"/>
    <cellStyle name="40% - Accent5 65" xfId="1502" xr:uid="{E83DE589-947C-4D72-9D41-90EAECEC293B}"/>
    <cellStyle name="40% - Accent5 65 2" xfId="4458" xr:uid="{4EAFC250-22F5-464B-9764-BE85032BD98C}"/>
    <cellStyle name="40% - Accent5 65 2 2" xfId="12437" xr:uid="{F329CD66-C8B4-49A5-901A-74DFD85771BA}"/>
    <cellStyle name="40% - Accent5 65 2 2 2" xfId="23725" xr:uid="{9483CEA6-0435-4837-8368-50A78C9377FC}"/>
    <cellStyle name="40% - Accent5 65 2 3" xfId="10443" xr:uid="{BD583B8B-22DB-4062-8483-CCE5AFDEA3D1}"/>
    <cellStyle name="40% - Accent5 65 2 3 2" xfId="21731" xr:uid="{55A1E50E-DFD5-4439-8271-ED7DADDDC749}"/>
    <cellStyle name="40% - Accent5 65 2 4" xfId="8449" xr:uid="{3F1D4EF1-C67E-4E07-8001-E17280B1A026}"/>
    <cellStyle name="40% - Accent5 65 2 4 2" xfId="19737" xr:uid="{41DB9FCC-8BBC-40D8-ADF9-E99B69453FF0}"/>
    <cellStyle name="40% - Accent5 65 2 5" xfId="6455" xr:uid="{DBBD4D44-B44B-4B3E-88CA-340A73133987}"/>
    <cellStyle name="40% - Accent5 65 2 5 2" xfId="17743" xr:uid="{70A19CFE-875A-44D8-93F4-A0DA9454B945}"/>
    <cellStyle name="40% - Accent5 65 2 6" xfId="15749" xr:uid="{11523D90-B1F2-4C44-A26C-974CD8309A27}"/>
    <cellStyle name="40% - Accent5 65 3" xfId="11440" xr:uid="{F8E0A7B9-6FC4-4FA9-A499-DBC75BDE2B0A}"/>
    <cellStyle name="40% - Accent5 65 3 2" xfId="22728" xr:uid="{5E5BB4BB-C2D6-4725-B965-CFDC1AACC8E6}"/>
    <cellStyle name="40% - Accent5 65 4" xfId="9446" xr:uid="{05789B3D-F729-4D77-AF39-4756A9CD73D7}"/>
    <cellStyle name="40% - Accent5 65 4 2" xfId="20734" xr:uid="{1D7445A1-CD2B-47A0-87EB-79FECA2A3063}"/>
    <cellStyle name="40% - Accent5 65 5" xfId="7452" xr:uid="{D672FBB3-4AA1-4A38-B777-244C0C240120}"/>
    <cellStyle name="40% - Accent5 65 5 2" xfId="18740" xr:uid="{DA06EE63-698F-474B-84B8-95C1E7A89FAE}"/>
    <cellStyle name="40% - Accent5 65 6" xfId="5458" xr:uid="{64DDB6F0-C339-4A1F-B66A-46055119A9EA}"/>
    <cellStyle name="40% - Accent5 65 6 2" xfId="16746" xr:uid="{D469F856-A5EE-489C-9E4A-18A780E498D4}"/>
    <cellStyle name="40% - Accent5 65 7" xfId="14752" xr:uid="{85803A1A-6ABB-473D-8F43-BC240B60D560}"/>
    <cellStyle name="40% - Accent5 65 8" xfId="13438" xr:uid="{099ADEA5-19BE-4797-A10F-51CEBB2BDD37}"/>
    <cellStyle name="40% - Accent5 66" xfId="1503" xr:uid="{2288B0E1-A9D8-4264-BD74-236B0C1E5E31}"/>
    <cellStyle name="40% - Accent5 66 2" xfId="4459" xr:uid="{37E39264-F783-42EC-AB5B-4BC2863951FE}"/>
    <cellStyle name="40% - Accent5 66 2 2" xfId="12438" xr:uid="{9C13C04D-1365-4DA5-B4C6-7CA67AE2B418}"/>
    <cellStyle name="40% - Accent5 66 2 2 2" xfId="23726" xr:uid="{BCE7A387-506B-49FA-813B-FD42BD78EE13}"/>
    <cellStyle name="40% - Accent5 66 2 3" xfId="10444" xr:uid="{5218DC4E-9D91-4CFC-86BE-FDD0B83BAD0C}"/>
    <cellStyle name="40% - Accent5 66 2 3 2" xfId="21732" xr:uid="{A3AABBFD-271C-443A-8F9C-05B719E2BA65}"/>
    <cellStyle name="40% - Accent5 66 2 4" xfId="8450" xr:uid="{A3E208F2-39BC-4998-98B8-3C328E06C93F}"/>
    <cellStyle name="40% - Accent5 66 2 4 2" xfId="19738" xr:uid="{C518A4D2-0933-4ED6-A4F9-164A9014C7AB}"/>
    <cellStyle name="40% - Accent5 66 2 5" xfId="6456" xr:uid="{528686E4-57AF-4DAD-8B41-B56D2B482767}"/>
    <cellStyle name="40% - Accent5 66 2 5 2" xfId="17744" xr:uid="{586F40C0-2544-4DCB-A764-F54FAEE2D2EA}"/>
    <cellStyle name="40% - Accent5 66 2 6" xfId="15750" xr:uid="{AA5ECC63-0842-462D-8D81-981BBE6342A1}"/>
    <cellStyle name="40% - Accent5 66 3" xfId="11441" xr:uid="{E76907BC-56A3-499E-AAA2-72C5CFD857B6}"/>
    <cellStyle name="40% - Accent5 66 3 2" xfId="22729" xr:uid="{C1206497-6F43-4F7D-9D04-1B57FA379B38}"/>
    <cellStyle name="40% - Accent5 66 4" xfId="9447" xr:uid="{CD5FFE23-9E4F-46D0-904D-5293EA9FDEF6}"/>
    <cellStyle name="40% - Accent5 66 4 2" xfId="20735" xr:uid="{EB7EB9FE-1B7F-4BFE-B174-9DD2F1E24981}"/>
    <cellStyle name="40% - Accent5 66 5" xfId="7453" xr:uid="{3A6303BD-FE2B-4DA9-BA4C-8FF15FEB3329}"/>
    <cellStyle name="40% - Accent5 66 5 2" xfId="18741" xr:uid="{D1B8084B-D121-4842-B0FA-628C675FF991}"/>
    <cellStyle name="40% - Accent5 66 6" xfId="5459" xr:uid="{F9255B61-96CA-46D3-B00F-C6114A14615D}"/>
    <cellStyle name="40% - Accent5 66 6 2" xfId="16747" xr:uid="{D5DF3811-9761-4CD3-9FBB-B563043AB5B8}"/>
    <cellStyle name="40% - Accent5 66 7" xfId="14753" xr:uid="{47C39025-E336-495D-B79C-89EC0326C464}"/>
    <cellStyle name="40% - Accent5 66 8" xfId="13439" xr:uid="{97FBDC9E-8EEC-4E10-98B5-69E627525D91}"/>
    <cellStyle name="40% - Accent5 67" xfId="1504" xr:uid="{DE32F562-C937-4CB3-B026-10F6CB5425E5}"/>
    <cellStyle name="40% - Accent5 67 2" xfId="4460" xr:uid="{AB77B49C-8E36-4048-902F-9EABB6751403}"/>
    <cellStyle name="40% - Accent5 67 2 2" xfId="12439" xr:uid="{B1E5A23E-1A35-4FE8-AE6C-CFF6303B33BB}"/>
    <cellStyle name="40% - Accent5 67 2 2 2" xfId="23727" xr:uid="{140915F7-B436-4A64-B519-DC85D26005DD}"/>
    <cellStyle name="40% - Accent5 67 2 3" xfId="10445" xr:uid="{50B3BD53-B418-44C9-A674-0A8BF1BAD143}"/>
    <cellStyle name="40% - Accent5 67 2 3 2" xfId="21733" xr:uid="{FC47FAB3-53AC-421F-91E3-356588CDAFFA}"/>
    <cellStyle name="40% - Accent5 67 2 4" xfId="8451" xr:uid="{C64AC7B6-C1A7-4683-9D0F-39D2FAC78F08}"/>
    <cellStyle name="40% - Accent5 67 2 4 2" xfId="19739" xr:uid="{D2366481-CFC4-4EED-9999-53528632F178}"/>
    <cellStyle name="40% - Accent5 67 2 5" xfId="6457" xr:uid="{E5EEDF37-C136-4389-9CF6-57711CD56A70}"/>
    <cellStyle name="40% - Accent5 67 2 5 2" xfId="17745" xr:uid="{D7DE83F8-EB31-4D53-B7C4-802820B857B6}"/>
    <cellStyle name="40% - Accent5 67 2 6" xfId="15751" xr:uid="{B3F07D36-9D6D-4DD6-9F13-3DEC45C18F9F}"/>
    <cellStyle name="40% - Accent5 67 3" xfId="11442" xr:uid="{F7D0EBCD-8A91-49B3-9D01-9885FCECB34A}"/>
    <cellStyle name="40% - Accent5 67 3 2" xfId="22730" xr:uid="{7EE494A7-77DF-48DC-A888-B332988463F8}"/>
    <cellStyle name="40% - Accent5 67 4" xfId="9448" xr:uid="{95BF5BEB-13C0-4A6E-98B6-35665957CC07}"/>
    <cellStyle name="40% - Accent5 67 4 2" xfId="20736" xr:uid="{B2854842-428D-4CAC-B945-48D4033CC6BE}"/>
    <cellStyle name="40% - Accent5 67 5" xfId="7454" xr:uid="{41432B71-0639-4C94-9CD2-ECC460C28B58}"/>
    <cellStyle name="40% - Accent5 67 5 2" xfId="18742" xr:uid="{6A139876-0DDA-4CBC-AD51-FA2D5F7ABF4D}"/>
    <cellStyle name="40% - Accent5 67 6" xfId="5460" xr:uid="{E85792F0-0D71-4D10-9407-F543C259DB3B}"/>
    <cellStyle name="40% - Accent5 67 6 2" xfId="16748" xr:uid="{F29FA523-09CC-4981-A043-8F3F75A7C1A5}"/>
    <cellStyle name="40% - Accent5 67 7" xfId="14754" xr:uid="{A18ECB52-217A-4E57-8133-028FB3BEF0D0}"/>
    <cellStyle name="40% - Accent5 67 8" xfId="13440" xr:uid="{0A7A3D18-09A7-4C24-8980-E628D5B98454}"/>
    <cellStyle name="40% - Accent5 68" xfId="1505" xr:uid="{05C86264-FD7C-4977-854A-711CD05C80F8}"/>
    <cellStyle name="40% - Accent5 68 2" xfId="4461" xr:uid="{2E569E3E-F75A-4FC6-9564-AF50B773F9CA}"/>
    <cellStyle name="40% - Accent5 68 2 2" xfId="12440" xr:uid="{25AF19D9-AD1C-4B6F-9A53-7FFA9D6DE107}"/>
    <cellStyle name="40% - Accent5 68 2 2 2" xfId="23728" xr:uid="{A1E61246-67D9-4793-8B2B-99181D0B3051}"/>
    <cellStyle name="40% - Accent5 68 2 3" xfId="10446" xr:uid="{79DFD8FC-353C-4922-97AB-CE7F562E709B}"/>
    <cellStyle name="40% - Accent5 68 2 3 2" xfId="21734" xr:uid="{D0872280-8E1F-473D-8455-EC7C5FD7C8E7}"/>
    <cellStyle name="40% - Accent5 68 2 4" xfId="8452" xr:uid="{C7C43F07-DFB5-48EF-9885-AF44578AF97B}"/>
    <cellStyle name="40% - Accent5 68 2 4 2" xfId="19740" xr:uid="{07A30181-E925-465A-8BF8-3D69FC8FF5E4}"/>
    <cellStyle name="40% - Accent5 68 2 5" xfId="6458" xr:uid="{B83F1FE7-6882-4CDD-B9E5-2D1F4576AAE3}"/>
    <cellStyle name="40% - Accent5 68 2 5 2" xfId="17746" xr:uid="{5F283532-B3FB-4BDF-9671-4B4F3CE94DB5}"/>
    <cellStyle name="40% - Accent5 68 2 6" xfId="15752" xr:uid="{141F26DC-BCFD-442D-85F0-A490E8C376F4}"/>
    <cellStyle name="40% - Accent5 68 3" xfId="11443" xr:uid="{68405930-1AF7-4465-8064-CE0B31A0737A}"/>
    <cellStyle name="40% - Accent5 68 3 2" xfId="22731" xr:uid="{E257A588-AA90-45EC-B71F-7D7F4AD31A3F}"/>
    <cellStyle name="40% - Accent5 68 4" xfId="9449" xr:uid="{FA55F190-9B10-4445-B3EB-74F3F7D8FB3B}"/>
    <cellStyle name="40% - Accent5 68 4 2" xfId="20737" xr:uid="{C787C094-ECB5-4C9D-B1D9-89064EC78FAF}"/>
    <cellStyle name="40% - Accent5 68 5" xfId="7455" xr:uid="{87D318DE-5BA1-46CB-BD17-81ED51D2CDA9}"/>
    <cellStyle name="40% - Accent5 68 5 2" xfId="18743" xr:uid="{90486005-042F-4F31-8849-5CAA643F9BDE}"/>
    <cellStyle name="40% - Accent5 68 6" xfId="5461" xr:uid="{894B3662-81DF-4F3A-A323-08CEE471FDAD}"/>
    <cellStyle name="40% - Accent5 68 6 2" xfId="16749" xr:uid="{74ACA04B-5C91-4060-A2B3-881BAA455BBB}"/>
    <cellStyle name="40% - Accent5 68 7" xfId="14755" xr:uid="{88697F78-1BE9-4955-96ED-3906A505F312}"/>
    <cellStyle name="40% - Accent5 68 8" xfId="13441" xr:uid="{69E12A21-4FCE-4BDB-9534-8BA85726A0CE}"/>
    <cellStyle name="40% - Accent5 69" xfId="1506" xr:uid="{3ADD2CAA-9A98-41DE-B647-C29B67AB160C}"/>
    <cellStyle name="40% - Accent5 69 2" xfId="4462" xr:uid="{B14E9CE8-8CA9-48AE-BED9-5ECF0E476370}"/>
    <cellStyle name="40% - Accent5 69 2 2" xfId="12441" xr:uid="{73DE61E2-2E96-41C9-9397-ED5CB651388B}"/>
    <cellStyle name="40% - Accent5 69 2 2 2" xfId="23729" xr:uid="{720AF497-9E1F-43D4-A4A5-C221F6228123}"/>
    <cellStyle name="40% - Accent5 69 2 3" xfId="10447" xr:uid="{E32E2AC0-377F-4381-BD7E-34D3AB85DF9E}"/>
    <cellStyle name="40% - Accent5 69 2 3 2" xfId="21735" xr:uid="{109F801A-F43E-43CB-8EBC-D48387587D62}"/>
    <cellStyle name="40% - Accent5 69 2 4" xfId="8453" xr:uid="{DDA00FE5-D1FA-4B85-B52D-1B948B514969}"/>
    <cellStyle name="40% - Accent5 69 2 4 2" xfId="19741" xr:uid="{AB18B579-3585-42FD-B376-C1EE26EE2904}"/>
    <cellStyle name="40% - Accent5 69 2 5" xfId="6459" xr:uid="{CEBA93CC-A230-458A-99D8-C9085D9AF48E}"/>
    <cellStyle name="40% - Accent5 69 2 5 2" xfId="17747" xr:uid="{D8983649-A7C4-4112-B741-D1E791F4FC37}"/>
    <cellStyle name="40% - Accent5 69 2 6" xfId="15753" xr:uid="{A718B092-6537-4C51-80A0-5ACF83CACE34}"/>
    <cellStyle name="40% - Accent5 69 3" xfId="11444" xr:uid="{F321939B-754B-4AFF-BA4F-14C0D439D7BF}"/>
    <cellStyle name="40% - Accent5 69 3 2" xfId="22732" xr:uid="{3B617254-12FA-43B8-B8B2-6F57FA6499E0}"/>
    <cellStyle name="40% - Accent5 69 4" xfId="9450" xr:uid="{D3ED6899-22DF-4CD9-A157-DA3A6EF0CEDF}"/>
    <cellStyle name="40% - Accent5 69 4 2" xfId="20738" xr:uid="{46D0FCDC-B5D0-45D3-B617-E8DF9F7EADF9}"/>
    <cellStyle name="40% - Accent5 69 5" xfId="7456" xr:uid="{68B21C8C-E094-4ED3-8BE0-5AD8513E4900}"/>
    <cellStyle name="40% - Accent5 69 5 2" xfId="18744" xr:uid="{055E98DC-1FAE-4C1B-BA15-206948E1EAF0}"/>
    <cellStyle name="40% - Accent5 69 6" xfId="5462" xr:uid="{8C111775-9A5E-4327-8F0B-3D85773AB27F}"/>
    <cellStyle name="40% - Accent5 69 6 2" xfId="16750" xr:uid="{CDAC6CEA-E68F-46E0-86A2-5AC49EDDAB9C}"/>
    <cellStyle name="40% - Accent5 69 7" xfId="14756" xr:uid="{EBE79565-E07A-446C-8EE5-3A3FA2254835}"/>
    <cellStyle name="40% - Accent5 69 8" xfId="13442" xr:uid="{E5F74356-89AF-4424-B21A-E9F760C87375}"/>
    <cellStyle name="40% - Accent5 7" xfId="1507" xr:uid="{F0E0ACB2-AB18-4DDB-B38B-2716BF50326C}"/>
    <cellStyle name="40% - Accent5 7 10" xfId="24690" xr:uid="{B7998E25-8307-442F-9E61-C5A400C7D0FE}"/>
    <cellStyle name="40% - Accent5 7 11" xfId="25079" xr:uid="{017219C9-E608-493B-9DD6-C59DAFDA3661}"/>
    <cellStyle name="40% - Accent5 7 2" xfId="4463" xr:uid="{A0702FDD-F99C-482F-BC87-D8380E382D20}"/>
    <cellStyle name="40% - Accent5 7 2 2" xfId="12442" xr:uid="{48ED7F20-B30C-4DC9-A7B6-DB95ABFB66B1}"/>
    <cellStyle name="40% - Accent5 7 2 2 2" xfId="23730" xr:uid="{75847A02-8540-49AD-B756-CB3547276AEF}"/>
    <cellStyle name="40% - Accent5 7 2 3" xfId="10448" xr:uid="{FEBA5E8E-8A46-40F1-8952-98891E7AC8A1}"/>
    <cellStyle name="40% - Accent5 7 2 3 2" xfId="21736" xr:uid="{04D8F4C4-F4C6-4D35-B853-6742385644AF}"/>
    <cellStyle name="40% - Accent5 7 2 4" xfId="8454" xr:uid="{255F25F7-977E-4BF6-B71A-5A9AB8B486EF}"/>
    <cellStyle name="40% - Accent5 7 2 4 2" xfId="19742" xr:uid="{64557478-5145-41BB-8FBD-0821CA9B3EAA}"/>
    <cellStyle name="40% - Accent5 7 2 5" xfId="6460" xr:uid="{895DF2B7-A136-4B3C-A194-3E5F1ED280FE}"/>
    <cellStyle name="40% - Accent5 7 2 5 2" xfId="17748" xr:uid="{3033E7AA-20E7-4634-95E8-96CB6B1A6477}"/>
    <cellStyle name="40% - Accent5 7 2 6" xfId="15754" xr:uid="{E8A0B353-5F9D-411F-A543-2CCF9E537597}"/>
    <cellStyle name="40% - Accent5 7 2 7" xfId="24451" xr:uid="{5222984D-0389-4EEB-8AC0-EF4255423600}"/>
    <cellStyle name="40% - Accent5 7 2 8" xfId="24914" xr:uid="{6C744037-4800-48ED-BD02-88E4B30B7B46}"/>
    <cellStyle name="40% - Accent5 7 2 9" xfId="25281" xr:uid="{47B8E310-2687-4DD9-90DB-F1AA646FCDF3}"/>
    <cellStyle name="40% - Accent5 7 3" xfId="11445" xr:uid="{83148E19-A8B0-4AED-9F99-7C308C2585A3}"/>
    <cellStyle name="40% - Accent5 7 3 2" xfId="22733" xr:uid="{0DD82A41-1DD5-438E-A930-ABA3FFE59920}"/>
    <cellStyle name="40% - Accent5 7 4" xfId="9451" xr:uid="{8240115A-0251-49D0-8DCD-D27AF362F6D7}"/>
    <cellStyle name="40% - Accent5 7 4 2" xfId="20739" xr:uid="{6AC0F381-3029-4750-854D-E2FDCA2628A4}"/>
    <cellStyle name="40% - Accent5 7 5" xfId="7457" xr:uid="{20EAFAD1-D2B1-47C7-8092-FC8B1B846B62}"/>
    <cellStyle name="40% - Accent5 7 5 2" xfId="18745" xr:uid="{755FB210-83CC-49AA-B1BC-5D3ED084511F}"/>
    <cellStyle name="40% - Accent5 7 6" xfId="5463" xr:uid="{36D399AC-B0D8-48B1-A116-80BC42ECE352}"/>
    <cellStyle name="40% - Accent5 7 6 2" xfId="16751" xr:uid="{A0572E6E-0DCB-4EA0-957F-93C1A6315481}"/>
    <cellStyle name="40% - Accent5 7 7" xfId="14757" xr:uid="{AEF8E862-1170-4AA3-AACD-443E62F1E82A}"/>
    <cellStyle name="40% - Accent5 7 8" xfId="13443" xr:uid="{E81564F9-39D9-4844-B118-F84ACE88CEF6}"/>
    <cellStyle name="40% - Accent5 7 9" xfId="24063" xr:uid="{FC80096A-76F1-422A-9889-BBD9F7D35B8F}"/>
    <cellStyle name="40% - Accent5 70" xfId="1508" xr:uid="{282A6951-35FA-406C-B634-9DA21B68C5BD}"/>
    <cellStyle name="40% - Accent5 70 2" xfId="4464" xr:uid="{1E1302D8-B390-42FC-A7B0-DE18E202A525}"/>
    <cellStyle name="40% - Accent5 70 2 2" xfId="12443" xr:uid="{2903F5EA-A43A-42B5-B5C9-093CA0C87A9C}"/>
    <cellStyle name="40% - Accent5 70 2 2 2" xfId="23731" xr:uid="{7C78C450-79C2-4759-89E5-A314146BDA6B}"/>
    <cellStyle name="40% - Accent5 70 2 3" xfId="10449" xr:uid="{2750C575-DF99-4E09-9468-603E26BF3CEB}"/>
    <cellStyle name="40% - Accent5 70 2 3 2" xfId="21737" xr:uid="{3F73863E-780C-4B3E-9B14-74ADF6F806E7}"/>
    <cellStyle name="40% - Accent5 70 2 4" xfId="8455" xr:uid="{AC780922-AC09-4393-9A70-3B622A52DEEB}"/>
    <cellStyle name="40% - Accent5 70 2 4 2" xfId="19743" xr:uid="{8034461E-2D48-43C2-BB6A-9241F4DF9BBE}"/>
    <cellStyle name="40% - Accent5 70 2 5" xfId="6461" xr:uid="{366800AD-AAB1-4AC1-8D00-E984B8AB761D}"/>
    <cellStyle name="40% - Accent5 70 2 5 2" xfId="17749" xr:uid="{4D61374E-721B-44DA-A833-3B6F32457D92}"/>
    <cellStyle name="40% - Accent5 70 2 6" xfId="15755" xr:uid="{F8A9FF2F-E3D8-4895-80CE-5BB12F8C6CC7}"/>
    <cellStyle name="40% - Accent5 70 3" xfId="11446" xr:uid="{0FAD775B-1DBE-4055-AE9B-6C523BD14672}"/>
    <cellStyle name="40% - Accent5 70 3 2" xfId="22734" xr:uid="{DE97E918-1C0C-4541-B031-2AF3B50F3E65}"/>
    <cellStyle name="40% - Accent5 70 4" xfId="9452" xr:uid="{2BF4B0AB-5E9C-4344-8B1D-CFABE1829F56}"/>
    <cellStyle name="40% - Accent5 70 4 2" xfId="20740" xr:uid="{EF4F1767-0D1B-407F-9D48-745888E0892E}"/>
    <cellStyle name="40% - Accent5 70 5" xfId="7458" xr:uid="{1D22CC2A-B23B-4DB7-B101-92C74339300E}"/>
    <cellStyle name="40% - Accent5 70 5 2" xfId="18746" xr:uid="{29685640-A392-4569-9895-FE99AEA9007B}"/>
    <cellStyle name="40% - Accent5 70 6" xfId="5464" xr:uid="{845770F3-4458-46F2-B661-6756B7DD76AD}"/>
    <cellStyle name="40% - Accent5 70 6 2" xfId="16752" xr:uid="{CDCF4A72-0BEA-452C-900C-C282E78611F4}"/>
    <cellStyle name="40% - Accent5 70 7" xfId="14758" xr:uid="{6972DE94-55BA-4371-927F-CC3FDDDC9534}"/>
    <cellStyle name="40% - Accent5 70 8" xfId="13444" xr:uid="{B21CA31F-0766-4684-9939-881BD404B8B6}"/>
    <cellStyle name="40% - Accent5 71" xfId="1509" xr:uid="{49191125-AA52-4C70-8AC6-9505297A95F4}"/>
    <cellStyle name="40% - Accent5 71 2" xfId="4465" xr:uid="{06B48021-0D9F-4554-A174-B33D05EAEFCA}"/>
    <cellStyle name="40% - Accent5 71 2 2" xfId="12444" xr:uid="{9933322D-5A80-4495-863C-EAF95A6D38F7}"/>
    <cellStyle name="40% - Accent5 71 2 2 2" xfId="23732" xr:uid="{293F7075-CF45-4223-96A4-0C374C23EB11}"/>
    <cellStyle name="40% - Accent5 71 2 3" xfId="10450" xr:uid="{8C7D7C51-43BE-4917-9877-AD0E0AED49A4}"/>
    <cellStyle name="40% - Accent5 71 2 3 2" xfId="21738" xr:uid="{08853222-5FB7-4C21-AE09-D01EE05AE7FD}"/>
    <cellStyle name="40% - Accent5 71 2 4" xfId="8456" xr:uid="{C2B1A37B-3F92-48CA-B180-4397008DA42C}"/>
    <cellStyle name="40% - Accent5 71 2 4 2" xfId="19744" xr:uid="{48DB7BEE-123E-4EB8-9C42-068EC7BACAA6}"/>
    <cellStyle name="40% - Accent5 71 2 5" xfId="6462" xr:uid="{7A55EC0F-4B13-4CE0-B81D-241EC796B39C}"/>
    <cellStyle name="40% - Accent5 71 2 5 2" xfId="17750" xr:uid="{D0601E2D-072C-43CC-87C6-EBA2BF224972}"/>
    <cellStyle name="40% - Accent5 71 2 6" xfId="15756" xr:uid="{AA42F09C-098B-4A8E-A307-78536301C9FB}"/>
    <cellStyle name="40% - Accent5 71 3" xfId="11447" xr:uid="{B4D41A0F-3264-4E77-A291-305CC3F6B221}"/>
    <cellStyle name="40% - Accent5 71 3 2" xfId="22735" xr:uid="{83A294E8-80C5-403A-9DDB-9BB103F94520}"/>
    <cellStyle name="40% - Accent5 71 4" xfId="9453" xr:uid="{D4119DA3-F4E3-4E74-916C-B8A3D60BE29E}"/>
    <cellStyle name="40% - Accent5 71 4 2" xfId="20741" xr:uid="{60D4A526-173C-4EA8-9979-4C93EECC8292}"/>
    <cellStyle name="40% - Accent5 71 5" xfId="7459" xr:uid="{61F37B18-9C70-49AA-8C0F-467E61EC3387}"/>
    <cellStyle name="40% - Accent5 71 5 2" xfId="18747" xr:uid="{CB1D6B7E-49A8-43CA-B772-16FB06F17E67}"/>
    <cellStyle name="40% - Accent5 71 6" xfId="5465" xr:uid="{FC5B5A4D-2DA2-4489-AA2E-830676C700DE}"/>
    <cellStyle name="40% - Accent5 71 6 2" xfId="16753" xr:uid="{4C4ECB51-C127-40E9-B47E-F065D9AD47DA}"/>
    <cellStyle name="40% - Accent5 71 7" xfId="14759" xr:uid="{2E04AC03-EB67-4C45-889D-556301C26F3F}"/>
    <cellStyle name="40% - Accent5 71 8" xfId="13445" xr:uid="{EF5B9D9D-61C1-478F-91DC-007A46C22CD3}"/>
    <cellStyle name="40% - Accent5 72" xfId="1510" xr:uid="{269A9E2B-4D66-4EB1-89CA-A361A8F3E30B}"/>
    <cellStyle name="40% - Accent5 72 2" xfId="4466" xr:uid="{5FCD4CC1-CB6A-48AE-B607-B9EEFDB4CEDC}"/>
    <cellStyle name="40% - Accent5 72 2 2" xfId="12445" xr:uid="{4680DFE3-1718-46BC-96EC-F69FB1AEACFF}"/>
    <cellStyle name="40% - Accent5 72 2 2 2" xfId="23733" xr:uid="{12E12828-4F9D-4A23-8CFD-90E5BF3AFC6D}"/>
    <cellStyle name="40% - Accent5 72 2 3" xfId="10451" xr:uid="{98E46F3D-0584-4291-A09F-5BD4D4FE4E79}"/>
    <cellStyle name="40% - Accent5 72 2 3 2" xfId="21739" xr:uid="{776A8872-EBFF-44CE-A6B5-F4368E6BC58B}"/>
    <cellStyle name="40% - Accent5 72 2 4" xfId="8457" xr:uid="{E54E8A09-7730-465B-B48B-BB5F9A78DC46}"/>
    <cellStyle name="40% - Accent5 72 2 4 2" xfId="19745" xr:uid="{D1329551-3BDF-4157-BB5E-300F5B458D38}"/>
    <cellStyle name="40% - Accent5 72 2 5" xfId="6463" xr:uid="{2DDD8A40-BE37-4B52-A433-9B3A9DFA25DC}"/>
    <cellStyle name="40% - Accent5 72 2 5 2" xfId="17751" xr:uid="{D78BF65A-28DA-4E56-90E2-CC03EE2AE710}"/>
    <cellStyle name="40% - Accent5 72 2 6" xfId="15757" xr:uid="{64E6CFE0-BEBB-4A2A-8CDD-05EF47F48949}"/>
    <cellStyle name="40% - Accent5 72 3" xfId="11448" xr:uid="{171C8ED1-DDC4-4088-8EBB-7B594C4F84D7}"/>
    <cellStyle name="40% - Accent5 72 3 2" xfId="22736" xr:uid="{45D1239B-D023-48E4-A6C3-06DC9E630D62}"/>
    <cellStyle name="40% - Accent5 72 4" xfId="9454" xr:uid="{EF9D6FB2-EB8D-422C-925C-1101CF10D71B}"/>
    <cellStyle name="40% - Accent5 72 4 2" xfId="20742" xr:uid="{61D8B1E1-ADB5-4568-B498-CE7456F71D2F}"/>
    <cellStyle name="40% - Accent5 72 5" xfId="7460" xr:uid="{6DA6187B-E87B-4117-9F61-87A3631AC892}"/>
    <cellStyle name="40% - Accent5 72 5 2" xfId="18748" xr:uid="{4BE33A4A-C88A-433E-A44E-30BBCB23FC3D}"/>
    <cellStyle name="40% - Accent5 72 6" xfId="5466" xr:uid="{F2CDDBDC-4BAA-4F74-8CC6-C1A4050BD449}"/>
    <cellStyle name="40% - Accent5 72 6 2" xfId="16754" xr:uid="{A0A60E16-A334-4607-BBDC-6CC4DED67430}"/>
    <cellStyle name="40% - Accent5 72 7" xfId="14760" xr:uid="{80EF4227-E0DE-409A-A9AE-2897D2F0D14C}"/>
    <cellStyle name="40% - Accent5 72 8" xfId="13446" xr:uid="{0A8AE54F-D85F-4520-ADAB-71685F19514A}"/>
    <cellStyle name="40% - Accent5 8" xfId="1511" xr:uid="{9B1705B8-ECB6-4A56-B330-92D7C7941AEC}"/>
    <cellStyle name="40% - Accent5 8 2" xfId="4467" xr:uid="{331C0A90-12CC-4C98-89E4-620009436D89}"/>
    <cellStyle name="40% - Accent5 8 2 2" xfId="12446" xr:uid="{342E7009-18C2-4D6F-9997-3C27ACB64238}"/>
    <cellStyle name="40% - Accent5 8 2 2 2" xfId="23734" xr:uid="{A1242814-E05C-4130-A1D4-91EF3E2AE44C}"/>
    <cellStyle name="40% - Accent5 8 2 3" xfId="10452" xr:uid="{32CFE877-3FD9-4B27-96F0-78B090CE0CEE}"/>
    <cellStyle name="40% - Accent5 8 2 3 2" xfId="21740" xr:uid="{FABA4619-792D-4A13-8BD6-3DA8EECFC1CC}"/>
    <cellStyle name="40% - Accent5 8 2 4" xfId="8458" xr:uid="{1F666BF5-5279-42F6-9A72-5F0BE5134B71}"/>
    <cellStyle name="40% - Accent5 8 2 4 2" xfId="19746" xr:uid="{7FC82DC7-5EC5-4DA5-853B-6F2FFA16A84F}"/>
    <cellStyle name="40% - Accent5 8 2 5" xfId="6464" xr:uid="{9EF7FB18-89AE-476F-81A8-653FA116F2F6}"/>
    <cellStyle name="40% - Accent5 8 2 5 2" xfId="17752" xr:uid="{E26B0EFB-74F8-40B4-8BF0-315DAEF587FC}"/>
    <cellStyle name="40% - Accent5 8 2 6" xfId="15758" xr:uid="{E5CAB38D-D80F-49B4-B05A-A98BB56197A8}"/>
    <cellStyle name="40% - Accent5 8 3" xfId="11449" xr:uid="{0977CF2E-4E94-4246-9807-C41836C258E2}"/>
    <cellStyle name="40% - Accent5 8 3 2" xfId="22737" xr:uid="{CCEFA7C0-8F23-425D-90FE-1DA5D4AD54DC}"/>
    <cellStyle name="40% - Accent5 8 4" xfId="9455" xr:uid="{29603F68-14BE-4F42-9AD7-37817C8F36C0}"/>
    <cellStyle name="40% - Accent5 8 4 2" xfId="20743" xr:uid="{F06B4A48-01B5-4F2C-AEBE-6C228EEF5516}"/>
    <cellStyle name="40% - Accent5 8 5" xfId="7461" xr:uid="{FA78E9BF-47A1-47C8-8BB7-0E305B2D5E49}"/>
    <cellStyle name="40% - Accent5 8 5 2" xfId="18749" xr:uid="{BB260339-0763-4F27-8751-7789D9E55EE1}"/>
    <cellStyle name="40% - Accent5 8 6" xfId="5467" xr:uid="{E7EB415A-5EA0-4751-AB8C-F5E0FF278234}"/>
    <cellStyle name="40% - Accent5 8 6 2" xfId="16755" xr:uid="{B77350E7-AA9A-4CE8-B798-73C4E0E37FE4}"/>
    <cellStyle name="40% - Accent5 8 7" xfId="14761" xr:uid="{3184500B-7ADA-47C6-A705-7D85B1DDCCC1}"/>
    <cellStyle name="40% - Accent5 8 8" xfId="13447" xr:uid="{E3FC83E7-A809-48C8-8147-4D557D938AA5}"/>
    <cellStyle name="40% - Accent5 9" xfId="1512" xr:uid="{82FFD6B3-C630-4F73-97BB-385E68FCB19B}"/>
    <cellStyle name="40% - Accent5 9 2" xfId="4468" xr:uid="{8777157B-04DD-47D0-A2EF-9294FAEBF97B}"/>
    <cellStyle name="40% - Accent5 9 2 2" xfId="12447" xr:uid="{A8C6F2D0-013E-4AEB-8234-9CBE0CBE9280}"/>
    <cellStyle name="40% - Accent5 9 2 2 2" xfId="23735" xr:uid="{3899AF4E-0495-4137-AE51-1C6D6F912E58}"/>
    <cellStyle name="40% - Accent5 9 2 3" xfId="10453" xr:uid="{FC41584B-356B-4971-A577-6052723BBC2B}"/>
    <cellStyle name="40% - Accent5 9 2 3 2" xfId="21741" xr:uid="{29E89E60-A817-4FFD-8B14-AF7AC3ACD32E}"/>
    <cellStyle name="40% - Accent5 9 2 4" xfId="8459" xr:uid="{C6931DFA-7007-46CA-A81C-B5442E9254CE}"/>
    <cellStyle name="40% - Accent5 9 2 4 2" xfId="19747" xr:uid="{1604132E-3B19-4E06-B2FD-169F856FBEDE}"/>
    <cellStyle name="40% - Accent5 9 2 5" xfId="6465" xr:uid="{D1E91233-8B2B-404F-B186-CC47B874EE71}"/>
    <cellStyle name="40% - Accent5 9 2 5 2" xfId="17753" xr:uid="{CC295C80-2354-452A-A622-7C8A62C5DC13}"/>
    <cellStyle name="40% - Accent5 9 2 6" xfId="15759" xr:uid="{8AF93F3D-DB70-4BED-BBD9-810DAAE34DAC}"/>
    <cellStyle name="40% - Accent5 9 3" xfId="11450" xr:uid="{401BABC3-50B4-477C-AB38-F6CF60ADC79C}"/>
    <cellStyle name="40% - Accent5 9 3 2" xfId="22738" xr:uid="{FFC7B89A-34B8-41F5-BD9F-4536E94DB579}"/>
    <cellStyle name="40% - Accent5 9 4" xfId="9456" xr:uid="{F2263ACE-D290-4EFF-A281-B0C973024FF1}"/>
    <cellStyle name="40% - Accent5 9 4 2" xfId="20744" xr:uid="{D401BC19-990A-4E2E-9162-8390527DA19C}"/>
    <cellStyle name="40% - Accent5 9 5" xfId="7462" xr:uid="{9BA98626-610A-46A7-8571-97D94E6F908A}"/>
    <cellStyle name="40% - Accent5 9 5 2" xfId="18750" xr:uid="{956AF461-7992-4588-B4D5-7F73206F7CF0}"/>
    <cellStyle name="40% - Accent5 9 6" xfId="5468" xr:uid="{4EF9BD93-58F8-42CA-BFD1-98AC397D578C}"/>
    <cellStyle name="40% - Accent5 9 6 2" xfId="16756" xr:uid="{A56F33D0-E117-424F-8025-4889ECD82339}"/>
    <cellStyle name="40% - Accent5 9 7" xfId="14762" xr:uid="{BE58937D-56C8-4250-BFB5-F058164B5718}"/>
    <cellStyle name="40% - Accent5 9 8" xfId="13448" xr:uid="{9D56A3CA-F8B8-4603-B0AF-38ABB7A82093}"/>
    <cellStyle name="40% - Accent6" xfId="40" builtinId="51" customBuiltin="1"/>
    <cellStyle name="40% - Accent6 10" xfId="1513" xr:uid="{A85EF0E9-8FD4-4C0F-88B7-5D58D197CAD0}"/>
    <cellStyle name="40% - Accent6 10 2" xfId="4469" xr:uid="{E4EA7BA5-97A0-4709-8613-2D93AFBCF3BC}"/>
    <cellStyle name="40% - Accent6 10 2 2" xfId="12448" xr:uid="{59FA4FAD-4607-4C21-BF88-9EEF6A2D6DD4}"/>
    <cellStyle name="40% - Accent6 10 2 2 2" xfId="23736" xr:uid="{37DE2C1C-FCD2-4378-92EA-51317B8E47FA}"/>
    <cellStyle name="40% - Accent6 10 2 3" xfId="10454" xr:uid="{95425A32-B3AD-4FA7-AFD9-1849913082C8}"/>
    <cellStyle name="40% - Accent6 10 2 3 2" xfId="21742" xr:uid="{89C0FC52-F9DD-466B-A618-AA8EC111FAEC}"/>
    <cellStyle name="40% - Accent6 10 2 4" xfId="8460" xr:uid="{17FA4606-FBBA-4F13-8837-72E108E21059}"/>
    <cellStyle name="40% - Accent6 10 2 4 2" xfId="19748" xr:uid="{D5813A01-F5F5-4A35-958F-24B150F2F384}"/>
    <cellStyle name="40% - Accent6 10 2 5" xfId="6466" xr:uid="{BCA1F438-AA93-49A2-BB09-498C9BD40EB2}"/>
    <cellStyle name="40% - Accent6 10 2 5 2" xfId="17754" xr:uid="{1AA7CA6E-A133-4625-8451-56305E12FA7C}"/>
    <cellStyle name="40% - Accent6 10 2 6" xfId="15760" xr:uid="{645BC67E-6639-4DE6-9461-A2AB7540B8C1}"/>
    <cellStyle name="40% - Accent6 10 3" xfId="11451" xr:uid="{B0BFA772-1D52-4AFB-AA8F-20B7CC0E2023}"/>
    <cellStyle name="40% - Accent6 10 3 2" xfId="22739" xr:uid="{0A53DC58-DBC1-467A-BD53-90645472BF8B}"/>
    <cellStyle name="40% - Accent6 10 4" xfId="9457" xr:uid="{72A52A1C-8F1D-41E6-8C07-F1C1DBE6C335}"/>
    <cellStyle name="40% - Accent6 10 4 2" xfId="20745" xr:uid="{3F136BB1-6715-4791-888E-C25FC40541FB}"/>
    <cellStyle name="40% - Accent6 10 5" xfId="7463" xr:uid="{C0CB39C3-D275-4B3E-A15D-52BE4E5A9D3A}"/>
    <cellStyle name="40% - Accent6 10 5 2" xfId="18751" xr:uid="{61C85634-A75E-4F8A-9147-E055DC0CB6A1}"/>
    <cellStyle name="40% - Accent6 10 6" xfId="5469" xr:uid="{0AFB4B8C-B0FC-43AE-B2B5-329AE8087363}"/>
    <cellStyle name="40% - Accent6 10 6 2" xfId="16757" xr:uid="{7578C666-FF30-41D6-9F35-E7A8873FDCCE}"/>
    <cellStyle name="40% - Accent6 10 7" xfId="14763" xr:uid="{3BBFDD0C-5E0E-4DC0-860E-89CD948FE1A8}"/>
    <cellStyle name="40% - Accent6 10 8" xfId="13449" xr:uid="{0CEF270D-7FCD-4D3B-B523-B9715E0E49E7}"/>
    <cellStyle name="40% - Accent6 11" xfId="1514" xr:uid="{CB953011-3127-4B44-BC64-7B9C6F6951BE}"/>
    <cellStyle name="40% - Accent6 11 2" xfId="4470" xr:uid="{72B27309-D6F7-46E5-907C-3AF498A9F2FD}"/>
    <cellStyle name="40% - Accent6 11 2 2" xfId="12449" xr:uid="{76EBFD7B-B7CF-4187-88EE-2B88FE11E980}"/>
    <cellStyle name="40% - Accent6 11 2 2 2" xfId="23737" xr:uid="{972087D9-FC6B-49F0-90FF-0D879004C306}"/>
    <cellStyle name="40% - Accent6 11 2 3" xfId="10455" xr:uid="{E844661A-1A69-4B8D-A8F4-12CED9038BFA}"/>
    <cellStyle name="40% - Accent6 11 2 3 2" xfId="21743" xr:uid="{2708497C-661C-4042-B36B-DE2CA9B5DAD4}"/>
    <cellStyle name="40% - Accent6 11 2 4" xfId="8461" xr:uid="{622A5640-31BD-406F-91DC-716CC3D0FB1E}"/>
    <cellStyle name="40% - Accent6 11 2 4 2" xfId="19749" xr:uid="{A80FB162-76E4-4851-844A-C431BA5BA256}"/>
    <cellStyle name="40% - Accent6 11 2 5" xfId="6467" xr:uid="{93BB46BA-D63C-4148-8F00-98902249CB48}"/>
    <cellStyle name="40% - Accent6 11 2 5 2" xfId="17755" xr:uid="{25B637B7-DFA9-4123-8AA6-D42A6C1D0B2F}"/>
    <cellStyle name="40% - Accent6 11 2 6" xfId="15761" xr:uid="{306EC3E6-A980-4D5B-BEA1-318C4F2E5B7A}"/>
    <cellStyle name="40% - Accent6 11 3" xfId="11452" xr:uid="{26575E27-ACA8-46F6-9A45-4C14F8273993}"/>
    <cellStyle name="40% - Accent6 11 3 2" xfId="22740" xr:uid="{F31AE65C-B47A-46B7-A408-DCA6EA7E3CC1}"/>
    <cellStyle name="40% - Accent6 11 4" xfId="9458" xr:uid="{28DF543F-0728-41A7-B2D1-2D96AEDD97B7}"/>
    <cellStyle name="40% - Accent6 11 4 2" xfId="20746" xr:uid="{AA00994E-650C-4FDA-8D40-CB96381D211C}"/>
    <cellStyle name="40% - Accent6 11 5" xfId="7464" xr:uid="{09B2D4B1-74AC-4168-B955-225C3A488621}"/>
    <cellStyle name="40% - Accent6 11 5 2" xfId="18752" xr:uid="{8F82E657-D529-4179-B687-B9393BEDCC06}"/>
    <cellStyle name="40% - Accent6 11 6" xfId="5470" xr:uid="{6E0F33A3-DAD2-4E0C-99F2-256FA48DBF03}"/>
    <cellStyle name="40% - Accent6 11 6 2" xfId="16758" xr:uid="{310D8DB7-B658-4AB1-95E5-4A717B72E48B}"/>
    <cellStyle name="40% - Accent6 11 7" xfId="14764" xr:uid="{0290FBA4-A765-4A2A-B1D3-C6E3769AC0CA}"/>
    <cellStyle name="40% - Accent6 11 8" xfId="13450" xr:uid="{A31D8835-7B26-459F-8B33-7E23BEA23343}"/>
    <cellStyle name="40% - Accent6 12" xfId="1515" xr:uid="{2D4A5AD9-70D2-4EC6-8B21-9F5903AC0A2C}"/>
    <cellStyle name="40% - Accent6 12 2" xfId="4471" xr:uid="{140807EF-5133-4ECF-A470-2286C31DED23}"/>
    <cellStyle name="40% - Accent6 12 2 2" xfId="12450" xr:uid="{9A5D01BF-AC55-43E1-9B2E-BE2BE34C578C}"/>
    <cellStyle name="40% - Accent6 12 2 2 2" xfId="23738" xr:uid="{85521FFC-FE72-4980-9C07-0C7E0AE20713}"/>
    <cellStyle name="40% - Accent6 12 2 3" xfId="10456" xr:uid="{5B34E782-ED47-488F-AC81-07F0C6AF8765}"/>
    <cellStyle name="40% - Accent6 12 2 3 2" xfId="21744" xr:uid="{1833B490-48EE-4A52-86E0-A2DF0B18B563}"/>
    <cellStyle name="40% - Accent6 12 2 4" xfId="8462" xr:uid="{F4471893-1DA9-45DF-829D-B8F3ADDB506C}"/>
    <cellStyle name="40% - Accent6 12 2 4 2" xfId="19750" xr:uid="{B515D617-387E-46CD-9477-CB7075132531}"/>
    <cellStyle name="40% - Accent6 12 2 5" xfId="6468" xr:uid="{12A93B15-2FFE-4D01-9EA3-9A8565ACA031}"/>
    <cellStyle name="40% - Accent6 12 2 5 2" xfId="17756" xr:uid="{2780B75E-FBEE-47B2-8FC4-8856CA830C16}"/>
    <cellStyle name="40% - Accent6 12 2 6" xfId="15762" xr:uid="{24B39074-5865-41C5-AF2C-866B85FB7FB3}"/>
    <cellStyle name="40% - Accent6 12 3" xfId="11453" xr:uid="{FF5005F3-6C4F-406A-8D0C-D093AFC49E46}"/>
    <cellStyle name="40% - Accent6 12 3 2" xfId="22741" xr:uid="{98B50A94-C25C-4D5D-B219-BD1D94E12FC8}"/>
    <cellStyle name="40% - Accent6 12 4" xfId="9459" xr:uid="{1853ACFD-1DB2-4BF1-8E09-376E10D3A730}"/>
    <cellStyle name="40% - Accent6 12 4 2" xfId="20747" xr:uid="{8E27CF6C-483F-4C65-9211-35B7590271AB}"/>
    <cellStyle name="40% - Accent6 12 5" xfId="7465" xr:uid="{C99C6551-6990-4EAA-B7AF-0708AE8A6142}"/>
    <cellStyle name="40% - Accent6 12 5 2" xfId="18753" xr:uid="{184517CF-557C-4E9A-B925-848697A652E6}"/>
    <cellStyle name="40% - Accent6 12 6" xfId="5471" xr:uid="{DEECD370-D8A5-4915-B81B-4DE552EA8CD4}"/>
    <cellStyle name="40% - Accent6 12 6 2" xfId="16759" xr:uid="{4C24F419-FC21-4515-A6FB-CFE8CB405220}"/>
    <cellStyle name="40% - Accent6 12 7" xfId="14765" xr:uid="{06D34CB6-8B16-44E6-806E-B59DBB1A429E}"/>
    <cellStyle name="40% - Accent6 12 8" xfId="13451" xr:uid="{1A7CFC90-6FE5-49BD-9EBC-1A9DCB0CC63F}"/>
    <cellStyle name="40% - Accent6 13" xfId="1516" xr:uid="{F8274820-16A0-4288-9D85-53E89EA160C0}"/>
    <cellStyle name="40% - Accent6 13 2" xfId="4472" xr:uid="{5BA77AF0-80BC-42D0-A6C8-CF3B7769D095}"/>
    <cellStyle name="40% - Accent6 13 2 2" xfId="12451" xr:uid="{57B04E94-4400-45C2-B1E7-B3C08821A82E}"/>
    <cellStyle name="40% - Accent6 13 2 2 2" xfId="23739" xr:uid="{47FC64FA-EC2D-4935-BD14-DBD7937619B0}"/>
    <cellStyle name="40% - Accent6 13 2 3" xfId="10457" xr:uid="{BE027EF9-86F4-4203-BD4C-2AAD9AC8EE19}"/>
    <cellStyle name="40% - Accent6 13 2 3 2" xfId="21745" xr:uid="{4F69B93C-4F89-498C-8247-6D97BE7FBFEB}"/>
    <cellStyle name="40% - Accent6 13 2 4" xfId="8463" xr:uid="{91926404-7C46-4DCA-BFA9-E3E0A8959693}"/>
    <cellStyle name="40% - Accent6 13 2 4 2" xfId="19751" xr:uid="{67631C1C-6B83-407B-BF0B-293F8D93A05C}"/>
    <cellStyle name="40% - Accent6 13 2 5" xfId="6469" xr:uid="{1F9B3E1C-C5C8-40A5-A0A9-786DD5F43717}"/>
    <cellStyle name="40% - Accent6 13 2 5 2" xfId="17757" xr:uid="{A1D3B343-5C77-4971-AA17-0B617A0AB1C0}"/>
    <cellStyle name="40% - Accent6 13 2 6" xfId="15763" xr:uid="{0D3419F5-85EB-4433-B4F3-8765ACA38ED0}"/>
    <cellStyle name="40% - Accent6 13 3" xfId="11454" xr:uid="{0D19DDF7-5EDC-4C3F-84D0-83D5C86CF872}"/>
    <cellStyle name="40% - Accent6 13 3 2" xfId="22742" xr:uid="{BE0FCA5A-D47C-4987-B576-B64C26620D72}"/>
    <cellStyle name="40% - Accent6 13 4" xfId="9460" xr:uid="{0AF8C46C-8AE7-4E08-A81C-146C500DE078}"/>
    <cellStyle name="40% - Accent6 13 4 2" xfId="20748" xr:uid="{D5E3ED32-E42E-4C05-82AD-60C087932189}"/>
    <cellStyle name="40% - Accent6 13 5" xfId="7466" xr:uid="{29712A65-A70D-4372-81BB-8D76F3F9A390}"/>
    <cellStyle name="40% - Accent6 13 5 2" xfId="18754" xr:uid="{15E5DCD1-8EC3-420B-97FE-82FACDB73EF5}"/>
    <cellStyle name="40% - Accent6 13 6" xfId="5472" xr:uid="{5D5BF33A-5847-47C2-AA18-9239319552B9}"/>
    <cellStyle name="40% - Accent6 13 6 2" xfId="16760" xr:uid="{D75A429E-82AD-46AA-953A-18B81EDB8E97}"/>
    <cellStyle name="40% - Accent6 13 7" xfId="14766" xr:uid="{73ABBD33-8FC1-4265-A42A-B0720953B79B}"/>
    <cellStyle name="40% - Accent6 13 8" xfId="13452" xr:uid="{6FB7C44C-5E55-4BC9-AD43-0656BD90BF4C}"/>
    <cellStyle name="40% - Accent6 14" xfId="1517" xr:uid="{C0C51DA7-DD22-4706-B7C3-DF023231657E}"/>
    <cellStyle name="40% - Accent6 14 2" xfId="4473" xr:uid="{EC009E79-E86B-49ED-B2B0-5FC3B705E7FC}"/>
    <cellStyle name="40% - Accent6 14 2 2" xfId="12452" xr:uid="{7D5F9F30-49AF-4C85-9CF9-72E9FB6D8803}"/>
    <cellStyle name="40% - Accent6 14 2 2 2" xfId="23740" xr:uid="{5C275628-3673-4405-99C2-7731C6306387}"/>
    <cellStyle name="40% - Accent6 14 2 3" xfId="10458" xr:uid="{288A2DA9-A37F-4FE4-92DA-6203B266DE75}"/>
    <cellStyle name="40% - Accent6 14 2 3 2" xfId="21746" xr:uid="{2EF3A871-26AE-45F8-A11B-C2A59145A750}"/>
    <cellStyle name="40% - Accent6 14 2 4" xfId="8464" xr:uid="{9F93B858-A504-4209-B8DC-59EE710C07B4}"/>
    <cellStyle name="40% - Accent6 14 2 4 2" xfId="19752" xr:uid="{DE959F57-9E19-46CF-8AD7-7AA267571ED0}"/>
    <cellStyle name="40% - Accent6 14 2 5" xfId="6470" xr:uid="{4C1AE5F7-D66C-4A5E-8C00-F58DEB6C1F26}"/>
    <cellStyle name="40% - Accent6 14 2 5 2" xfId="17758" xr:uid="{D805EB2F-B7A9-449B-8751-BBE8A6953DA3}"/>
    <cellStyle name="40% - Accent6 14 2 6" xfId="15764" xr:uid="{FC4903E5-5C62-485B-B685-43CEEAD5C37B}"/>
    <cellStyle name="40% - Accent6 14 3" xfId="11455" xr:uid="{B05CF0E6-39D3-471E-ADF9-30BC50DF6D7F}"/>
    <cellStyle name="40% - Accent6 14 3 2" xfId="22743" xr:uid="{B26AC74F-31AE-495F-B84A-AEADE5DA765D}"/>
    <cellStyle name="40% - Accent6 14 4" xfId="9461" xr:uid="{CD357593-9E03-493C-87BE-1FC31BA667CC}"/>
    <cellStyle name="40% - Accent6 14 4 2" xfId="20749" xr:uid="{51108C92-8A0F-4364-8263-A2F5AC451B0D}"/>
    <cellStyle name="40% - Accent6 14 5" xfId="7467" xr:uid="{49325E7A-2EA1-40F7-B028-7A06683BA32F}"/>
    <cellStyle name="40% - Accent6 14 5 2" xfId="18755" xr:uid="{D222834C-F79E-493A-BD2C-EA66F1834EB1}"/>
    <cellStyle name="40% - Accent6 14 6" xfId="5473" xr:uid="{9BD2A9F3-23DB-4EEE-8E4B-019A42A538AB}"/>
    <cellStyle name="40% - Accent6 14 6 2" xfId="16761" xr:uid="{B3D76AAC-2C14-470C-82F9-9F47E65A6B81}"/>
    <cellStyle name="40% - Accent6 14 7" xfId="14767" xr:uid="{56204F61-A3EE-4C47-BADD-6D9CA6EACBF6}"/>
    <cellStyle name="40% - Accent6 14 8" xfId="13453" xr:uid="{77AC7023-1091-4610-ACA9-33AE6183E84D}"/>
    <cellStyle name="40% - Accent6 15" xfId="1518" xr:uid="{2219749B-9E35-49FA-ADDA-33B050D996CA}"/>
    <cellStyle name="40% - Accent6 15 2" xfId="4474" xr:uid="{D945952A-CA7E-4386-B019-42AE4972D911}"/>
    <cellStyle name="40% - Accent6 15 2 2" xfId="12453" xr:uid="{683038E8-EB6D-4F6B-8E0B-8EB0377949FB}"/>
    <cellStyle name="40% - Accent6 15 2 2 2" xfId="23741" xr:uid="{16EBCE7A-E23A-4B97-9ECD-2988DB459F40}"/>
    <cellStyle name="40% - Accent6 15 2 3" xfId="10459" xr:uid="{8B55984E-D34D-4073-B6D1-D0D5000CB3A3}"/>
    <cellStyle name="40% - Accent6 15 2 3 2" xfId="21747" xr:uid="{C5D1C40D-8DD9-49B9-B3DC-9FEF37FD73AA}"/>
    <cellStyle name="40% - Accent6 15 2 4" xfId="8465" xr:uid="{9EB052F6-54F0-4E87-900B-FEDFDD201618}"/>
    <cellStyle name="40% - Accent6 15 2 4 2" xfId="19753" xr:uid="{5D0C7F5A-F60F-46EA-BF3F-739BEF8E1E6A}"/>
    <cellStyle name="40% - Accent6 15 2 5" xfId="6471" xr:uid="{3A55128C-69F2-42C6-AFC7-2413312214AA}"/>
    <cellStyle name="40% - Accent6 15 2 5 2" xfId="17759" xr:uid="{7E1A290B-646D-4D33-9055-2F7AFDF76486}"/>
    <cellStyle name="40% - Accent6 15 2 6" xfId="15765" xr:uid="{FC12184C-6E65-4448-8699-02474044A8B1}"/>
    <cellStyle name="40% - Accent6 15 3" xfId="11456" xr:uid="{CA450CF2-8BDB-4A97-B6D3-7D1133813907}"/>
    <cellStyle name="40% - Accent6 15 3 2" xfId="22744" xr:uid="{C531998D-83C7-494E-A541-A47BB718E51A}"/>
    <cellStyle name="40% - Accent6 15 4" xfId="9462" xr:uid="{F6272731-9E1C-4A3D-AB9E-3DC3E125AA1E}"/>
    <cellStyle name="40% - Accent6 15 4 2" xfId="20750" xr:uid="{FA27C28D-2439-4D21-ABEB-B51151D7033E}"/>
    <cellStyle name="40% - Accent6 15 5" xfId="7468" xr:uid="{D77B0AD8-262F-40D1-89DA-74DF96867A9A}"/>
    <cellStyle name="40% - Accent6 15 5 2" xfId="18756" xr:uid="{F85B5E9E-F4BF-4006-ADC4-C289B221C113}"/>
    <cellStyle name="40% - Accent6 15 6" xfId="5474" xr:uid="{D98D38C7-A108-44E2-A3DC-BDCDA0C9DACA}"/>
    <cellStyle name="40% - Accent6 15 6 2" xfId="16762" xr:uid="{9213D51F-71CF-48EC-8E63-2335677830F9}"/>
    <cellStyle name="40% - Accent6 15 7" xfId="14768" xr:uid="{E19159B4-8B0A-4D14-A9DE-63742BA3121B}"/>
    <cellStyle name="40% - Accent6 15 8" xfId="13454" xr:uid="{7220D2CE-572A-46BE-8569-FDA8AF4F089E}"/>
    <cellStyle name="40% - Accent6 16" xfId="1519" xr:uid="{87ABB32B-DA0E-49D2-9F89-43B5D3A4E449}"/>
    <cellStyle name="40% - Accent6 16 2" xfId="4475" xr:uid="{759B59EA-233F-41BC-BC6D-FAE05383F92F}"/>
    <cellStyle name="40% - Accent6 16 2 2" xfId="12454" xr:uid="{24B0785E-34E5-4047-8D8B-3F8D066B7C4F}"/>
    <cellStyle name="40% - Accent6 16 2 2 2" xfId="23742" xr:uid="{54A50D88-4151-40D5-9E69-B8AA21481C7D}"/>
    <cellStyle name="40% - Accent6 16 2 3" xfId="10460" xr:uid="{E8C9B077-5659-4CC4-A1A4-32858509672F}"/>
    <cellStyle name="40% - Accent6 16 2 3 2" xfId="21748" xr:uid="{4B0D32AA-DBFE-4FA6-A557-A1AF83C87BE2}"/>
    <cellStyle name="40% - Accent6 16 2 4" xfId="8466" xr:uid="{49335CB7-D7A0-4C70-B56A-2B53989D05E8}"/>
    <cellStyle name="40% - Accent6 16 2 4 2" xfId="19754" xr:uid="{750C8327-DD0B-4936-B457-85676CED4A3A}"/>
    <cellStyle name="40% - Accent6 16 2 5" xfId="6472" xr:uid="{F9EB271E-3189-4247-88CE-412A035E18B8}"/>
    <cellStyle name="40% - Accent6 16 2 5 2" xfId="17760" xr:uid="{C53E3C4E-90EE-4916-B982-1EEBA7282AEC}"/>
    <cellStyle name="40% - Accent6 16 2 6" xfId="15766" xr:uid="{EB2B3E35-DB98-491E-94C0-82FF2A471C33}"/>
    <cellStyle name="40% - Accent6 16 3" xfId="11457" xr:uid="{731A6369-3FCC-4A6B-A9D1-79A962EFBEB7}"/>
    <cellStyle name="40% - Accent6 16 3 2" xfId="22745" xr:uid="{3727C3C3-0B33-4112-A517-9234D8016F2F}"/>
    <cellStyle name="40% - Accent6 16 4" xfId="9463" xr:uid="{B315E716-A579-42DA-89D0-95E51697C51E}"/>
    <cellStyle name="40% - Accent6 16 4 2" xfId="20751" xr:uid="{5A8FA641-4FA6-4198-9F99-26ED076FFF31}"/>
    <cellStyle name="40% - Accent6 16 5" xfId="7469" xr:uid="{906D8279-3DE7-4C3D-8D93-C4E32BF77F55}"/>
    <cellStyle name="40% - Accent6 16 5 2" xfId="18757" xr:uid="{D550D370-8574-4DCB-97DD-E73A959B4557}"/>
    <cellStyle name="40% - Accent6 16 6" xfId="5475" xr:uid="{790E2B30-02D7-4796-AC50-E954A94079A5}"/>
    <cellStyle name="40% - Accent6 16 6 2" xfId="16763" xr:uid="{7B413AE1-0C60-4860-B678-342D08AB3ED1}"/>
    <cellStyle name="40% - Accent6 16 7" xfId="14769" xr:uid="{57A23307-47DC-44F8-8636-4027C2A32DBD}"/>
    <cellStyle name="40% - Accent6 16 8" xfId="13455" xr:uid="{D216040A-042D-4F33-B2A6-67B8F641282B}"/>
    <cellStyle name="40% - Accent6 17" xfId="1520" xr:uid="{242C7021-75DC-4D2B-8291-4896701A9657}"/>
    <cellStyle name="40% - Accent6 17 2" xfId="4476" xr:uid="{40E6B84E-B268-431E-86D2-F607D1A825B6}"/>
    <cellStyle name="40% - Accent6 17 2 2" xfId="12455" xr:uid="{F17F668E-4A01-4558-8281-6594A83F3F9E}"/>
    <cellStyle name="40% - Accent6 17 2 2 2" xfId="23743" xr:uid="{B7C3DDF4-0086-46DA-A0DD-E78CD1BD37E0}"/>
    <cellStyle name="40% - Accent6 17 2 3" xfId="10461" xr:uid="{27ED9DEF-0CFF-49F6-872E-51F5E3FF8D83}"/>
    <cellStyle name="40% - Accent6 17 2 3 2" xfId="21749" xr:uid="{57BB468C-843D-4AA3-98A4-E4E88771098E}"/>
    <cellStyle name="40% - Accent6 17 2 4" xfId="8467" xr:uid="{E8C7C043-B72A-49A8-8823-CC7D2345771D}"/>
    <cellStyle name="40% - Accent6 17 2 4 2" xfId="19755" xr:uid="{BE707C14-58B2-4F10-9ACD-006CC1D671B4}"/>
    <cellStyle name="40% - Accent6 17 2 5" xfId="6473" xr:uid="{25B83680-EB7A-4290-8E52-88E89BDC125A}"/>
    <cellStyle name="40% - Accent6 17 2 5 2" xfId="17761" xr:uid="{466FD5F0-F9BA-47D5-A3DC-0037A8973C16}"/>
    <cellStyle name="40% - Accent6 17 2 6" xfId="15767" xr:uid="{B42136F4-47CD-444D-ACAF-67353ED56EE3}"/>
    <cellStyle name="40% - Accent6 17 3" xfId="11458" xr:uid="{D571206E-FBA8-4089-865D-457302A04B21}"/>
    <cellStyle name="40% - Accent6 17 3 2" xfId="22746" xr:uid="{6F61B487-3E1B-4709-86E6-38C70880FF0F}"/>
    <cellStyle name="40% - Accent6 17 4" xfId="9464" xr:uid="{1DE9E81B-5A3E-416F-87F9-D465E66110EB}"/>
    <cellStyle name="40% - Accent6 17 4 2" xfId="20752" xr:uid="{106D6F4E-4DF8-40CF-B10A-B2879F7F4E50}"/>
    <cellStyle name="40% - Accent6 17 5" xfId="7470" xr:uid="{6A317CD6-1FA2-4B68-BA8B-E9A349CB82AD}"/>
    <cellStyle name="40% - Accent6 17 5 2" xfId="18758" xr:uid="{D0113E16-520B-4E05-87DF-E3251628147B}"/>
    <cellStyle name="40% - Accent6 17 6" xfId="5476" xr:uid="{A0A55BA8-AD59-428D-985B-E343531FF6CB}"/>
    <cellStyle name="40% - Accent6 17 6 2" xfId="16764" xr:uid="{29E8B259-C308-48C9-98C4-F17B41180B5C}"/>
    <cellStyle name="40% - Accent6 17 7" xfId="14770" xr:uid="{092A3ECA-880A-40D3-AA93-42526F3718CE}"/>
    <cellStyle name="40% - Accent6 17 8" xfId="13456" xr:uid="{9F85E4E9-991C-418D-A419-086EFA0C0DCC}"/>
    <cellStyle name="40% - Accent6 18" xfId="1521" xr:uid="{D568995A-617B-4E43-89EA-D8C221088D65}"/>
    <cellStyle name="40% - Accent6 18 2" xfId="4477" xr:uid="{C3CF3C7D-9A78-47F5-8EBF-619E591DEB12}"/>
    <cellStyle name="40% - Accent6 18 2 2" xfId="12456" xr:uid="{4161E710-FB4C-4408-A28B-F935F13216CA}"/>
    <cellStyle name="40% - Accent6 18 2 2 2" xfId="23744" xr:uid="{5A60C5F9-BD8B-4C41-B8FD-69A41710F71D}"/>
    <cellStyle name="40% - Accent6 18 2 3" xfId="10462" xr:uid="{E755FEF8-4F8A-4864-996F-5A22F856F10D}"/>
    <cellStyle name="40% - Accent6 18 2 3 2" xfId="21750" xr:uid="{9FF9C04E-42F0-4D71-A964-F61F91481909}"/>
    <cellStyle name="40% - Accent6 18 2 4" xfId="8468" xr:uid="{D0A9B750-48FB-4B21-8C82-A443FCF3B7FE}"/>
    <cellStyle name="40% - Accent6 18 2 4 2" xfId="19756" xr:uid="{49DC0CD8-AE7E-4BDE-B174-C3776D79EDE2}"/>
    <cellStyle name="40% - Accent6 18 2 5" xfId="6474" xr:uid="{C0FE1C3E-4AA1-4E3F-B393-24C4F49D9102}"/>
    <cellStyle name="40% - Accent6 18 2 5 2" xfId="17762" xr:uid="{CAC6C6E7-EB5E-421D-9AF6-5FA339EDE53E}"/>
    <cellStyle name="40% - Accent6 18 2 6" xfId="15768" xr:uid="{B9D6DF0B-89BF-48EF-AD1C-2248E2C9DC86}"/>
    <cellStyle name="40% - Accent6 18 3" xfId="11459" xr:uid="{3102FF1D-469A-4E57-A244-CC2481B6C952}"/>
    <cellStyle name="40% - Accent6 18 3 2" xfId="22747" xr:uid="{33C694AB-C560-4FE4-B168-5E12BB71BC34}"/>
    <cellStyle name="40% - Accent6 18 4" xfId="9465" xr:uid="{D996E6BC-FB01-4B17-AB1D-370EFE0E220F}"/>
    <cellStyle name="40% - Accent6 18 4 2" xfId="20753" xr:uid="{650ED896-77A0-4608-8484-F2156472CFF9}"/>
    <cellStyle name="40% - Accent6 18 5" xfId="7471" xr:uid="{E268BDD6-E5D3-437E-ACF2-196BE7AE6A0D}"/>
    <cellStyle name="40% - Accent6 18 5 2" xfId="18759" xr:uid="{FC9B4962-52FB-47E4-AF12-3847688750B9}"/>
    <cellStyle name="40% - Accent6 18 6" xfId="5477" xr:uid="{A753E4E5-6F0F-46EA-9D9C-4CC1F20F7C5A}"/>
    <cellStyle name="40% - Accent6 18 6 2" xfId="16765" xr:uid="{E3A57677-764F-47B2-A0E5-4AA68C441352}"/>
    <cellStyle name="40% - Accent6 18 7" xfId="14771" xr:uid="{0E548FDF-FA00-4BFC-A784-202A1EEBB664}"/>
    <cellStyle name="40% - Accent6 18 8" xfId="13457" xr:uid="{6C10ACBA-D8A6-479B-93A4-4F2BDC385E6E}"/>
    <cellStyle name="40% - Accent6 19" xfId="1522" xr:uid="{58D3B93D-6C37-4805-9DF4-E990E9037340}"/>
    <cellStyle name="40% - Accent6 19 2" xfId="4478" xr:uid="{70824B3D-37BC-4D97-A775-D7B6E25B64B7}"/>
    <cellStyle name="40% - Accent6 19 2 2" xfId="12457" xr:uid="{B6AB0BC0-C18C-40CC-B08E-6477B406E940}"/>
    <cellStyle name="40% - Accent6 19 2 2 2" xfId="23745" xr:uid="{49CA808E-7129-46D8-B359-11B077D4C927}"/>
    <cellStyle name="40% - Accent6 19 2 3" xfId="10463" xr:uid="{4C058EB5-B999-40B2-A6AB-E7A539CD908C}"/>
    <cellStyle name="40% - Accent6 19 2 3 2" xfId="21751" xr:uid="{59AE4FA9-B648-4020-9349-17F1BCC2BE10}"/>
    <cellStyle name="40% - Accent6 19 2 4" xfId="8469" xr:uid="{6806E0C0-3A0A-4395-9A05-462CCF940830}"/>
    <cellStyle name="40% - Accent6 19 2 4 2" xfId="19757" xr:uid="{467A2179-EEF7-4B12-AAB8-409881058657}"/>
    <cellStyle name="40% - Accent6 19 2 5" xfId="6475" xr:uid="{5212A661-5AE0-41F1-BCE8-5DE4E3CA7B85}"/>
    <cellStyle name="40% - Accent6 19 2 5 2" xfId="17763" xr:uid="{6ABACE35-F537-4C47-9AA9-A70935F29564}"/>
    <cellStyle name="40% - Accent6 19 2 6" xfId="15769" xr:uid="{4E8EB114-65E7-448F-A55C-46B72D195D16}"/>
    <cellStyle name="40% - Accent6 19 3" xfId="11460" xr:uid="{99DD9193-345D-4B40-8509-ED5E43A65E27}"/>
    <cellStyle name="40% - Accent6 19 3 2" xfId="22748" xr:uid="{76CE2E67-5D31-4702-8D22-397080547A97}"/>
    <cellStyle name="40% - Accent6 19 4" xfId="9466" xr:uid="{3D7EF553-48AB-455E-BBE8-690624441C5E}"/>
    <cellStyle name="40% - Accent6 19 4 2" xfId="20754" xr:uid="{CF210D5C-4CEA-4942-BB11-F40299F7363F}"/>
    <cellStyle name="40% - Accent6 19 5" xfId="7472" xr:uid="{E6020D95-0A34-404A-9343-99E79E2AB77B}"/>
    <cellStyle name="40% - Accent6 19 5 2" xfId="18760" xr:uid="{551327BA-AAC9-4DDC-910F-179D9C0669DB}"/>
    <cellStyle name="40% - Accent6 19 6" xfId="5478" xr:uid="{ED06A3D0-9CCD-4948-A1AA-EA89C823F04A}"/>
    <cellStyle name="40% - Accent6 19 6 2" xfId="16766" xr:uid="{236FC516-B614-475D-9083-039A593F490C}"/>
    <cellStyle name="40% - Accent6 19 7" xfId="14772" xr:uid="{8D7604E0-57E7-49E6-9A52-54318B35F388}"/>
    <cellStyle name="40% - Accent6 19 8" xfId="13458" xr:uid="{3A9A0D6F-05F2-4961-80FC-3C5C54D44327}"/>
    <cellStyle name="40% - Accent6 2" xfId="1523" xr:uid="{7EEFFE7F-CD8F-4C32-B92A-AE83813ECF82}"/>
    <cellStyle name="40% - Accent6 2 10" xfId="24691" xr:uid="{9E7B02F8-55A9-4A92-A999-469AECEA3380}"/>
    <cellStyle name="40% - Accent6 2 11" xfId="25080" xr:uid="{DD245A13-B3E3-4BC4-A252-69A823A6BF7F}"/>
    <cellStyle name="40% - Accent6 2 2" xfId="4479" xr:uid="{2023D43D-C699-482C-9757-421A6971DE8D}"/>
    <cellStyle name="40% - Accent6 2 2 2" xfId="12458" xr:uid="{8E81AFAD-566B-4DDE-BC1C-E233E0C37613}"/>
    <cellStyle name="40% - Accent6 2 2 2 2" xfId="23746" xr:uid="{61CD8720-CB52-4E9D-B4F5-8ED05055713A}"/>
    <cellStyle name="40% - Accent6 2 2 3" xfId="10464" xr:uid="{08613655-09D5-4F86-B90F-EA2D07AD1C91}"/>
    <cellStyle name="40% - Accent6 2 2 3 2" xfId="21752" xr:uid="{34321F22-0CDF-4C90-9019-553C81B90209}"/>
    <cellStyle name="40% - Accent6 2 2 4" xfId="8470" xr:uid="{250349D2-26D9-41B5-A811-98D8E036E7C2}"/>
    <cellStyle name="40% - Accent6 2 2 4 2" xfId="19758" xr:uid="{4BDA1518-C77E-403F-A01C-79A4DB96EBC1}"/>
    <cellStyle name="40% - Accent6 2 2 5" xfId="6476" xr:uid="{1D5EB396-F249-4975-A93D-BBF5D60493F9}"/>
    <cellStyle name="40% - Accent6 2 2 5 2" xfId="17764" xr:uid="{32B09AF9-E7F7-4C3B-8DB8-D3492E3FE899}"/>
    <cellStyle name="40% - Accent6 2 2 6" xfId="15770" xr:uid="{6BE70818-74AA-4C6F-9F6E-F4609B113088}"/>
    <cellStyle name="40% - Accent6 2 2 7" xfId="24452" xr:uid="{C916DABE-97F6-415A-8802-9CDB5ECADA3F}"/>
    <cellStyle name="40% - Accent6 2 2 8" xfId="24915" xr:uid="{5CA2C0F4-E60F-4177-94C7-0F0CA9720B43}"/>
    <cellStyle name="40% - Accent6 2 2 9" xfId="25282" xr:uid="{5CCEC81B-4C9A-47D0-8AEA-36DE6838C15C}"/>
    <cellStyle name="40% - Accent6 2 3" xfId="11461" xr:uid="{AEF71DDD-C0BA-4F84-B1A7-8DE5B2DE4416}"/>
    <cellStyle name="40% - Accent6 2 3 2" xfId="22749" xr:uid="{AB779BAE-E13B-4EB7-828C-0D5887651EA3}"/>
    <cellStyle name="40% - Accent6 2 4" xfId="9467" xr:uid="{259F805D-448C-4FC1-AC6E-94F1A4C9CAA5}"/>
    <cellStyle name="40% - Accent6 2 4 2" xfId="20755" xr:uid="{A0868E53-7684-4E62-BB38-8F4320E65E7D}"/>
    <cellStyle name="40% - Accent6 2 5" xfId="7473" xr:uid="{25CCE80E-E231-4DF8-8024-1C4C2CD85E41}"/>
    <cellStyle name="40% - Accent6 2 5 2" xfId="18761" xr:uid="{47F8469F-F9C7-4494-AA0E-7A2EA67DBC32}"/>
    <cellStyle name="40% - Accent6 2 6" xfId="5479" xr:uid="{27FCF3F6-D9C3-4EF1-AE09-7794ECF8B727}"/>
    <cellStyle name="40% - Accent6 2 6 2" xfId="16767" xr:uid="{7706910F-8DD4-4B4A-A65A-D089916D79ED}"/>
    <cellStyle name="40% - Accent6 2 7" xfId="14773" xr:uid="{7B8FB86F-E73C-48C9-88E4-72412F91BFE4}"/>
    <cellStyle name="40% - Accent6 2 8" xfId="13459" xr:uid="{6C00F46C-A6FE-456D-B88C-00C58DAF8F7D}"/>
    <cellStyle name="40% - Accent6 2 9" xfId="24064" xr:uid="{BB7A2715-A668-4757-9693-57055A36D3B2}"/>
    <cellStyle name="40% - Accent6 20" xfId="1524" xr:uid="{ADE0E3C4-BF5B-4924-9166-7FD28EE5AD65}"/>
    <cellStyle name="40% - Accent6 20 2" xfId="4480" xr:uid="{A1B09F47-470C-42BF-9CD0-4CE33D422775}"/>
    <cellStyle name="40% - Accent6 20 2 2" xfId="12459" xr:uid="{C1D2F691-788B-4122-9A00-31215942A772}"/>
    <cellStyle name="40% - Accent6 20 2 2 2" xfId="23747" xr:uid="{3F79DB86-AF6B-4724-913A-AB4E592EE353}"/>
    <cellStyle name="40% - Accent6 20 2 3" xfId="10465" xr:uid="{4C10D7A2-918D-4053-BF64-42CD10B94037}"/>
    <cellStyle name="40% - Accent6 20 2 3 2" xfId="21753" xr:uid="{76F00CEB-43FC-494B-AEA4-AC553777F664}"/>
    <cellStyle name="40% - Accent6 20 2 4" xfId="8471" xr:uid="{074A22FB-9319-4EFE-B330-88080178133A}"/>
    <cellStyle name="40% - Accent6 20 2 4 2" xfId="19759" xr:uid="{107709FA-A4E7-45C0-8CF5-1D26A5F0D370}"/>
    <cellStyle name="40% - Accent6 20 2 5" xfId="6477" xr:uid="{D9F918AB-20A8-4693-B70E-7C82E4561C53}"/>
    <cellStyle name="40% - Accent6 20 2 5 2" xfId="17765" xr:uid="{7F36B8FD-D648-4781-BBB3-80AF3D22E632}"/>
    <cellStyle name="40% - Accent6 20 2 6" xfId="15771" xr:uid="{B2B0DB48-8990-4B7F-B784-89B36B4B1AB6}"/>
    <cellStyle name="40% - Accent6 20 3" xfId="11462" xr:uid="{C6ED3247-65F5-4587-9A2B-005EE7F70A42}"/>
    <cellStyle name="40% - Accent6 20 3 2" xfId="22750" xr:uid="{36DE0632-3F5F-46F7-A7EC-EBFB2E7BCB79}"/>
    <cellStyle name="40% - Accent6 20 4" xfId="9468" xr:uid="{43761474-E682-41B0-9815-1496B51419CC}"/>
    <cellStyle name="40% - Accent6 20 4 2" xfId="20756" xr:uid="{333DB255-8B74-47E5-9ABA-71A33ADA374C}"/>
    <cellStyle name="40% - Accent6 20 5" xfId="7474" xr:uid="{24B49AC1-48C3-4F40-8C48-66317F68E2F0}"/>
    <cellStyle name="40% - Accent6 20 5 2" xfId="18762" xr:uid="{C42F4DAF-3304-4742-B178-DB8E42E2B051}"/>
    <cellStyle name="40% - Accent6 20 6" xfId="5480" xr:uid="{4BB040DA-D88F-4DD0-B3EB-E6303BBFC8D9}"/>
    <cellStyle name="40% - Accent6 20 6 2" xfId="16768" xr:uid="{ECBC63BC-425E-4F40-8143-AA49138C8273}"/>
    <cellStyle name="40% - Accent6 20 7" xfId="14774" xr:uid="{13FF148C-6096-4C64-AC0D-25969CF94487}"/>
    <cellStyle name="40% - Accent6 20 8" xfId="13460" xr:uid="{FEF74825-5CCA-4803-A8F7-E18DE9D68050}"/>
    <cellStyle name="40% - Accent6 21" xfId="1525" xr:uid="{CBDC32B6-8386-4077-A502-CD5AC081D4BB}"/>
    <cellStyle name="40% - Accent6 21 2" xfId="4481" xr:uid="{F8679077-7E53-4B81-B830-65EF4EB831E7}"/>
    <cellStyle name="40% - Accent6 21 2 2" xfId="12460" xr:uid="{02065B83-99AD-4DB0-A30A-A44A7AEDF62F}"/>
    <cellStyle name="40% - Accent6 21 2 2 2" xfId="23748" xr:uid="{93E17B2B-F547-49B2-B1F5-55F50FF6E5EE}"/>
    <cellStyle name="40% - Accent6 21 2 3" xfId="10466" xr:uid="{CAD23BAE-8D35-4A7F-BCF8-FE24C5E3907E}"/>
    <cellStyle name="40% - Accent6 21 2 3 2" xfId="21754" xr:uid="{7777E52E-3238-4F98-B8C0-C1D2D2288B5F}"/>
    <cellStyle name="40% - Accent6 21 2 4" xfId="8472" xr:uid="{35CBB13C-CF2D-4037-8808-1D8CDE54802F}"/>
    <cellStyle name="40% - Accent6 21 2 4 2" xfId="19760" xr:uid="{BB51DF85-38C7-4A9C-AFEC-5E053E379F02}"/>
    <cellStyle name="40% - Accent6 21 2 5" xfId="6478" xr:uid="{78FE3A70-EC01-4AF3-B96C-CF886BB18988}"/>
    <cellStyle name="40% - Accent6 21 2 5 2" xfId="17766" xr:uid="{01229315-ADA1-490B-AA38-C736F372D76F}"/>
    <cellStyle name="40% - Accent6 21 2 6" xfId="15772" xr:uid="{B6202C35-DF6C-4A45-A591-18AA810E78AD}"/>
    <cellStyle name="40% - Accent6 21 3" xfId="11463" xr:uid="{2601B009-5AB5-4161-AD54-7C910CB12C2F}"/>
    <cellStyle name="40% - Accent6 21 3 2" xfId="22751" xr:uid="{B1656248-F930-48BA-B685-9802BD1AB928}"/>
    <cellStyle name="40% - Accent6 21 4" xfId="9469" xr:uid="{DD4B499F-7D79-4713-8298-F15199419724}"/>
    <cellStyle name="40% - Accent6 21 4 2" xfId="20757" xr:uid="{AAF838EE-7BDF-4052-8B86-D49A94BC1777}"/>
    <cellStyle name="40% - Accent6 21 5" xfId="7475" xr:uid="{24F1DF3F-8293-41DD-8912-3B2476011BA6}"/>
    <cellStyle name="40% - Accent6 21 5 2" xfId="18763" xr:uid="{6662018E-4C1B-4D41-A157-92A74662DEDD}"/>
    <cellStyle name="40% - Accent6 21 6" xfId="5481" xr:uid="{F414A79B-1A30-46B6-B6B2-3EC835FDA47F}"/>
    <cellStyle name="40% - Accent6 21 6 2" xfId="16769" xr:uid="{F0F25F4F-3D39-406B-BB9E-280B61146D4F}"/>
    <cellStyle name="40% - Accent6 21 7" xfId="14775" xr:uid="{2553E2BD-DC0C-4207-96BA-741118D501DA}"/>
    <cellStyle name="40% - Accent6 21 8" xfId="13461" xr:uid="{4E3B442B-251A-428E-8E6F-E322D9C3E79B}"/>
    <cellStyle name="40% - Accent6 22" xfId="1526" xr:uid="{BCA6CA20-72FB-425B-BE9C-9BEF1F7C3785}"/>
    <cellStyle name="40% - Accent6 22 2" xfId="4482" xr:uid="{544B2FB4-A881-418E-BF46-FA897C2D782F}"/>
    <cellStyle name="40% - Accent6 22 2 2" xfId="12461" xr:uid="{D4E7044A-1E1D-4861-BB79-FDA808A667C4}"/>
    <cellStyle name="40% - Accent6 22 2 2 2" xfId="23749" xr:uid="{42E5B7EF-F060-434D-B010-AF3C3B0A4F63}"/>
    <cellStyle name="40% - Accent6 22 2 3" xfId="10467" xr:uid="{842FBFC8-5647-416F-9E0D-A56EF12BA536}"/>
    <cellStyle name="40% - Accent6 22 2 3 2" xfId="21755" xr:uid="{C39EFE3C-2394-4E10-AECD-88E3289C1EAA}"/>
    <cellStyle name="40% - Accent6 22 2 4" xfId="8473" xr:uid="{F1AF72A8-AD23-4CE8-87FD-B937800313FD}"/>
    <cellStyle name="40% - Accent6 22 2 4 2" xfId="19761" xr:uid="{9C90908C-EBA5-4BF8-B279-EF592FE99FD2}"/>
    <cellStyle name="40% - Accent6 22 2 5" xfId="6479" xr:uid="{1B24809C-9A83-4CAC-891E-00EFEB717890}"/>
    <cellStyle name="40% - Accent6 22 2 5 2" xfId="17767" xr:uid="{42C40B90-8094-4A79-9BE5-6B172D679D38}"/>
    <cellStyle name="40% - Accent6 22 2 6" xfId="15773" xr:uid="{2F31FB13-E824-416D-8945-27E7576F6033}"/>
    <cellStyle name="40% - Accent6 22 3" xfId="11464" xr:uid="{B11B50D1-174E-49F0-A436-C290C097446C}"/>
    <cellStyle name="40% - Accent6 22 3 2" xfId="22752" xr:uid="{9EFF71AD-27DC-48B7-AC90-CFC789B3F419}"/>
    <cellStyle name="40% - Accent6 22 4" xfId="9470" xr:uid="{9FCFAE55-F808-4AC1-BC99-4EB76A3DB298}"/>
    <cellStyle name="40% - Accent6 22 4 2" xfId="20758" xr:uid="{E00C5B89-A21E-497E-A10D-7F9E748C35B9}"/>
    <cellStyle name="40% - Accent6 22 5" xfId="7476" xr:uid="{D8E091C2-809D-45E8-94B0-4CB79C3E0E03}"/>
    <cellStyle name="40% - Accent6 22 5 2" xfId="18764" xr:uid="{EB96F5EB-EFD7-49C0-A579-DE8FD3B7AE99}"/>
    <cellStyle name="40% - Accent6 22 6" xfId="5482" xr:uid="{15F024CA-EADA-42C8-A92D-F95D2D8C787F}"/>
    <cellStyle name="40% - Accent6 22 6 2" xfId="16770" xr:uid="{394102A9-0971-45FF-A82E-6F2D9A49ABB9}"/>
    <cellStyle name="40% - Accent6 22 7" xfId="14776" xr:uid="{77A6B095-22F9-4D71-AF59-C93DD08E63F1}"/>
    <cellStyle name="40% - Accent6 22 8" xfId="13462" xr:uid="{FEF86377-643E-4167-A028-C47FC9F8CFCE}"/>
    <cellStyle name="40% - Accent6 23" xfId="1527" xr:uid="{BD49F5CB-AC35-45E3-864F-C2DAA4BC8B80}"/>
    <cellStyle name="40% - Accent6 23 2" xfId="4483" xr:uid="{9D66277E-B274-42EB-A5D2-D9A83F8C09F2}"/>
    <cellStyle name="40% - Accent6 23 2 2" xfId="12462" xr:uid="{83CF7907-B5BA-4736-9BFC-2F9EAF158892}"/>
    <cellStyle name="40% - Accent6 23 2 2 2" xfId="23750" xr:uid="{1566E395-2D1F-476B-9057-91294C721AF3}"/>
    <cellStyle name="40% - Accent6 23 2 3" xfId="10468" xr:uid="{FA0E44E8-0BBC-4C8E-88BA-9E656A9716BF}"/>
    <cellStyle name="40% - Accent6 23 2 3 2" xfId="21756" xr:uid="{853C1E4D-0859-4900-AA1C-C7F53E7B9D09}"/>
    <cellStyle name="40% - Accent6 23 2 4" xfId="8474" xr:uid="{54290BDE-39C7-4C4A-A61C-20C57B899DEB}"/>
    <cellStyle name="40% - Accent6 23 2 4 2" xfId="19762" xr:uid="{EDA24A8F-E69C-46E0-88BE-F5C4322D4EB0}"/>
    <cellStyle name="40% - Accent6 23 2 5" xfId="6480" xr:uid="{2803987E-D51D-49A8-9A91-87B3A0470E6C}"/>
    <cellStyle name="40% - Accent6 23 2 5 2" xfId="17768" xr:uid="{D968D061-B44B-429A-ABB2-DDED85025F01}"/>
    <cellStyle name="40% - Accent6 23 2 6" xfId="15774" xr:uid="{8F0D7C98-9719-465B-9799-C608707F9673}"/>
    <cellStyle name="40% - Accent6 23 3" xfId="11465" xr:uid="{9C386587-DBA2-43B1-A6E0-B6A2D4B2CFEE}"/>
    <cellStyle name="40% - Accent6 23 3 2" xfId="22753" xr:uid="{AFDFED95-8EB0-469E-A646-29DBAB929EEC}"/>
    <cellStyle name="40% - Accent6 23 4" xfId="9471" xr:uid="{185FD0D4-99ED-4B80-9515-E3A7ECF122DB}"/>
    <cellStyle name="40% - Accent6 23 4 2" xfId="20759" xr:uid="{F0ECB4E4-09CF-489D-B490-89DD66661DBA}"/>
    <cellStyle name="40% - Accent6 23 5" xfId="7477" xr:uid="{A17C8DA7-65CA-4B61-894A-FE0EF8223202}"/>
    <cellStyle name="40% - Accent6 23 5 2" xfId="18765" xr:uid="{B4EC80E7-3EB9-4456-82BE-E75FB3CAAD28}"/>
    <cellStyle name="40% - Accent6 23 6" xfId="5483" xr:uid="{25DEBF2E-18D7-4413-8384-21AE0670C33E}"/>
    <cellStyle name="40% - Accent6 23 6 2" xfId="16771" xr:uid="{3B484897-351C-4D77-A073-C5D58B842C3A}"/>
    <cellStyle name="40% - Accent6 23 7" xfId="14777" xr:uid="{4CCA3F3E-1FC7-45E7-9B22-64DEB0E9E516}"/>
    <cellStyle name="40% - Accent6 23 8" xfId="13463" xr:uid="{8078C3FF-CD94-4B87-BFA1-5962ABFC72F2}"/>
    <cellStyle name="40% - Accent6 24" xfId="1528" xr:uid="{99D54CCC-BBAA-4F3D-9950-AF10B8FD8A74}"/>
    <cellStyle name="40% - Accent6 24 2" xfId="4484" xr:uid="{EADD7394-CF17-4578-A399-CA4629497973}"/>
    <cellStyle name="40% - Accent6 24 2 2" xfId="12463" xr:uid="{277D64D4-4808-4633-85E5-E9D26E5E4F6A}"/>
    <cellStyle name="40% - Accent6 24 2 2 2" xfId="23751" xr:uid="{2F5FF911-63EB-43E8-BBCA-6A9F6653EA9D}"/>
    <cellStyle name="40% - Accent6 24 2 3" xfId="10469" xr:uid="{39412F7F-D32A-47B2-95C6-8EDF3D37B12A}"/>
    <cellStyle name="40% - Accent6 24 2 3 2" xfId="21757" xr:uid="{A8467EFE-859D-42C6-977E-3184718F7FE5}"/>
    <cellStyle name="40% - Accent6 24 2 4" xfId="8475" xr:uid="{735C2338-4180-44AF-A4C5-73216B2B472C}"/>
    <cellStyle name="40% - Accent6 24 2 4 2" xfId="19763" xr:uid="{D89F43B0-2637-456A-8EFE-9111E4874D95}"/>
    <cellStyle name="40% - Accent6 24 2 5" xfId="6481" xr:uid="{A0E37648-FE78-4497-9F44-4FF673E28478}"/>
    <cellStyle name="40% - Accent6 24 2 5 2" xfId="17769" xr:uid="{9A46D76E-8A1D-4A8E-8DCD-99D366B00988}"/>
    <cellStyle name="40% - Accent6 24 2 6" xfId="15775" xr:uid="{7753B24B-E58D-4889-A097-1CA98B0B6CA2}"/>
    <cellStyle name="40% - Accent6 24 3" xfId="11466" xr:uid="{B70799A3-7B14-49E2-A3E2-0DAFB0E9F321}"/>
    <cellStyle name="40% - Accent6 24 3 2" xfId="22754" xr:uid="{9BDFEF1A-538C-4F3A-9C08-44C2E32B6A39}"/>
    <cellStyle name="40% - Accent6 24 4" xfId="9472" xr:uid="{D1E9B8BA-7E98-49DA-B60F-418A5D97E0B8}"/>
    <cellStyle name="40% - Accent6 24 4 2" xfId="20760" xr:uid="{23465B88-A993-4B31-9858-30EF8C23C16A}"/>
    <cellStyle name="40% - Accent6 24 5" xfId="7478" xr:uid="{8439A2D8-DBBE-4D8D-968F-30DBA27AEC7E}"/>
    <cellStyle name="40% - Accent6 24 5 2" xfId="18766" xr:uid="{F9FF533C-773F-4065-BF22-766628060966}"/>
    <cellStyle name="40% - Accent6 24 6" xfId="5484" xr:uid="{C4AE4320-78B4-440F-B03E-ED1F668CAA36}"/>
    <cellStyle name="40% - Accent6 24 6 2" xfId="16772" xr:uid="{68C6C807-8C13-45A8-957B-3AF970EA86A0}"/>
    <cellStyle name="40% - Accent6 24 7" xfId="14778" xr:uid="{2656F7BB-27A3-4963-BF85-4952B0020C4E}"/>
    <cellStyle name="40% - Accent6 24 8" xfId="13464" xr:uid="{64C09FFD-ABCE-44DE-8F72-A9A3DB2C74DC}"/>
    <cellStyle name="40% - Accent6 25" xfId="1529" xr:uid="{65B1FD37-9996-44E1-A74E-55DE96673D40}"/>
    <cellStyle name="40% - Accent6 25 2" xfId="4485" xr:uid="{DA781915-92B1-443C-AE8B-31FBE1F809A2}"/>
    <cellStyle name="40% - Accent6 25 2 2" xfId="12464" xr:uid="{615B726B-CD0B-4CE9-B93E-866FD5A734C0}"/>
    <cellStyle name="40% - Accent6 25 2 2 2" xfId="23752" xr:uid="{9579B5AA-F9BD-416B-B932-F2F7F2CF02E0}"/>
    <cellStyle name="40% - Accent6 25 2 3" xfId="10470" xr:uid="{B6B64CD5-9236-4E28-B79E-534B524CB51E}"/>
    <cellStyle name="40% - Accent6 25 2 3 2" xfId="21758" xr:uid="{5F415694-605E-467F-AEEB-9FDF211D1699}"/>
    <cellStyle name="40% - Accent6 25 2 4" xfId="8476" xr:uid="{9CCE51E9-D098-4D7C-B6B2-A8E340BE80C8}"/>
    <cellStyle name="40% - Accent6 25 2 4 2" xfId="19764" xr:uid="{0E838A16-F2FD-4B55-8414-E42FD427C003}"/>
    <cellStyle name="40% - Accent6 25 2 5" xfId="6482" xr:uid="{BF9E89F5-ADE9-40FB-9BA4-B045EE841474}"/>
    <cellStyle name="40% - Accent6 25 2 5 2" xfId="17770" xr:uid="{A1C23EAA-3F01-4440-878C-736B55F627F5}"/>
    <cellStyle name="40% - Accent6 25 2 6" xfId="15776" xr:uid="{31933474-5488-4A13-81AD-DF5DDF61430E}"/>
    <cellStyle name="40% - Accent6 25 3" xfId="11467" xr:uid="{8690060E-DC2D-4114-BED7-410EF7974A45}"/>
    <cellStyle name="40% - Accent6 25 3 2" xfId="22755" xr:uid="{5154C797-75DB-44AF-B881-F12657A5E726}"/>
    <cellStyle name="40% - Accent6 25 4" xfId="9473" xr:uid="{F88DC100-DA52-4FC9-A6F0-FB0B36E4B770}"/>
    <cellStyle name="40% - Accent6 25 4 2" xfId="20761" xr:uid="{8E5F3D37-14EF-4569-ADBA-E2ACC02273A3}"/>
    <cellStyle name="40% - Accent6 25 5" xfId="7479" xr:uid="{26D6242D-2F3C-4972-A8B8-19F6663ACF35}"/>
    <cellStyle name="40% - Accent6 25 5 2" xfId="18767" xr:uid="{ECF84F7C-74CF-4A10-AA41-7B645D8DECAE}"/>
    <cellStyle name="40% - Accent6 25 6" xfId="5485" xr:uid="{C9DF3124-6935-4E36-B872-DE081AD6ECB4}"/>
    <cellStyle name="40% - Accent6 25 6 2" xfId="16773" xr:uid="{CABB74EC-4E7C-4275-AAFF-CDC1462B50DA}"/>
    <cellStyle name="40% - Accent6 25 7" xfId="14779" xr:uid="{820753A3-2D11-408B-B6AD-9022A3ACA800}"/>
    <cellStyle name="40% - Accent6 25 8" xfId="13465" xr:uid="{D62B4AE5-B9A5-4447-8EB6-5C57B0DBA3B8}"/>
    <cellStyle name="40% - Accent6 26" xfId="1530" xr:uid="{28DC395D-57DC-42FE-A857-241D536EBE40}"/>
    <cellStyle name="40% - Accent6 26 2" xfId="4486" xr:uid="{62AD012F-B395-4712-9663-F15C811EBAAD}"/>
    <cellStyle name="40% - Accent6 26 2 2" xfId="12465" xr:uid="{6C2BD34B-B9F2-4711-A7E6-626577574260}"/>
    <cellStyle name="40% - Accent6 26 2 2 2" xfId="23753" xr:uid="{2B908B64-5DAE-4F98-96DE-CF8529739801}"/>
    <cellStyle name="40% - Accent6 26 2 3" xfId="10471" xr:uid="{A8B205DC-72A0-4A76-AE2C-6995B582D36D}"/>
    <cellStyle name="40% - Accent6 26 2 3 2" xfId="21759" xr:uid="{A4AD477C-5BAF-4FBB-B559-137FEDCED887}"/>
    <cellStyle name="40% - Accent6 26 2 4" xfId="8477" xr:uid="{E70D1ED3-94D8-49BC-8F8A-080D5EA4C500}"/>
    <cellStyle name="40% - Accent6 26 2 4 2" xfId="19765" xr:uid="{FE743CF9-387F-477F-9F93-A98B9AE135A0}"/>
    <cellStyle name="40% - Accent6 26 2 5" xfId="6483" xr:uid="{77679B2B-144F-42B1-9A28-ED5BC86CCC65}"/>
    <cellStyle name="40% - Accent6 26 2 5 2" xfId="17771" xr:uid="{EF4E1F60-1119-44F9-8722-99CB44EC4854}"/>
    <cellStyle name="40% - Accent6 26 2 6" xfId="15777" xr:uid="{39ECCB21-6399-4E48-99C9-4E1F2669930F}"/>
    <cellStyle name="40% - Accent6 26 3" xfId="11468" xr:uid="{16CCAD4D-E22C-4F31-AF60-7500F7F33359}"/>
    <cellStyle name="40% - Accent6 26 3 2" xfId="22756" xr:uid="{CFFAF0F5-921D-4B37-83AE-5A13DA36A9D0}"/>
    <cellStyle name="40% - Accent6 26 4" xfId="9474" xr:uid="{835DD4AE-5E23-40B7-8448-4E2E36A8570B}"/>
    <cellStyle name="40% - Accent6 26 4 2" xfId="20762" xr:uid="{7EFAD8C9-15D8-42F7-8C1C-E67287EDACC5}"/>
    <cellStyle name="40% - Accent6 26 5" xfId="7480" xr:uid="{94A04C5A-24F2-4CA0-A702-1D4E3668DF0B}"/>
    <cellStyle name="40% - Accent6 26 5 2" xfId="18768" xr:uid="{787E35FA-DFAF-41BD-87CD-92758A3CD603}"/>
    <cellStyle name="40% - Accent6 26 6" xfId="5486" xr:uid="{44390F3A-9793-4281-A1DB-8AA02735429C}"/>
    <cellStyle name="40% - Accent6 26 6 2" xfId="16774" xr:uid="{FBF69F67-7C74-4B65-8D2C-74220C81E288}"/>
    <cellStyle name="40% - Accent6 26 7" xfId="14780" xr:uid="{09939F21-49B5-49E7-B425-D3EBA4D3DDBA}"/>
    <cellStyle name="40% - Accent6 26 8" xfId="13466" xr:uid="{D61D5E87-87C7-4C96-9860-41196659065F}"/>
    <cellStyle name="40% - Accent6 27" xfId="1531" xr:uid="{6948AF90-6765-4767-924A-C2BD3DA51A7F}"/>
    <cellStyle name="40% - Accent6 27 2" xfId="4487" xr:uid="{4E31986E-53CC-43C7-B596-E5DC23676BCE}"/>
    <cellStyle name="40% - Accent6 27 2 2" xfId="12466" xr:uid="{5F77098D-D284-49C8-B942-5DDD386D0241}"/>
    <cellStyle name="40% - Accent6 27 2 2 2" xfId="23754" xr:uid="{9E70D093-2687-4675-BA37-33757B758ECE}"/>
    <cellStyle name="40% - Accent6 27 2 3" xfId="10472" xr:uid="{6C0AE144-1069-47F5-B07D-A8028CB0A40F}"/>
    <cellStyle name="40% - Accent6 27 2 3 2" xfId="21760" xr:uid="{16918304-7E04-4D63-A241-4378B1D14BD5}"/>
    <cellStyle name="40% - Accent6 27 2 4" xfId="8478" xr:uid="{59D37AA2-E4D4-4900-8FD7-3FBB1DF276E2}"/>
    <cellStyle name="40% - Accent6 27 2 4 2" xfId="19766" xr:uid="{6F8EF89F-1F67-40BD-95B2-2EDF3A10D449}"/>
    <cellStyle name="40% - Accent6 27 2 5" xfId="6484" xr:uid="{4FC643AA-9DCB-48D1-8F86-FE92F9BFD859}"/>
    <cellStyle name="40% - Accent6 27 2 5 2" xfId="17772" xr:uid="{97785E09-1AB1-432D-AE7E-C0BF2F4A2986}"/>
    <cellStyle name="40% - Accent6 27 2 6" xfId="15778" xr:uid="{690CB19F-D81B-40B4-BC08-8DB12900B775}"/>
    <cellStyle name="40% - Accent6 27 3" xfId="11469" xr:uid="{D4F4B954-4549-4055-970D-B03B5EFA9231}"/>
    <cellStyle name="40% - Accent6 27 3 2" xfId="22757" xr:uid="{B5386742-C6AF-4EA9-9A8D-4C7DB15026F1}"/>
    <cellStyle name="40% - Accent6 27 4" xfId="9475" xr:uid="{B3260325-D7B0-494A-9C8F-05F426CBC1AE}"/>
    <cellStyle name="40% - Accent6 27 4 2" xfId="20763" xr:uid="{C69BEB2F-5E59-457C-A811-DA69FCBB4522}"/>
    <cellStyle name="40% - Accent6 27 5" xfId="7481" xr:uid="{39A31EFB-7C39-4AF5-8B57-D1729D3E2A8D}"/>
    <cellStyle name="40% - Accent6 27 5 2" xfId="18769" xr:uid="{6DB8CEA5-9492-47F2-9FBD-CC3D9E786064}"/>
    <cellStyle name="40% - Accent6 27 6" xfId="5487" xr:uid="{09DC6F1F-A28D-471B-AC49-8F7FE65A1F56}"/>
    <cellStyle name="40% - Accent6 27 6 2" xfId="16775" xr:uid="{62915421-B79E-4D70-A137-FC4D2E68DB2D}"/>
    <cellStyle name="40% - Accent6 27 7" xfId="14781" xr:uid="{733FA5FB-480C-4747-BB1E-C0064E1FB143}"/>
    <cellStyle name="40% - Accent6 27 8" xfId="13467" xr:uid="{7F77714A-9542-4AAB-867E-6C21DFCFB8CB}"/>
    <cellStyle name="40% - Accent6 28" xfId="1532" xr:uid="{1D52EA67-18F4-433E-BE0D-87DEA89704DB}"/>
    <cellStyle name="40% - Accent6 28 2" xfId="4488" xr:uid="{1D421B4A-8C71-4DAC-8DB7-F7050C5E6037}"/>
    <cellStyle name="40% - Accent6 28 2 2" xfId="12467" xr:uid="{1F20901F-836A-45EB-8D39-975C8B83A8E0}"/>
    <cellStyle name="40% - Accent6 28 2 2 2" xfId="23755" xr:uid="{00076EE5-C3A5-45E6-B8F0-71CCFCF12E00}"/>
    <cellStyle name="40% - Accent6 28 2 3" xfId="10473" xr:uid="{0C418D12-6180-4550-AC29-36BE7D016DC5}"/>
    <cellStyle name="40% - Accent6 28 2 3 2" xfId="21761" xr:uid="{2890D824-416E-4067-BD54-5111733D8888}"/>
    <cellStyle name="40% - Accent6 28 2 4" xfId="8479" xr:uid="{EB9F3C81-B88E-4B28-9942-6BDE8EDCEBF9}"/>
    <cellStyle name="40% - Accent6 28 2 4 2" xfId="19767" xr:uid="{D7D30AB9-B719-4547-9806-80CAD181BFC2}"/>
    <cellStyle name="40% - Accent6 28 2 5" xfId="6485" xr:uid="{623F9B3E-D858-482C-A709-E63420F7431E}"/>
    <cellStyle name="40% - Accent6 28 2 5 2" xfId="17773" xr:uid="{56F5A30E-9746-4970-97B1-900E54D7132D}"/>
    <cellStyle name="40% - Accent6 28 2 6" xfId="15779" xr:uid="{A939A665-DAC8-48D7-A6C2-559DE5C5DC08}"/>
    <cellStyle name="40% - Accent6 28 3" xfId="11470" xr:uid="{FBD52E9B-4E4A-4939-B352-BCE6EA4FF050}"/>
    <cellStyle name="40% - Accent6 28 3 2" xfId="22758" xr:uid="{B2F75EAC-DF6E-41D2-B4C1-4C14FA1DD7C8}"/>
    <cellStyle name="40% - Accent6 28 4" xfId="9476" xr:uid="{A46D7889-FA44-4513-AB07-59CA8FA8FE0C}"/>
    <cellStyle name="40% - Accent6 28 4 2" xfId="20764" xr:uid="{E8729425-ED96-4051-B40B-EEB426BC2A88}"/>
    <cellStyle name="40% - Accent6 28 5" xfId="7482" xr:uid="{AD720382-82C5-4988-AB04-17BE8A159DF3}"/>
    <cellStyle name="40% - Accent6 28 5 2" xfId="18770" xr:uid="{E406794B-FE6C-4995-89D8-5216BF567BE1}"/>
    <cellStyle name="40% - Accent6 28 6" xfId="5488" xr:uid="{0357B52A-9BE0-431E-88C3-ECFD78B533CB}"/>
    <cellStyle name="40% - Accent6 28 6 2" xfId="16776" xr:uid="{AC77A131-F04C-42B7-8F2E-15120CD424E1}"/>
    <cellStyle name="40% - Accent6 28 7" xfId="14782" xr:uid="{89E2E920-2163-4780-9B30-8DB6607DB423}"/>
    <cellStyle name="40% - Accent6 28 8" xfId="13468" xr:uid="{0E92B9EC-3051-424A-928D-5C46720A8EF3}"/>
    <cellStyle name="40% - Accent6 29" xfId="1533" xr:uid="{05F540D3-AA1E-4119-BBCD-271CA42DF548}"/>
    <cellStyle name="40% - Accent6 29 2" xfId="4489" xr:uid="{28FA70AE-67BE-4855-8515-6E4784A962B5}"/>
    <cellStyle name="40% - Accent6 29 2 2" xfId="12468" xr:uid="{CE549B8E-D106-4C95-856A-C4C720A33465}"/>
    <cellStyle name="40% - Accent6 29 2 2 2" xfId="23756" xr:uid="{EF1514CA-25F6-4F14-952A-A97475F2CA89}"/>
    <cellStyle name="40% - Accent6 29 2 3" xfId="10474" xr:uid="{3136F645-1110-46AA-AD55-8D5994B9DDD1}"/>
    <cellStyle name="40% - Accent6 29 2 3 2" xfId="21762" xr:uid="{3BC3AE08-2678-48F4-8223-B6D122B78E03}"/>
    <cellStyle name="40% - Accent6 29 2 4" xfId="8480" xr:uid="{7ED4DB2B-8817-4BFF-BCB5-7F33DA401E8F}"/>
    <cellStyle name="40% - Accent6 29 2 4 2" xfId="19768" xr:uid="{FC395E73-678D-439A-83FA-5B3CDD5D9DA2}"/>
    <cellStyle name="40% - Accent6 29 2 5" xfId="6486" xr:uid="{67B9D904-D195-431F-873E-C31A2A2B3CCA}"/>
    <cellStyle name="40% - Accent6 29 2 5 2" xfId="17774" xr:uid="{C446B95D-1C45-4B35-82DA-B274107D5E14}"/>
    <cellStyle name="40% - Accent6 29 2 6" xfId="15780" xr:uid="{DEE7A2D0-2333-4D9F-B7FE-1F9AF2561761}"/>
    <cellStyle name="40% - Accent6 29 3" xfId="11471" xr:uid="{C2969F38-0323-419F-897E-2A940A25C6C7}"/>
    <cellStyle name="40% - Accent6 29 3 2" xfId="22759" xr:uid="{6BEB8AD1-EF0C-456C-A887-3BD719DF8CB7}"/>
    <cellStyle name="40% - Accent6 29 4" xfId="9477" xr:uid="{3D502C1A-6006-487D-8FDA-A4BC725C25B1}"/>
    <cellStyle name="40% - Accent6 29 4 2" xfId="20765" xr:uid="{EA4BC827-2A63-4DB4-8C48-D64D007C30F9}"/>
    <cellStyle name="40% - Accent6 29 5" xfId="7483" xr:uid="{DC107DEB-2C3C-41CC-BA31-D506DE45F9A8}"/>
    <cellStyle name="40% - Accent6 29 5 2" xfId="18771" xr:uid="{6571724B-2928-4918-AC41-A64DDA615759}"/>
    <cellStyle name="40% - Accent6 29 6" xfId="5489" xr:uid="{6EE1B898-0E81-4A19-8844-CA213F53B9E1}"/>
    <cellStyle name="40% - Accent6 29 6 2" xfId="16777" xr:uid="{FE946080-45B2-4B7E-A872-B913B11671B0}"/>
    <cellStyle name="40% - Accent6 29 7" xfId="14783" xr:uid="{A233C48D-C299-46CD-942E-93DB32D61350}"/>
    <cellStyle name="40% - Accent6 29 8" xfId="13469" xr:uid="{C7B4E23B-912A-4CB1-BAE6-1A1B4DEDF24C}"/>
    <cellStyle name="40% - Accent6 3" xfId="1534" xr:uid="{9D9A9E90-15CA-40E0-8B24-F4BC931D1A1D}"/>
    <cellStyle name="40% - Accent6 3 10" xfId="24692" xr:uid="{AC88462B-43B0-4AEA-9D13-A9577FE76C26}"/>
    <cellStyle name="40% - Accent6 3 11" xfId="25081" xr:uid="{16B51669-74AF-4347-B6D8-885555451ACA}"/>
    <cellStyle name="40% - Accent6 3 2" xfId="4490" xr:uid="{CA71A90D-C5A5-49DB-9DD3-0577BF6E6CC1}"/>
    <cellStyle name="40% - Accent6 3 2 2" xfId="12469" xr:uid="{01CE4B03-E37F-40B4-81B2-F9A800105466}"/>
    <cellStyle name="40% - Accent6 3 2 2 2" xfId="23757" xr:uid="{AC2AA086-DB8C-42C4-9037-991F8E974F4E}"/>
    <cellStyle name="40% - Accent6 3 2 3" xfId="10475" xr:uid="{5F8599FD-B2C4-4225-A4DF-D3C5D9C56178}"/>
    <cellStyle name="40% - Accent6 3 2 3 2" xfId="21763" xr:uid="{C44C3023-722A-42BA-BE6F-36067FB97324}"/>
    <cellStyle name="40% - Accent6 3 2 4" xfId="8481" xr:uid="{E60952E0-641B-43DA-8DAD-6444F6AD3A82}"/>
    <cellStyle name="40% - Accent6 3 2 4 2" xfId="19769" xr:uid="{8F201910-D6E4-49C4-A6AD-4C7D984DAE27}"/>
    <cellStyle name="40% - Accent6 3 2 5" xfId="6487" xr:uid="{7B631D1B-E476-44C6-A96E-98AF8A9E119D}"/>
    <cellStyle name="40% - Accent6 3 2 5 2" xfId="17775" xr:uid="{CF5336E4-2DA1-403B-8984-4AE42269F383}"/>
    <cellStyle name="40% - Accent6 3 2 6" xfId="15781" xr:uid="{F6CAE563-26B9-44AB-BEFD-439B7AD05A74}"/>
    <cellStyle name="40% - Accent6 3 2 7" xfId="24453" xr:uid="{620670B7-9F01-484D-8667-20825C368A39}"/>
    <cellStyle name="40% - Accent6 3 2 8" xfId="24916" xr:uid="{B66DFD06-4C38-4CAA-BA6B-13BF43AF1DC6}"/>
    <cellStyle name="40% - Accent6 3 2 9" xfId="25283" xr:uid="{CBC6FB8A-EB57-4BBC-B6E9-4179DCF9F656}"/>
    <cellStyle name="40% - Accent6 3 3" xfId="11472" xr:uid="{89745918-9DEC-449B-B04A-962730268212}"/>
    <cellStyle name="40% - Accent6 3 3 2" xfId="22760" xr:uid="{BD0AC920-4B24-4F44-B563-9C263733FE14}"/>
    <cellStyle name="40% - Accent6 3 4" xfId="9478" xr:uid="{295F540C-BB5A-40DE-8406-EF9130C71F67}"/>
    <cellStyle name="40% - Accent6 3 4 2" xfId="20766" xr:uid="{BCB19A25-E0DA-4936-A52E-C8BDFCDAF922}"/>
    <cellStyle name="40% - Accent6 3 5" xfId="7484" xr:uid="{E6BF1D99-86BD-40A7-B450-8E50233A8AD5}"/>
    <cellStyle name="40% - Accent6 3 5 2" xfId="18772" xr:uid="{D97546A0-A907-4B78-91E1-C5E9A1387838}"/>
    <cellStyle name="40% - Accent6 3 6" xfId="5490" xr:uid="{14FE2F53-6000-4D89-9FC3-48F18C7B7F04}"/>
    <cellStyle name="40% - Accent6 3 6 2" xfId="16778" xr:uid="{48EB534D-D6E5-43BF-B45C-D560AF206A02}"/>
    <cellStyle name="40% - Accent6 3 7" xfId="14784" xr:uid="{74B3665A-8A1F-49E7-B26F-5CC82CF6A0E9}"/>
    <cellStyle name="40% - Accent6 3 8" xfId="13470" xr:uid="{3F8216CA-82FB-4DB9-BCCA-D82F8CD4CC87}"/>
    <cellStyle name="40% - Accent6 3 9" xfId="24065" xr:uid="{61691D96-254A-4B33-8B84-76D04D7BC30D}"/>
    <cellStyle name="40% - Accent6 30" xfId="1535" xr:uid="{8B74DBC7-D2A1-468E-A9AC-8F13C79FB0AC}"/>
    <cellStyle name="40% - Accent6 30 2" xfId="4491" xr:uid="{EB6F18A5-47C7-4A22-9E96-C12D979A3551}"/>
    <cellStyle name="40% - Accent6 30 2 2" xfId="12470" xr:uid="{EA5B6A0D-3253-4B9B-AE0A-CC6BB1BE27AF}"/>
    <cellStyle name="40% - Accent6 30 2 2 2" xfId="23758" xr:uid="{88E618CC-7419-4FC8-96F6-BA4B554FFA44}"/>
    <cellStyle name="40% - Accent6 30 2 3" xfId="10476" xr:uid="{CED943EC-FF8E-427D-9FB8-ECF17A0D817D}"/>
    <cellStyle name="40% - Accent6 30 2 3 2" xfId="21764" xr:uid="{9D463160-7435-48AB-81C3-E32A7F79F2FE}"/>
    <cellStyle name="40% - Accent6 30 2 4" xfId="8482" xr:uid="{03820652-B99D-4DC0-AE4D-723865A0FBA0}"/>
    <cellStyle name="40% - Accent6 30 2 4 2" xfId="19770" xr:uid="{10268759-9439-4FD1-8589-0875A54BC06A}"/>
    <cellStyle name="40% - Accent6 30 2 5" xfId="6488" xr:uid="{3956A3CC-80F5-4871-918F-9409DEA82C26}"/>
    <cellStyle name="40% - Accent6 30 2 5 2" xfId="17776" xr:uid="{1D520515-BF5D-4B45-BA23-945D0567A147}"/>
    <cellStyle name="40% - Accent6 30 2 6" xfId="15782" xr:uid="{906378DB-AE11-4B86-8782-E43F8328A3B9}"/>
    <cellStyle name="40% - Accent6 30 3" xfId="11473" xr:uid="{E868FB8B-8819-4EC8-8A3B-C6E7409CE8D3}"/>
    <cellStyle name="40% - Accent6 30 3 2" xfId="22761" xr:uid="{E5E2EEBD-8F7D-4CD2-B86E-9C05A8F969DF}"/>
    <cellStyle name="40% - Accent6 30 4" xfId="9479" xr:uid="{6A335E3B-454B-4E0C-B9C8-B790B93BBC1F}"/>
    <cellStyle name="40% - Accent6 30 4 2" xfId="20767" xr:uid="{EC3003B0-942A-47B3-83AE-8DEE0004B610}"/>
    <cellStyle name="40% - Accent6 30 5" xfId="7485" xr:uid="{8CF24EA3-9665-490F-96A8-5250E6D59458}"/>
    <cellStyle name="40% - Accent6 30 5 2" xfId="18773" xr:uid="{1BA60688-6F2E-4793-A249-1BDA16E01C5F}"/>
    <cellStyle name="40% - Accent6 30 6" xfId="5491" xr:uid="{9C962805-0692-42D7-9E6F-95D85BB841D3}"/>
    <cellStyle name="40% - Accent6 30 6 2" xfId="16779" xr:uid="{DA075C98-9D34-44DE-8CCD-A97A89C5A078}"/>
    <cellStyle name="40% - Accent6 30 7" xfId="14785" xr:uid="{A1762C1A-A649-45B4-A536-E8DB23C74CFC}"/>
    <cellStyle name="40% - Accent6 30 8" xfId="13471" xr:uid="{A48F354D-E84B-46FF-A512-6C961E12F070}"/>
    <cellStyle name="40% - Accent6 31" xfId="1536" xr:uid="{80FC4E7F-9293-4E27-81E5-C18477F31546}"/>
    <cellStyle name="40% - Accent6 31 2" xfId="4492" xr:uid="{F0B46002-D13A-4A3C-8746-F34FEA79F87F}"/>
    <cellStyle name="40% - Accent6 31 2 2" xfId="12471" xr:uid="{8D61F41D-4F69-40D9-B089-AC9AAF7F65A3}"/>
    <cellStyle name="40% - Accent6 31 2 2 2" xfId="23759" xr:uid="{AF8AAE3D-47BE-4D80-A714-67DA9593C7F2}"/>
    <cellStyle name="40% - Accent6 31 2 3" xfId="10477" xr:uid="{A384E0F7-78DC-4557-9197-CCB9E2E2D05E}"/>
    <cellStyle name="40% - Accent6 31 2 3 2" xfId="21765" xr:uid="{F6BFC5D2-1F81-4277-A38D-1F28E5D5B1BF}"/>
    <cellStyle name="40% - Accent6 31 2 4" xfId="8483" xr:uid="{12E0BC6B-3045-49B9-A09D-600D3AF5A1CA}"/>
    <cellStyle name="40% - Accent6 31 2 4 2" xfId="19771" xr:uid="{FA73DD31-57AD-48E7-B0B7-382A769C6709}"/>
    <cellStyle name="40% - Accent6 31 2 5" xfId="6489" xr:uid="{FDE73B56-33E8-43C5-95CF-0B218E915CED}"/>
    <cellStyle name="40% - Accent6 31 2 5 2" xfId="17777" xr:uid="{B8BF45E8-AAF8-4612-A433-A5782AF7201E}"/>
    <cellStyle name="40% - Accent6 31 2 6" xfId="15783" xr:uid="{4402AF10-33EA-4A71-8EA1-164C611F9661}"/>
    <cellStyle name="40% - Accent6 31 3" xfId="11474" xr:uid="{A1649FAF-E3CA-4DF9-B612-DCE6C41B3BE4}"/>
    <cellStyle name="40% - Accent6 31 3 2" xfId="22762" xr:uid="{D9105628-3806-4E06-AFAE-59F2F295CDB3}"/>
    <cellStyle name="40% - Accent6 31 4" xfId="9480" xr:uid="{9B64D5D0-818A-4866-BC72-5633BFD09F64}"/>
    <cellStyle name="40% - Accent6 31 4 2" xfId="20768" xr:uid="{81598D1E-403C-42A4-8D75-377F1680319D}"/>
    <cellStyle name="40% - Accent6 31 5" xfId="7486" xr:uid="{5226E4DB-6A5C-4B6A-B7CE-2E8FD81C3D44}"/>
    <cellStyle name="40% - Accent6 31 5 2" xfId="18774" xr:uid="{60B62612-3ECD-48B1-A55B-7201B59CB3B2}"/>
    <cellStyle name="40% - Accent6 31 6" xfId="5492" xr:uid="{FFF9BC60-253C-463B-82ED-4E5BC1A4302C}"/>
    <cellStyle name="40% - Accent6 31 6 2" xfId="16780" xr:uid="{8A906D05-DBF0-433F-8C18-FB0C806392C5}"/>
    <cellStyle name="40% - Accent6 31 7" xfId="14786" xr:uid="{973B8795-1A04-4B89-9578-52BE4CD886F8}"/>
    <cellStyle name="40% - Accent6 31 8" xfId="13472" xr:uid="{A897A0D0-9321-40F6-A122-0118AF6C6D83}"/>
    <cellStyle name="40% - Accent6 32" xfId="1537" xr:uid="{36A4ABCA-1912-4B25-974E-E13466388AF0}"/>
    <cellStyle name="40% - Accent6 32 2" xfId="4493" xr:uid="{DB9EE41F-549F-45AD-94AB-B35B7BC83125}"/>
    <cellStyle name="40% - Accent6 32 2 2" xfId="12472" xr:uid="{3842B3AB-796F-41B0-BFA8-80C40E782641}"/>
    <cellStyle name="40% - Accent6 32 2 2 2" xfId="23760" xr:uid="{A6E9C892-601E-45C9-8C02-DEFCD9C93B91}"/>
    <cellStyle name="40% - Accent6 32 2 3" xfId="10478" xr:uid="{95A2FCA5-518B-4299-AB53-974C3F323EE8}"/>
    <cellStyle name="40% - Accent6 32 2 3 2" xfId="21766" xr:uid="{F18A9B5D-7491-447F-953E-58BE565D7870}"/>
    <cellStyle name="40% - Accent6 32 2 4" xfId="8484" xr:uid="{C0E62900-85F7-4E98-A2D5-EA8250B0CF08}"/>
    <cellStyle name="40% - Accent6 32 2 4 2" xfId="19772" xr:uid="{6CE7FB29-2E3B-4B93-94E6-4BB264F8BBA9}"/>
    <cellStyle name="40% - Accent6 32 2 5" xfId="6490" xr:uid="{78118A34-8EC6-4C63-9E12-66D362E54D81}"/>
    <cellStyle name="40% - Accent6 32 2 5 2" xfId="17778" xr:uid="{ADA14683-3E88-4D8F-A84C-7871B707187D}"/>
    <cellStyle name="40% - Accent6 32 2 6" xfId="15784" xr:uid="{C1703371-B647-47AE-AB60-83E42B37EE24}"/>
    <cellStyle name="40% - Accent6 32 3" xfId="11475" xr:uid="{7E0670B7-CEC1-4D8E-8DEF-D86020188B3D}"/>
    <cellStyle name="40% - Accent6 32 3 2" xfId="22763" xr:uid="{19184302-BDB5-4D83-8006-DA1DD7BA6C3F}"/>
    <cellStyle name="40% - Accent6 32 4" xfId="9481" xr:uid="{32F4BDE5-D52D-4C36-B759-1F7E847A3FAD}"/>
    <cellStyle name="40% - Accent6 32 4 2" xfId="20769" xr:uid="{D5F4B3DB-A8BA-4743-88F8-483EEA39DE86}"/>
    <cellStyle name="40% - Accent6 32 5" xfId="7487" xr:uid="{963DF4D6-0BE4-46A7-B414-3BBD995277D6}"/>
    <cellStyle name="40% - Accent6 32 5 2" xfId="18775" xr:uid="{9A941BB0-6936-4777-BCA0-F9CCAC34740B}"/>
    <cellStyle name="40% - Accent6 32 6" xfId="5493" xr:uid="{E91C016E-8ED6-463C-9EDC-13DBD81A9305}"/>
    <cellStyle name="40% - Accent6 32 6 2" xfId="16781" xr:uid="{5EB8854C-6420-45A0-82F9-EE94B8DBD06C}"/>
    <cellStyle name="40% - Accent6 32 7" xfId="14787" xr:uid="{03A63FC4-46BD-4C7E-991E-5EC8ACCABF90}"/>
    <cellStyle name="40% - Accent6 32 8" xfId="13473" xr:uid="{18768950-A461-4E2D-9541-36485C93F888}"/>
    <cellStyle name="40% - Accent6 33" xfId="1538" xr:uid="{6C51FDEF-093E-4DF1-B8ED-FE6D906B67D2}"/>
    <cellStyle name="40% - Accent6 33 2" xfId="4494" xr:uid="{860CF549-A56B-44C4-B55E-3DBC08D95508}"/>
    <cellStyle name="40% - Accent6 33 2 2" xfId="12473" xr:uid="{9342C0FD-BC46-4955-BB54-1305A84E5DD2}"/>
    <cellStyle name="40% - Accent6 33 2 2 2" xfId="23761" xr:uid="{6129F356-3BDD-40F6-9B79-481BF6B96AF0}"/>
    <cellStyle name="40% - Accent6 33 2 3" xfId="10479" xr:uid="{7755E1B8-E667-4F85-B82F-B3FE7F3541F1}"/>
    <cellStyle name="40% - Accent6 33 2 3 2" xfId="21767" xr:uid="{45DEF016-8F3D-4B8A-92F0-B1AED62DB97C}"/>
    <cellStyle name="40% - Accent6 33 2 4" xfId="8485" xr:uid="{862CE9FF-B5F6-4050-A2BB-E047EF53C579}"/>
    <cellStyle name="40% - Accent6 33 2 4 2" xfId="19773" xr:uid="{333FCD6C-1B6E-486D-8368-55733E28F8DE}"/>
    <cellStyle name="40% - Accent6 33 2 5" xfId="6491" xr:uid="{BA1F3883-A441-4AE6-A418-CF42AFE866C7}"/>
    <cellStyle name="40% - Accent6 33 2 5 2" xfId="17779" xr:uid="{CC3B9188-2CF7-48E2-B6E4-99A152380CB1}"/>
    <cellStyle name="40% - Accent6 33 2 6" xfId="15785" xr:uid="{44B34DB1-FDD8-4D6E-B2FF-CF18E6B9F81D}"/>
    <cellStyle name="40% - Accent6 33 3" xfId="11476" xr:uid="{154B8601-7CC3-4D0C-9739-1CF9818C6722}"/>
    <cellStyle name="40% - Accent6 33 3 2" xfId="22764" xr:uid="{1AEF68B7-9ED4-4B1D-ABF6-8C186F9743A3}"/>
    <cellStyle name="40% - Accent6 33 4" xfId="9482" xr:uid="{411E3012-97E7-47FC-8FFD-04F5ABDED12A}"/>
    <cellStyle name="40% - Accent6 33 4 2" xfId="20770" xr:uid="{79D0BED2-4A9B-424B-8492-7AF0ABDA71F5}"/>
    <cellStyle name="40% - Accent6 33 5" xfId="7488" xr:uid="{EFBF8131-BF01-41E4-ABCF-C91B865D3948}"/>
    <cellStyle name="40% - Accent6 33 5 2" xfId="18776" xr:uid="{C63312B0-DDDF-4940-A0F2-04C36856207B}"/>
    <cellStyle name="40% - Accent6 33 6" xfId="5494" xr:uid="{9F4D8F53-9D28-4736-8E2E-8755FA8D0925}"/>
    <cellStyle name="40% - Accent6 33 6 2" xfId="16782" xr:uid="{B95F683E-9CA6-4188-AD26-0194B5EA1735}"/>
    <cellStyle name="40% - Accent6 33 7" xfId="14788" xr:uid="{40CFC333-134B-4B54-87E0-C397244DAA4E}"/>
    <cellStyle name="40% - Accent6 33 8" xfId="13474" xr:uid="{1BFA72AD-EF2E-40EB-A46C-7F7DAB8B745C}"/>
    <cellStyle name="40% - Accent6 34" xfId="1539" xr:uid="{A52F27AA-5C8A-43D7-AE04-DB7A42CFB49C}"/>
    <cellStyle name="40% - Accent6 34 2" xfId="4495" xr:uid="{FFB1C1B1-D9B1-440C-AC0E-06DA8F73D786}"/>
    <cellStyle name="40% - Accent6 34 2 2" xfId="12474" xr:uid="{2CB438B6-75D6-4F25-B23A-C0B396FF44BD}"/>
    <cellStyle name="40% - Accent6 34 2 2 2" xfId="23762" xr:uid="{C93345E4-F4E4-41B3-A964-D13E23EF56D4}"/>
    <cellStyle name="40% - Accent6 34 2 3" xfId="10480" xr:uid="{17D8D026-4D40-4DA7-ADF1-F818576C055F}"/>
    <cellStyle name="40% - Accent6 34 2 3 2" xfId="21768" xr:uid="{C1743357-4A90-4B2E-9963-6B3C671468B1}"/>
    <cellStyle name="40% - Accent6 34 2 4" xfId="8486" xr:uid="{E5B49528-67CD-4345-AD9A-D2B5278E5201}"/>
    <cellStyle name="40% - Accent6 34 2 4 2" xfId="19774" xr:uid="{E32B4680-4DE5-4862-974F-2F0CBA569558}"/>
    <cellStyle name="40% - Accent6 34 2 5" xfId="6492" xr:uid="{95A2341F-0384-4020-98F0-F4F88158B66F}"/>
    <cellStyle name="40% - Accent6 34 2 5 2" xfId="17780" xr:uid="{01D05716-53B4-4F5F-9848-C773A03690AF}"/>
    <cellStyle name="40% - Accent6 34 2 6" xfId="15786" xr:uid="{DC25C0D1-A1AB-4939-A249-A3F0FDFB45C1}"/>
    <cellStyle name="40% - Accent6 34 3" xfId="11477" xr:uid="{6EEC4D20-EC44-4768-8F5B-0ACA82FFD1D9}"/>
    <cellStyle name="40% - Accent6 34 3 2" xfId="22765" xr:uid="{90D46D0D-3F07-467B-8332-B16355175D5D}"/>
    <cellStyle name="40% - Accent6 34 4" xfId="9483" xr:uid="{298EE94A-12B4-4D4C-926C-E39EEDB02EF5}"/>
    <cellStyle name="40% - Accent6 34 4 2" xfId="20771" xr:uid="{D2044C23-274B-4D25-843E-F4CB22A4001B}"/>
    <cellStyle name="40% - Accent6 34 5" xfId="7489" xr:uid="{39A9CD8B-86D6-4396-8856-18C4E54941DE}"/>
    <cellStyle name="40% - Accent6 34 5 2" xfId="18777" xr:uid="{F9693716-3C73-4570-ABB9-B4BCA690676C}"/>
    <cellStyle name="40% - Accent6 34 6" xfId="5495" xr:uid="{012DCB75-F303-4793-A1F8-F28925E146C6}"/>
    <cellStyle name="40% - Accent6 34 6 2" xfId="16783" xr:uid="{CF509CAB-EAAC-4B64-8CE3-24CCE725A2C5}"/>
    <cellStyle name="40% - Accent6 34 7" xfId="14789" xr:uid="{30D594C5-06F1-4013-AF49-280FD2CE4E28}"/>
    <cellStyle name="40% - Accent6 34 8" xfId="13475" xr:uid="{8DF2F4CC-B4CA-4D38-BC5E-9155B48A32B3}"/>
    <cellStyle name="40% - Accent6 35" xfId="1540" xr:uid="{0D304ED0-A8C5-4843-8665-B87CB6CBB49E}"/>
    <cellStyle name="40% - Accent6 35 2" xfId="4496" xr:uid="{84E78262-3EA3-4C05-A5E9-F868D2D0BE17}"/>
    <cellStyle name="40% - Accent6 35 2 2" xfId="12475" xr:uid="{F646E59C-2698-4DEE-BFAD-207D3B3E1A40}"/>
    <cellStyle name="40% - Accent6 35 2 2 2" xfId="23763" xr:uid="{7C044B86-7B93-4BB8-BF26-60689487038C}"/>
    <cellStyle name="40% - Accent6 35 2 3" xfId="10481" xr:uid="{EE58F791-036C-464E-8068-4499E8575CE6}"/>
    <cellStyle name="40% - Accent6 35 2 3 2" xfId="21769" xr:uid="{B4B649CF-0160-4D9F-AAC0-6039A5666794}"/>
    <cellStyle name="40% - Accent6 35 2 4" xfId="8487" xr:uid="{623F4481-96BE-496C-A6F5-A6B800D0F969}"/>
    <cellStyle name="40% - Accent6 35 2 4 2" xfId="19775" xr:uid="{A062B016-69E6-4135-8463-57B9F717F816}"/>
    <cellStyle name="40% - Accent6 35 2 5" xfId="6493" xr:uid="{26BD4FC5-1FF6-44BF-A0DC-EA9A953C1BE1}"/>
    <cellStyle name="40% - Accent6 35 2 5 2" xfId="17781" xr:uid="{A5D2A37A-5225-4779-8F36-852AD08DC234}"/>
    <cellStyle name="40% - Accent6 35 2 6" xfId="15787" xr:uid="{3EF2979B-C460-4677-9294-9F261849785C}"/>
    <cellStyle name="40% - Accent6 35 3" xfId="11478" xr:uid="{0374FD59-7FF4-473F-8518-805BEDF4824F}"/>
    <cellStyle name="40% - Accent6 35 3 2" xfId="22766" xr:uid="{CC1CF645-E52B-4AB3-996B-7567ADC6EDD7}"/>
    <cellStyle name="40% - Accent6 35 4" xfId="9484" xr:uid="{C7E120DD-E9AE-4269-B1E2-5F8797760EF6}"/>
    <cellStyle name="40% - Accent6 35 4 2" xfId="20772" xr:uid="{3E9C094A-756A-443D-9ADE-25D347B6F1C3}"/>
    <cellStyle name="40% - Accent6 35 5" xfId="7490" xr:uid="{855B4D7D-224E-4826-8EA3-8E8E9CC3DA73}"/>
    <cellStyle name="40% - Accent6 35 5 2" xfId="18778" xr:uid="{006ABE42-D935-433C-B4E9-17873F9D7680}"/>
    <cellStyle name="40% - Accent6 35 6" xfId="5496" xr:uid="{76D79675-AAA4-4AE4-AE86-C3EE445312A5}"/>
    <cellStyle name="40% - Accent6 35 6 2" xfId="16784" xr:uid="{65152CBB-2ED7-4C1E-8521-006795610849}"/>
    <cellStyle name="40% - Accent6 35 7" xfId="14790" xr:uid="{82CEF498-0B3C-4447-8BDD-EE5FC1852761}"/>
    <cellStyle name="40% - Accent6 35 8" xfId="13476" xr:uid="{AF4EE676-3B3C-459F-BCB2-7B31E294E17C}"/>
    <cellStyle name="40% - Accent6 36" xfId="1541" xr:uid="{DA45B2AE-90D9-4C2E-BAB1-8EF0A7B47EE9}"/>
    <cellStyle name="40% - Accent6 36 2" xfId="4497" xr:uid="{A663BEA3-709E-4C67-8C5A-E4807AE8AAC1}"/>
    <cellStyle name="40% - Accent6 36 2 2" xfId="12476" xr:uid="{689B9F4F-EAA1-49DF-A289-E80231215624}"/>
    <cellStyle name="40% - Accent6 36 2 2 2" xfId="23764" xr:uid="{6C8C107E-E108-417B-BF52-292953BA6FCF}"/>
    <cellStyle name="40% - Accent6 36 2 3" xfId="10482" xr:uid="{BB438059-3C2D-49B5-B79C-D32E2A224B93}"/>
    <cellStyle name="40% - Accent6 36 2 3 2" xfId="21770" xr:uid="{7E4A665D-B49B-4C18-BDBD-1E409D0473DB}"/>
    <cellStyle name="40% - Accent6 36 2 4" xfId="8488" xr:uid="{3B08C31B-749C-4027-BC6B-6D57C17F0CB8}"/>
    <cellStyle name="40% - Accent6 36 2 4 2" xfId="19776" xr:uid="{A541C8A3-7FB2-40E3-847D-B2645F669F76}"/>
    <cellStyle name="40% - Accent6 36 2 5" xfId="6494" xr:uid="{D0453A82-254C-4AFC-9431-D0008C51717C}"/>
    <cellStyle name="40% - Accent6 36 2 5 2" xfId="17782" xr:uid="{20691311-8EF4-4676-BA30-17FF7469FA31}"/>
    <cellStyle name="40% - Accent6 36 2 6" xfId="15788" xr:uid="{52AC6644-338F-482B-81B2-0F5DACB6E7C4}"/>
    <cellStyle name="40% - Accent6 36 3" xfId="11479" xr:uid="{352265AC-1D89-4D89-976C-937E00E96B24}"/>
    <cellStyle name="40% - Accent6 36 3 2" xfId="22767" xr:uid="{F501DD3B-5483-4A40-9EF5-AE2170A02077}"/>
    <cellStyle name="40% - Accent6 36 4" xfId="9485" xr:uid="{86B8618F-5677-4584-8BD7-527488585E5C}"/>
    <cellStyle name="40% - Accent6 36 4 2" xfId="20773" xr:uid="{5C1F285D-AFAD-4FF3-A3DC-61187D5AB915}"/>
    <cellStyle name="40% - Accent6 36 5" xfId="7491" xr:uid="{F8C417F5-F8D6-453D-A5EA-9CABD3FBCC50}"/>
    <cellStyle name="40% - Accent6 36 5 2" xfId="18779" xr:uid="{05EA6517-59DF-4A99-BA31-24B5982F29B1}"/>
    <cellStyle name="40% - Accent6 36 6" xfId="5497" xr:uid="{B8AB5161-FEC9-47BD-9B3F-584DBAC551EF}"/>
    <cellStyle name="40% - Accent6 36 6 2" xfId="16785" xr:uid="{C16EE83F-ED95-4317-A749-330ED50A406D}"/>
    <cellStyle name="40% - Accent6 36 7" xfId="14791" xr:uid="{AE340B1E-0BA4-48E4-9AD5-BE32E00720D4}"/>
    <cellStyle name="40% - Accent6 36 8" xfId="13477" xr:uid="{87204DFC-8EEC-403B-82A4-2642E3B1EAE1}"/>
    <cellStyle name="40% - Accent6 37" xfId="1542" xr:uid="{8366226E-BA50-4387-B0FC-2BD0B7268927}"/>
    <cellStyle name="40% - Accent6 37 2" xfId="4498" xr:uid="{6524B695-E107-477B-8331-0760F9283717}"/>
    <cellStyle name="40% - Accent6 37 2 2" xfId="12477" xr:uid="{E12D22A8-4E4F-44CE-A6AB-D7EA94128F63}"/>
    <cellStyle name="40% - Accent6 37 2 2 2" xfId="23765" xr:uid="{6A24AD06-F10D-4DE8-9D5B-04A105BA3498}"/>
    <cellStyle name="40% - Accent6 37 2 3" xfId="10483" xr:uid="{E7E11E04-6872-408D-BDAF-28C5EBBB5BBD}"/>
    <cellStyle name="40% - Accent6 37 2 3 2" xfId="21771" xr:uid="{D9D8BBD4-9D95-4D4F-A045-0294785D3561}"/>
    <cellStyle name="40% - Accent6 37 2 4" xfId="8489" xr:uid="{0DFCD1DD-4AEA-4820-8123-D5A4EEB6ED4D}"/>
    <cellStyle name="40% - Accent6 37 2 4 2" xfId="19777" xr:uid="{78015F8B-F96A-438E-AD61-5A6147CCF9BD}"/>
    <cellStyle name="40% - Accent6 37 2 5" xfId="6495" xr:uid="{BBFAC176-4329-40B2-88BE-064810AB0454}"/>
    <cellStyle name="40% - Accent6 37 2 5 2" xfId="17783" xr:uid="{16CD3B85-FCFB-40D9-B9E2-176408A8DF14}"/>
    <cellStyle name="40% - Accent6 37 2 6" xfId="15789" xr:uid="{45D61C75-D320-4AB8-8650-53EDE0094A64}"/>
    <cellStyle name="40% - Accent6 37 3" xfId="11480" xr:uid="{77445974-4AC5-4A79-BCAE-F267B3EF5677}"/>
    <cellStyle name="40% - Accent6 37 3 2" xfId="22768" xr:uid="{FAA15559-C922-4E93-98D8-A67C9FB985B5}"/>
    <cellStyle name="40% - Accent6 37 4" xfId="9486" xr:uid="{C984D1E7-2413-435F-B0F9-3EEC39798A50}"/>
    <cellStyle name="40% - Accent6 37 4 2" xfId="20774" xr:uid="{935BDEED-20CF-4388-A922-D80956FBF840}"/>
    <cellStyle name="40% - Accent6 37 5" xfId="7492" xr:uid="{86FD179D-D155-44E4-A95D-503DB7AFB510}"/>
    <cellStyle name="40% - Accent6 37 5 2" xfId="18780" xr:uid="{FE623B2D-C345-4F1F-B4FF-3114483B7391}"/>
    <cellStyle name="40% - Accent6 37 6" xfId="5498" xr:uid="{00AF27A8-81C1-4FF6-ABC8-59A8F3E5D04C}"/>
    <cellStyle name="40% - Accent6 37 6 2" xfId="16786" xr:uid="{8D5811BC-2131-474A-BE88-DD6E17022E8E}"/>
    <cellStyle name="40% - Accent6 37 7" xfId="14792" xr:uid="{68E766DE-8BD9-45F4-888F-BCCD4CFD48C0}"/>
    <cellStyle name="40% - Accent6 37 8" xfId="13478" xr:uid="{54723094-9B21-4B6F-B892-288BA7E475CE}"/>
    <cellStyle name="40% - Accent6 38" xfId="1543" xr:uid="{5700E864-CDBE-4298-9A82-14F31064022A}"/>
    <cellStyle name="40% - Accent6 38 2" xfId="4499" xr:uid="{3A69E77D-4F4E-43AA-AF0E-3E33F903BC4C}"/>
    <cellStyle name="40% - Accent6 38 2 2" xfId="12478" xr:uid="{D5CDCFCE-1B21-41C1-8C64-4EF18C35FC79}"/>
    <cellStyle name="40% - Accent6 38 2 2 2" xfId="23766" xr:uid="{9165DFA5-987C-4A88-959C-BB5C58F27145}"/>
    <cellStyle name="40% - Accent6 38 2 3" xfId="10484" xr:uid="{D9D39C11-6293-4178-930C-9792E465A873}"/>
    <cellStyle name="40% - Accent6 38 2 3 2" xfId="21772" xr:uid="{5223AA3C-E9FB-4871-99BC-C7745E90E40C}"/>
    <cellStyle name="40% - Accent6 38 2 4" xfId="8490" xr:uid="{C0E23ED8-F49C-4E8E-ADC8-DD8B425281D8}"/>
    <cellStyle name="40% - Accent6 38 2 4 2" xfId="19778" xr:uid="{9D66FE51-8BE1-49CF-A318-406E4816F421}"/>
    <cellStyle name="40% - Accent6 38 2 5" xfId="6496" xr:uid="{EE79E1B1-9917-4209-A1EE-7DDF2CDB5C25}"/>
    <cellStyle name="40% - Accent6 38 2 5 2" xfId="17784" xr:uid="{3CE2BCD9-C167-49C6-980F-074E8D6F907E}"/>
    <cellStyle name="40% - Accent6 38 2 6" xfId="15790" xr:uid="{CC158815-DEA2-4481-9922-146E45469AFB}"/>
    <cellStyle name="40% - Accent6 38 3" xfId="11481" xr:uid="{38D55973-D723-4EF0-9E9F-E09131720EEB}"/>
    <cellStyle name="40% - Accent6 38 3 2" xfId="22769" xr:uid="{343651B2-8F78-41EB-8514-27081683AFEC}"/>
    <cellStyle name="40% - Accent6 38 4" xfId="9487" xr:uid="{0FBE6D40-E55C-450D-AA0A-DFB009B9598C}"/>
    <cellStyle name="40% - Accent6 38 4 2" xfId="20775" xr:uid="{B841389B-8E48-49C6-AC83-2200FBA8B317}"/>
    <cellStyle name="40% - Accent6 38 5" xfId="7493" xr:uid="{03D5216D-44C9-4C16-AF09-939D98B1E16D}"/>
    <cellStyle name="40% - Accent6 38 5 2" xfId="18781" xr:uid="{EAD52517-D79C-4F06-9B71-56129A35511B}"/>
    <cellStyle name="40% - Accent6 38 6" xfId="5499" xr:uid="{B5546AB0-3DDD-4E4F-BB9D-C0CB8F5F7EEF}"/>
    <cellStyle name="40% - Accent6 38 6 2" xfId="16787" xr:uid="{4B7BEFA0-CC0A-46D3-BE52-9897568C60FF}"/>
    <cellStyle name="40% - Accent6 38 7" xfId="14793" xr:uid="{8D93686C-EECF-43C0-95FD-0FA50E80F213}"/>
    <cellStyle name="40% - Accent6 38 8" xfId="13479" xr:uid="{D1E90B81-1FEA-40FB-9C47-234B1762E938}"/>
    <cellStyle name="40% - Accent6 39" xfId="1544" xr:uid="{8ACD3E70-7229-47E7-9C06-CD9B08B70362}"/>
    <cellStyle name="40% - Accent6 39 2" xfId="4500" xr:uid="{4681F285-4E05-4A4B-A3FB-C0257A6A9FFD}"/>
    <cellStyle name="40% - Accent6 39 2 2" xfId="12479" xr:uid="{056DE812-C30B-48DE-AAB2-449532297400}"/>
    <cellStyle name="40% - Accent6 39 2 2 2" xfId="23767" xr:uid="{7C3C082B-EF5E-4F4D-96A8-6009724A6220}"/>
    <cellStyle name="40% - Accent6 39 2 3" xfId="10485" xr:uid="{EEA12FD0-4F7E-4705-AC0E-CF4878E2A42F}"/>
    <cellStyle name="40% - Accent6 39 2 3 2" xfId="21773" xr:uid="{E0EDCDAC-76B2-4AB1-BFD0-593D00693C02}"/>
    <cellStyle name="40% - Accent6 39 2 4" xfId="8491" xr:uid="{1164926A-8E9C-430A-B7B8-87B3A72E8880}"/>
    <cellStyle name="40% - Accent6 39 2 4 2" xfId="19779" xr:uid="{16BF0DA6-6FC6-4865-9710-5C8A713CB837}"/>
    <cellStyle name="40% - Accent6 39 2 5" xfId="6497" xr:uid="{B817ACF9-EE35-4641-9062-4509D9D4F6D1}"/>
    <cellStyle name="40% - Accent6 39 2 5 2" xfId="17785" xr:uid="{B4C9C3CA-412A-4918-9F24-C52EA0CD26F0}"/>
    <cellStyle name="40% - Accent6 39 2 6" xfId="15791" xr:uid="{123A1266-1497-4FF7-A828-45D44EE3EFB6}"/>
    <cellStyle name="40% - Accent6 39 3" xfId="11482" xr:uid="{F2D854BA-1D4A-4316-910E-8B2D1027EC56}"/>
    <cellStyle name="40% - Accent6 39 3 2" xfId="22770" xr:uid="{5E04B6C6-3AE1-4A02-8C0A-AABC6C86160F}"/>
    <cellStyle name="40% - Accent6 39 4" xfId="9488" xr:uid="{37FB9FA8-B035-4D08-A098-2309B0FD0D25}"/>
    <cellStyle name="40% - Accent6 39 4 2" xfId="20776" xr:uid="{FC11A0C6-97CF-4D4C-B08B-DC27531FB739}"/>
    <cellStyle name="40% - Accent6 39 5" xfId="7494" xr:uid="{00FE1774-E395-4C39-9647-0837001FB77D}"/>
    <cellStyle name="40% - Accent6 39 5 2" xfId="18782" xr:uid="{9ADB3911-1162-413C-9347-7806042D0A21}"/>
    <cellStyle name="40% - Accent6 39 6" xfId="5500" xr:uid="{DE934F0C-BAC6-4631-88FB-B2ECDCF034F0}"/>
    <cellStyle name="40% - Accent6 39 6 2" xfId="16788" xr:uid="{195180B6-9255-469D-B72A-784D66CBED51}"/>
    <cellStyle name="40% - Accent6 39 7" xfId="14794" xr:uid="{CDFC95EB-D26D-4746-9FE9-0C54AFD8150A}"/>
    <cellStyle name="40% - Accent6 39 8" xfId="13480" xr:uid="{6EB41863-5781-4528-AE4C-BACE8BA9669A}"/>
    <cellStyle name="40% - Accent6 4" xfId="1545" xr:uid="{29F2774E-1E20-488D-B397-D26DE744C52E}"/>
    <cellStyle name="40% - Accent6 4 10" xfId="24693" xr:uid="{83A968EB-96DD-4C15-B713-7BEEF6A3C3F3}"/>
    <cellStyle name="40% - Accent6 4 11" xfId="25082" xr:uid="{A9A156D7-28FD-4B2A-A0FB-D9CE68F637C8}"/>
    <cellStyle name="40% - Accent6 4 2" xfId="4501" xr:uid="{4DE129A9-D42D-431F-9406-8A13E9959713}"/>
    <cellStyle name="40% - Accent6 4 2 2" xfId="12480" xr:uid="{E4901C88-FFF5-4653-99CD-2D59E894E10E}"/>
    <cellStyle name="40% - Accent6 4 2 2 2" xfId="23768" xr:uid="{44AC1FEF-706C-4A82-B00B-C42153724081}"/>
    <cellStyle name="40% - Accent6 4 2 3" xfId="10486" xr:uid="{6FF4AF0C-7450-48EE-AA56-B481C76FA09B}"/>
    <cellStyle name="40% - Accent6 4 2 3 2" xfId="21774" xr:uid="{38831B7B-D6B8-4486-905F-4769D3462340}"/>
    <cellStyle name="40% - Accent6 4 2 4" xfId="8492" xr:uid="{5DE4532D-89F2-4B24-A031-C3AFDB4DA024}"/>
    <cellStyle name="40% - Accent6 4 2 4 2" xfId="19780" xr:uid="{587B8539-DBEF-4CD3-BC17-72E8745367A1}"/>
    <cellStyle name="40% - Accent6 4 2 5" xfId="6498" xr:uid="{45B2DB4E-7BB5-4BB3-8998-49377930E482}"/>
    <cellStyle name="40% - Accent6 4 2 5 2" xfId="17786" xr:uid="{8F9181E0-A866-4DA2-9629-B94FFFBA04CE}"/>
    <cellStyle name="40% - Accent6 4 2 6" xfId="15792" xr:uid="{A05E387C-E080-47D2-AC4C-939457A7534D}"/>
    <cellStyle name="40% - Accent6 4 2 7" xfId="24454" xr:uid="{AD6F1473-8271-46E6-B698-65827BDF324E}"/>
    <cellStyle name="40% - Accent6 4 2 8" xfId="24917" xr:uid="{EB38E879-D5AB-4230-B7C3-036B219E00A5}"/>
    <cellStyle name="40% - Accent6 4 2 9" xfId="25284" xr:uid="{E86E50A1-FC84-4D56-9D45-3C47EAD5907A}"/>
    <cellStyle name="40% - Accent6 4 3" xfId="11483" xr:uid="{4CA3BCE9-F03A-4F2C-93FD-2AAAC91C1700}"/>
    <cellStyle name="40% - Accent6 4 3 2" xfId="22771" xr:uid="{F644969C-38B1-4A25-A256-F76E6CBD0D98}"/>
    <cellStyle name="40% - Accent6 4 4" xfId="9489" xr:uid="{C5270E53-25C2-456B-A25E-C22A33FF66A3}"/>
    <cellStyle name="40% - Accent6 4 4 2" xfId="20777" xr:uid="{5B4A58D7-165B-4049-AAC8-AA350277C45B}"/>
    <cellStyle name="40% - Accent6 4 5" xfId="7495" xr:uid="{59A94447-BE0F-4568-90B8-4E11176B8F78}"/>
    <cellStyle name="40% - Accent6 4 5 2" xfId="18783" xr:uid="{69630A63-1DCE-40D0-AD59-BB2F38719389}"/>
    <cellStyle name="40% - Accent6 4 6" xfId="5501" xr:uid="{7C6988A4-832E-4A2D-A7BE-CF9847A46EFD}"/>
    <cellStyle name="40% - Accent6 4 6 2" xfId="16789" xr:uid="{54F08DAB-8E27-4187-9376-B0E4E6AEFAFF}"/>
    <cellStyle name="40% - Accent6 4 7" xfId="14795" xr:uid="{6DFCF7E4-BD6E-4D4C-AEA6-9E6FD5B10444}"/>
    <cellStyle name="40% - Accent6 4 8" xfId="13481" xr:uid="{CFAF8D0A-4028-4849-B629-83E430243B4E}"/>
    <cellStyle name="40% - Accent6 4 9" xfId="24066" xr:uid="{B149449A-5C54-4119-9910-E774BEBD61E5}"/>
    <cellStyle name="40% - Accent6 40" xfId="1546" xr:uid="{2E4420CB-EFF5-4EE5-96CC-01ED4DB34093}"/>
    <cellStyle name="40% - Accent6 40 2" xfId="4502" xr:uid="{AA0EE43F-DD21-4BFB-8443-507B5C45D045}"/>
    <cellStyle name="40% - Accent6 40 2 2" xfId="12481" xr:uid="{2C74B75C-C803-4605-BE7A-3DDF72D124E6}"/>
    <cellStyle name="40% - Accent6 40 2 2 2" xfId="23769" xr:uid="{69471702-30A8-4DEF-ADA0-778E12184E54}"/>
    <cellStyle name="40% - Accent6 40 2 3" xfId="10487" xr:uid="{D00D7B1E-0393-4459-AFCD-1330AD65C821}"/>
    <cellStyle name="40% - Accent6 40 2 3 2" xfId="21775" xr:uid="{CE46694D-B1E4-4816-8DFC-98F40E84828E}"/>
    <cellStyle name="40% - Accent6 40 2 4" xfId="8493" xr:uid="{88606F24-CBCD-4AB7-A290-BA8F1139A4F8}"/>
    <cellStyle name="40% - Accent6 40 2 4 2" xfId="19781" xr:uid="{94AE0900-6F3F-47C5-9BC2-CD0334C2D465}"/>
    <cellStyle name="40% - Accent6 40 2 5" xfId="6499" xr:uid="{B4E9C0D4-108C-4B50-BDAA-31D6396F4E06}"/>
    <cellStyle name="40% - Accent6 40 2 5 2" xfId="17787" xr:uid="{35892339-07E9-4DCD-9C28-4609AFB85C12}"/>
    <cellStyle name="40% - Accent6 40 2 6" xfId="15793" xr:uid="{EC670C97-7E32-4C33-A05A-F11A0F032EC1}"/>
    <cellStyle name="40% - Accent6 40 3" xfId="11484" xr:uid="{1E8EAB6B-A8B6-45A4-8E44-12A58DAFF273}"/>
    <cellStyle name="40% - Accent6 40 3 2" xfId="22772" xr:uid="{B845020D-F62A-4D08-8311-6A320FA74812}"/>
    <cellStyle name="40% - Accent6 40 4" xfId="9490" xr:uid="{E1087051-6779-4120-BF4E-0EFEEA991CC5}"/>
    <cellStyle name="40% - Accent6 40 4 2" xfId="20778" xr:uid="{AE4DC670-FE85-4693-BE64-85E456F1F0B3}"/>
    <cellStyle name="40% - Accent6 40 5" xfId="7496" xr:uid="{5E765927-D722-4913-8B85-366D2250FBF2}"/>
    <cellStyle name="40% - Accent6 40 5 2" xfId="18784" xr:uid="{4B9A1B32-2934-4A09-8341-185591B33B06}"/>
    <cellStyle name="40% - Accent6 40 6" xfId="5502" xr:uid="{F9C2AC72-01F3-4B7A-87E9-27EFE68C7322}"/>
    <cellStyle name="40% - Accent6 40 6 2" xfId="16790" xr:uid="{90140C99-7D34-4FC6-A0A5-AEB5CE9E4F7B}"/>
    <cellStyle name="40% - Accent6 40 7" xfId="14796" xr:uid="{5BACDD9C-FC0E-41AD-AB02-CD4CC79B0D20}"/>
    <cellStyle name="40% - Accent6 40 8" xfId="13482" xr:uid="{FBD99109-EDFF-460E-95E2-7A6905BDC96B}"/>
    <cellStyle name="40% - Accent6 41" xfId="1547" xr:uid="{DAEAACFC-2FD5-44F9-B939-FFB6D7AB4868}"/>
    <cellStyle name="40% - Accent6 41 2" xfId="4503" xr:uid="{817AD942-1103-48D9-90F5-20CE36FE6D3D}"/>
    <cellStyle name="40% - Accent6 41 2 2" xfId="12482" xr:uid="{6F4C6A07-5F3C-4B89-B8EA-62CFDCFC68AA}"/>
    <cellStyle name="40% - Accent6 41 2 2 2" xfId="23770" xr:uid="{AE8CEEE2-57A8-43EE-828B-BE9894FEA5B6}"/>
    <cellStyle name="40% - Accent6 41 2 3" xfId="10488" xr:uid="{B0A4F319-E7F4-4D55-AEF5-AFDE70D2316E}"/>
    <cellStyle name="40% - Accent6 41 2 3 2" xfId="21776" xr:uid="{7C7CE992-C5D8-4921-9FCD-65C2EE6AE910}"/>
    <cellStyle name="40% - Accent6 41 2 4" xfId="8494" xr:uid="{2813E6A9-B167-47C4-8AF3-49ECCE4815BC}"/>
    <cellStyle name="40% - Accent6 41 2 4 2" xfId="19782" xr:uid="{5698D12F-C25B-4F59-89FE-53B5FFC5C6BD}"/>
    <cellStyle name="40% - Accent6 41 2 5" xfId="6500" xr:uid="{032B9B9C-C50A-48D9-B578-C97C8ABFF65D}"/>
    <cellStyle name="40% - Accent6 41 2 5 2" xfId="17788" xr:uid="{7A504587-BAAD-49C1-B8E0-BFA18D78C1C2}"/>
    <cellStyle name="40% - Accent6 41 2 6" xfId="15794" xr:uid="{03552C6B-F5E9-4539-9C6F-59172A2AFB08}"/>
    <cellStyle name="40% - Accent6 41 3" xfId="11485" xr:uid="{05AB8885-5D4B-48DA-AD03-63B8E0470412}"/>
    <cellStyle name="40% - Accent6 41 3 2" xfId="22773" xr:uid="{481697CA-5A1E-4DEA-B3F7-89D3CF1C6D3C}"/>
    <cellStyle name="40% - Accent6 41 4" xfId="9491" xr:uid="{2F6FF947-DF81-4D97-AB29-B16807D850D5}"/>
    <cellStyle name="40% - Accent6 41 4 2" xfId="20779" xr:uid="{FC824437-BA49-4ED1-B7CA-3F2441583B0C}"/>
    <cellStyle name="40% - Accent6 41 5" xfId="7497" xr:uid="{3482915F-C514-4159-A4AD-29B2645916E0}"/>
    <cellStyle name="40% - Accent6 41 5 2" xfId="18785" xr:uid="{53D86D0E-41F6-4C98-96DD-324177052D4E}"/>
    <cellStyle name="40% - Accent6 41 6" xfId="5503" xr:uid="{B37573F3-6AA1-45C6-A6FA-651C48220119}"/>
    <cellStyle name="40% - Accent6 41 6 2" xfId="16791" xr:uid="{D94EB2CB-7AC4-47A1-BA0B-ED2710AC3063}"/>
    <cellStyle name="40% - Accent6 41 7" xfId="14797" xr:uid="{EA9193A1-E345-4C24-9765-E8AFE3BFCEFD}"/>
    <cellStyle name="40% - Accent6 41 8" xfId="13483" xr:uid="{C22155CA-851D-4566-A72E-2567E27B5935}"/>
    <cellStyle name="40% - Accent6 42" xfId="1548" xr:uid="{00F50BA5-B2DE-44F3-BEF6-3C0BB23EB6D7}"/>
    <cellStyle name="40% - Accent6 42 2" xfId="4504" xr:uid="{429E4EF2-9770-462E-ADD2-6FF2E1E8F189}"/>
    <cellStyle name="40% - Accent6 42 2 2" xfId="12483" xr:uid="{C7CFAB8C-619E-4C5F-A04F-3343DF5EA7C2}"/>
    <cellStyle name="40% - Accent6 42 2 2 2" xfId="23771" xr:uid="{9EA48B63-3C81-4B25-951D-066787444F2E}"/>
    <cellStyle name="40% - Accent6 42 2 3" xfId="10489" xr:uid="{A0870DDA-77F6-442C-B280-897C0C14948B}"/>
    <cellStyle name="40% - Accent6 42 2 3 2" xfId="21777" xr:uid="{E49DB992-96BE-46E4-B68C-1E4DA53A92EB}"/>
    <cellStyle name="40% - Accent6 42 2 4" xfId="8495" xr:uid="{CFD6A6D4-2980-47A5-835B-A46A61D57810}"/>
    <cellStyle name="40% - Accent6 42 2 4 2" xfId="19783" xr:uid="{EE1DE5F2-4704-48F4-A796-F63DFD7097F4}"/>
    <cellStyle name="40% - Accent6 42 2 5" xfId="6501" xr:uid="{0C4064D1-2852-48D4-8996-FA4C4337DAD7}"/>
    <cellStyle name="40% - Accent6 42 2 5 2" xfId="17789" xr:uid="{C90F99EF-D5D2-430B-98DA-0F1E23DE1237}"/>
    <cellStyle name="40% - Accent6 42 2 6" xfId="15795" xr:uid="{4A331135-6970-448B-B420-8E2B9F28FAD7}"/>
    <cellStyle name="40% - Accent6 42 3" xfId="11486" xr:uid="{D29C75BC-91C5-4C0F-B6EE-D3ADF8C9541A}"/>
    <cellStyle name="40% - Accent6 42 3 2" xfId="22774" xr:uid="{9B506709-BFB6-4E2A-80A7-5619540952F2}"/>
    <cellStyle name="40% - Accent6 42 4" xfId="9492" xr:uid="{0864C5D0-E41E-4FD7-9BAA-65D4CA344765}"/>
    <cellStyle name="40% - Accent6 42 4 2" xfId="20780" xr:uid="{CAF78B93-672C-412C-A318-0C8785BA0D1F}"/>
    <cellStyle name="40% - Accent6 42 5" xfId="7498" xr:uid="{3E50BFB1-1227-41D5-B95C-F8BDB628A7C0}"/>
    <cellStyle name="40% - Accent6 42 5 2" xfId="18786" xr:uid="{C0423559-C4BA-4000-93FB-7376EADAE372}"/>
    <cellStyle name="40% - Accent6 42 6" xfId="5504" xr:uid="{081B2D6F-09B1-4BF8-AAEB-45C246A0105F}"/>
    <cellStyle name="40% - Accent6 42 6 2" xfId="16792" xr:uid="{BD481233-ED5F-43A5-9901-C3029F89B7A1}"/>
    <cellStyle name="40% - Accent6 42 7" xfId="14798" xr:uid="{0E5398EE-F5F6-46C9-A0E9-AE55F3E5D857}"/>
    <cellStyle name="40% - Accent6 42 8" xfId="13484" xr:uid="{410777C8-12EB-448A-9524-0D4064115A49}"/>
    <cellStyle name="40% - Accent6 43" xfId="1549" xr:uid="{AB93E327-5E64-43BE-858D-74AF10B7A78A}"/>
    <cellStyle name="40% - Accent6 43 2" xfId="4505" xr:uid="{19A87348-52CC-4367-A524-3046C6A55BAF}"/>
    <cellStyle name="40% - Accent6 43 2 2" xfId="12484" xr:uid="{92E314DC-33C4-4ABD-B4F1-450C17E66F3B}"/>
    <cellStyle name="40% - Accent6 43 2 2 2" xfId="23772" xr:uid="{EEA6C623-95DB-493E-B166-64CD6B148E37}"/>
    <cellStyle name="40% - Accent6 43 2 3" xfId="10490" xr:uid="{FFAC9DA3-6CC6-4F2C-A001-4697C0FA414C}"/>
    <cellStyle name="40% - Accent6 43 2 3 2" xfId="21778" xr:uid="{0A2A8689-21A6-4286-997E-0F5985C08C2D}"/>
    <cellStyle name="40% - Accent6 43 2 4" xfId="8496" xr:uid="{942EB376-68F0-470E-9848-50D4113E0F50}"/>
    <cellStyle name="40% - Accent6 43 2 4 2" xfId="19784" xr:uid="{B6E349BC-F661-486B-87CF-8C4EE7B871D9}"/>
    <cellStyle name="40% - Accent6 43 2 5" xfId="6502" xr:uid="{E596F681-4783-4256-B19C-ABA9881873C9}"/>
    <cellStyle name="40% - Accent6 43 2 5 2" xfId="17790" xr:uid="{DEBA976C-82F6-4C11-AAC3-095750FDFA59}"/>
    <cellStyle name="40% - Accent6 43 2 6" xfId="15796" xr:uid="{F2D0121A-11BE-41BF-8183-05141907C4C2}"/>
    <cellStyle name="40% - Accent6 43 3" xfId="11487" xr:uid="{2A1D058F-1FA5-4DE2-A274-45660A5C35E3}"/>
    <cellStyle name="40% - Accent6 43 3 2" xfId="22775" xr:uid="{DD6211D3-D3B4-4CA5-8B8E-B0450CDEF0D4}"/>
    <cellStyle name="40% - Accent6 43 4" xfId="9493" xr:uid="{860211B9-EBAA-474B-A8A7-90F135902DF6}"/>
    <cellStyle name="40% - Accent6 43 4 2" xfId="20781" xr:uid="{20233B14-640C-4608-A7DE-3FA2D11E78BA}"/>
    <cellStyle name="40% - Accent6 43 5" xfId="7499" xr:uid="{523CB109-7DFF-40CE-98F6-B2507F99DCF6}"/>
    <cellStyle name="40% - Accent6 43 5 2" xfId="18787" xr:uid="{2F1AFA3E-D596-4D82-B3C1-22E446B5C656}"/>
    <cellStyle name="40% - Accent6 43 6" xfId="5505" xr:uid="{B0FE57D1-C219-4B5D-97B8-97EDE6E6BB7B}"/>
    <cellStyle name="40% - Accent6 43 6 2" xfId="16793" xr:uid="{C9099587-C49A-4CDB-9317-E3C19284C024}"/>
    <cellStyle name="40% - Accent6 43 7" xfId="14799" xr:uid="{21D368B5-1A0A-43D0-B45B-81181B015559}"/>
    <cellStyle name="40% - Accent6 43 8" xfId="13485" xr:uid="{A193B8A3-44F0-4940-AC02-22C8BBFB8480}"/>
    <cellStyle name="40% - Accent6 44" xfId="1550" xr:uid="{CB61C989-A439-4EE8-91C3-2F9C0393D3B4}"/>
    <cellStyle name="40% - Accent6 44 2" xfId="4506" xr:uid="{FFD1D30C-9E39-4442-86BE-E08B52EEEA28}"/>
    <cellStyle name="40% - Accent6 44 2 2" xfId="12485" xr:uid="{16125854-0AC1-483F-B900-F9E728C1C56C}"/>
    <cellStyle name="40% - Accent6 44 2 2 2" xfId="23773" xr:uid="{179F2029-D34E-4A36-B106-B06303E65A53}"/>
    <cellStyle name="40% - Accent6 44 2 3" xfId="10491" xr:uid="{34136B92-6E4A-4FAD-B74B-67FEA234089C}"/>
    <cellStyle name="40% - Accent6 44 2 3 2" xfId="21779" xr:uid="{1B221069-B932-4C74-B241-1FCE803FD0F1}"/>
    <cellStyle name="40% - Accent6 44 2 4" xfId="8497" xr:uid="{3815C280-F115-4579-B9B8-4CF9A4A4493B}"/>
    <cellStyle name="40% - Accent6 44 2 4 2" xfId="19785" xr:uid="{628FB3CB-395B-4338-B1D7-EAD6FF138B02}"/>
    <cellStyle name="40% - Accent6 44 2 5" xfId="6503" xr:uid="{6E7FE987-6233-487F-AB8D-A62146512413}"/>
    <cellStyle name="40% - Accent6 44 2 5 2" xfId="17791" xr:uid="{E6CE5DA0-60A4-49D1-9958-B1B905B4A37B}"/>
    <cellStyle name="40% - Accent6 44 2 6" xfId="15797" xr:uid="{91668557-41B0-4365-B8F2-0759CFC60DE3}"/>
    <cellStyle name="40% - Accent6 44 3" xfId="11488" xr:uid="{7299FD32-CA98-4D18-9874-1041A1B80BDC}"/>
    <cellStyle name="40% - Accent6 44 3 2" xfId="22776" xr:uid="{65BE75DA-8CB8-4DAF-A191-64FECB24751F}"/>
    <cellStyle name="40% - Accent6 44 4" xfId="9494" xr:uid="{D24AD18C-F886-4A08-95A1-10D2947CB459}"/>
    <cellStyle name="40% - Accent6 44 4 2" xfId="20782" xr:uid="{53265FFC-710F-4286-93C8-E098CCD8C7EE}"/>
    <cellStyle name="40% - Accent6 44 5" xfId="7500" xr:uid="{285EF16B-B888-46D9-8553-EDEBC7CD05DD}"/>
    <cellStyle name="40% - Accent6 44 5 2" xfId="18788" xr:uid="{D8C722EC-39C7-43AB-84B9-CDF0BD999DA2}"/>
    <cellStyle name="40% - Accent6 44 6" xfId="5506" xr:uid="{25F70C5C-2629-4A1B-A732-5610B67EF4F4}"/>
    <cellStyle name="40% - Accent6 44 6 2" xfId="16794" xr:uid="{EC9F8221-64D8-4140-84B2-01CC74FFE271}"/>
    <cellStyle name="40% - Accent6 44 7" xfId="14800" xr:uid="{50533B7B-0292-4E86-BB69-EF5CC88EAE54}"/>
    <cellStyle name="40% - Accent6 44 8" xfId="13486" xr:uid="{A024CB61-5E8F-4DE3-9E8A-BBD783053FF1}"/>
    <cellStyle name="40% - Accent6 45" xfId="1551" xr:uid="{FF26AE00-1950-4E6E-83F3-C5C85D458486}"/>
    <cellStyle name="40% - Accent6 45 2" xfId="4507" xr:uid="{9D94E554-81F2-4CB1-80B3-7692240419A4}"/>
    <cellStyle name="40% - Accent6 45 2 2" xfId="12486" xr:uid="{7243B71E-E9DF-44B9-B9EC-68FE9D10914B}"/>
    <cellStyle name="40% - Accent6 45 2 2 2" xfId="23774" xr:uid="{F98DBEAF-7C17-4A5E-9E5F-0B51358DAC5A}"/>
    <cellStyle name="40% - Accent6 45 2 3" xfId="10492" xr:uid="{6EEBA1AE-5B47-43CB-B1D6-ED9BB5C4A7BF}"/>
    <cellStyle name="40% - Accent6 45 2 3 2" xfId="21780" xr:uid="{027AD608-E28A-4579-B13D-4654EC58819B}"/>
    <cellStyle name="40% - Accent6 45 2 4" xfId="8498" xr:uid="{165A0B94-071E-43E9-BA5A-6D48BCB65685}"/>
    <cellStyle name="40% - Accent6 45 2 4 2" xfId="19786" xr:uid="{07DFE7B5-B88C-415E-871B-D9DA252C0DF5}"/>
    <cellStyle name="40% - Accent6 45 2 5" xfId="6504" xr:uid="{CD9AC414-51AE-4A8B-B210-8940E7CD829F}"/>
    <cellStyle name="40% - Accent6 45 2 5 2" xfId="17792" xr:uid="{445CBD56-AA8A-4D41-9D0A-668639AC1666}"/>
    <cellStyle name="40% - Accent6 45 2 6" xfId="15798" xr:uid="{5176F079-E40A-42A3-B3EB-335C38C3EFEC}"/>
    <cellStyle name="40% - Accent6 45 3" xfId="11489" xr:uid="{D6B86230-8D38-46D8-A0FE-E3E7311655A2}"/>
    <cellStyle name="40% - Accent6 45 3 2" xfId="22777" xr:uid="{46C25011-D486-4EF6-A02A-DFC0CAFDC672}"/>
    <cellStyle name="40% - Accent6 45 4" xfId="9495" xr:uid="{1513AA33-EC23-4E31-B1CA-5D88B54756C2}"/>
    <cellStyle name="40% - Accent6 45 4 2" xfId="20783" xr:uid="{0B49AFEE-06F8-44CC-9B92-3BA0AC83B627}"/>
    <cellStyle name="40% - Accent6 45 5" xfId="7501" xr:uid="{690923EC-4D91-44D3-B62C-BAC7E2B1B978}"/>
    <cellStyle name="40% - Accent6 45 5 2" xfId="18789" xr:uid="{BB8211D3-4DA7-4312-9DAA-D72112E4514D}"/>
    <cellStyle name="40% - Accent6 45 6" xfId="5507" xr:uid="{A00E161D-A855-4102-B763-37D21B494B3F}"/>
    <cellStyle name="40% - Accent6 45 6 2" xfId="16795" xr:uid="{71177401-2F2C-48EF-A38F-C35BF97F1973}"/>
    <cellStyle name="40% - Accent6 45 7" xfId="14801" xr:uid="{E89F746C-C139-4A4F-8E9A-6AF9DFFBA86E}"/>
    <cellStyle name="40% - Accent6 45 8" xfId="13487" xr:uid="{94FEA0A8-2C9B-440D-8B0B-BFE79191FC3C}"/>
    <cellStyle name="40% - Accent6 46" xfId="1552" xr:uid="{E099A82F-DE80-4F9C-8313-F45BD19641B9}"/>
    <cellStyle name="40% - Accent6 46 2" xfId="4508" xr:uid="{F5F98705-67B3-45E3-9A60-43A531CB4E39}"/>
    <cellStyle name="40% - Accent6 46 2 2" xfId="12487" xr:uid="{3E878C8B-6114-4582-BCB5-7FBDBD5E1FCA}"/>
    <cellStyle name="40% - Accent6 46 2 2 2" xfId="23775" xr:uid="{89A1EEBE-DBB6-4466-9FF5-36E9A81C7046}"/>
    <cellStyle name="40% - Accent6 46 2 3" xfId="10493" xr:uid="{F7F37D79-3CAF-4E51-99BA-9C9439C29D95}"/>
    <cellStyle name="40% - Accent6 46 2 3 2" xfId="21781" xr:uid="{6A25AD49-20CD-44CC-9A1E-E39C34647120}"/>
    <cellStyle name="40% - Accent6 46 2 4" xfId="8499" xr:uid="{28715CAB-032B-4E47-97C5-EAAB53E02DB6}"/>
    <cellStyle name="40% - Accent6 46 2 4 2" xfId="19787" xr:uid="{BCFBE670-6A7D-4C03-BFF9-DEC5F11E8B1B}"/>
    <cellStyle name="40% - Accent6 46 2 5" xfId="6505" xr:uid="{BB4C7BF8-DF6A-44EE-8DF3-15A6B2595096}"/>
    <cellStyle name="40% - Accent6 46 2 5 2" xfId="17793" xr:uid="{FF7266C2-BA5F-4DC5-995F-5642F8E41EBB}"/>
    <cellStyle name="40% - Accent6 46 2 6" xfId="15799" xr:uid="{94BE085E-F985-477A-A55E-7A7B3EB81422}"/>
    <cellStyle name="40% - Accent6 46 3" xfId="11490" xr:uid="{809E7C1C-BEC2-4402-BF6B-7F5080F851AB}"/>
    <cellStyle name="40% - Accent6 46 3 2" xfId="22778" xr:uid="{7F388633-B18E-433F-A0B5-37534CA22D76}"/>
    <cellStyle name="40% - Accent6 46 4" xfId="9496" xr:uid="{8FB61EEF-A076-490E-866D-D88CF02C7368}"/>
    <cellStyle name="40% - Accent6 46 4 2" xfId="20784" xr:uid="{ADD69D36-0B64-4136-8A5C-91B033638E29}"/>
    <cellStyle name="40% - Accent6 46 5" xfId="7502" xr:uid="{C71C058D-F0C4-4568-B6A0-A34D2B2800A9}"/>
    <cellStyle name="40% - Accent6 46 5 2" xfId="18790" xr:uid="{6660767E-83BE-4B74-A5A8-FDC46B1E12CF}"/>
    <cellStyle name="40% - Accent6 46 6" xfId="5508" xr:uid="{4A661DA1-2696-4E28-A3CB-EE88CDA9486E}"/>
    <cellStyle name="40% - Accent6 46 6 2" xfId="16796" xr:uid="{F92A829B-9BC1-4B50-9310-0B4E3BE123F6}"/>
    <cellStyle name="40% - Accent6 46 7" xfId="14802" xr:uid="{56931E71-F7CD-44C3-A2C5-9A5BCA8339F8}"/>
    <cellStyle name="40% - Accent6 46 8" xfId="13488" xr:uid="{CE49E8A2-A728-4ADE-86A5-3CF028745A83}"/>
    <cellStyle name="40% - Accent6 47" xfId="1553" xr:uid="{CC037578-2DF3-437E-B0EA-3A54BC583593}"/>
    <cellStyle name="40% - Accent6 47 2" xfId="4509" xr:uid="{D58F077D-E4E7-452D-A2DA-C8D62C2BD2E7}"/>
    <cellStyle name="40% - Accent6 47 2 2" xfId="12488" xr:uid="{2E21631D-9A36-42F7-9587-C1380FE13127}"/>
    <cellStyle name="40% - Accent6 47 2 2 2" xfId="23776" xr:uid="{BF1FDF81-3D28-461C-81F9-660240F4F51B}"/>
    <cellStyle name="40% - Accent6 47 2 3" xfId="10494" xr:uid="{965AB2FF-BA9F-43A9-9331-AA68B552E877}"/>
    <cellStyle name="40% - Accent6 47 2 3 2" xfId="21782" xr:uid="{38049E1B-FE92-4479-9C0B-EEB6EF53F0BD}"/>
    <cellStyle name="40% - Accent6 47 2 4" xfId="8500" xr:uid="{FC24FF0B-1E77-4CEE-80DA-2311D24F2C4A}"/>
    <cellStyle name="40% - Accent6 47 2 4 2" xfId="19788" xr:uid="{081C739F-3167-4BDA-ACBC-7A2A67AFAAB3}"/>
    <cellStyle name="40% - Accent6 47 2 5" xfId="6506" xr:uid="{59840B9B-EC19-4F4D-9FBC-FF02BB83F141}"/>
    <cellStyle name="40% - Accent6 47 2 5 2" xfId="17794" xr:uid="{F19D858C-F29E-4F94-8156-9C2386A78EFA}"/>
    <cellStyle name="40% - Accent6 47 2 6" xfId="15800" xr:uid="{4A3AB7B4-E6F7-4AEB-920F-48F834DD0C56}"/>
    <cellStyle name="40% - Accent6 47 3" xfId="11491" xr:uid="{A625E517-9E95-4B77-871D-AC7FE7976182}"/>
    <cellStyle name="40% - Accent6 47 3 2" xfId="22779" xr:uid="{17684540-D2C5-4487-ACA3-FB650314C932}"/>
    <cellStyle name="40% - Accent6 47 4" xfId="9497" xr:uid="{FE6A7ED4-9762-4748-8573-9351FF535D7C}"/>
    <cellStyle name="40% - Accent6 47 4 2" xfId="20785" xr:uid="{1B188CDB-3639-4FA1-A6A2-DFF5C17164FC}"/>
    <cellStyle name="40% - Accent6 47 5" xfId="7503" xr:uid="{BE9EDECD-66B8-4866-9550-72B07D8F8FD7}"/>
    <cellStyle name="40% - Accent6 47 5 2" xfId="18791" xr:uid="{39594C0C-1FDA-4D7E-AF28-0FF0FAB243CB}"/>
    <cellStyle name="40% - Accent6 47 6" xfId="5509" xr:uid="{263A0DAE-44EE-4F18-BB86-8AE898B94864}"/>
    <cellStyle name="40% - Accent6 47 6 2" xfId="16797" xr:uid="{28293C56-5D5A-4D5B-9ADD-93C286FB7267}"/>
    <cellStyle name="40% - Accent6 47 7" xfId="14803" xr:uid="{EAE84A66-DEF9-4AAA-98D2-9FD6DA67BD75}"/>
    <cellStyle name="40% - Accent6 47 8" xfId="13489" xr:uid="{3CF8DEC8-06E1-4AEE-8288-FB5EEC6894EE}"/>
    <cellStyle name="40% - Accent6 48" xfId="1554" xr:uid="{7BFFCE4B-5D01-4993-B984-990806DB415B}"/>
    <cellStyle name="40% - Accent6 48 2" xfId="4510" xr:uid="{2778BF29-416E-46FB-B4DE-D694B5278756}"/>
    <cellStyle name="40% - Accent6 48 2 2" xfId="12489" xr:uid="{383493D6-D451-459F-B561-483A525DC263}"/>
    <cellStyle name="40% - Accent6 48 2 2 2" xfId="23777" xr:uid="{179928AC-4515-41DB-BA84-941B10D2EB01}"/>
    <cellStyle name="40% - Accent6 48 2 3" xfId="10495" xr:uid="{D3A5D952-67F0-4246-8C75-DC0734C9EC45}"/>
    <cellStyle name="40% - Accent6 48 2 3 2" xfId="21783" xr:uid="{110B2716-ACDE-4CCB-9067-EE57D2D9DAF4}"/>
    <cellStyle name="40% - Accent6 48 2 4" xfId="8501" xr:uid="{C74F2A09-1040-4732-BA5C-B8FC2FCCA0C4}"/>
    <cellStyle name="40% - Accent6 48 2 4 2" xfId="19789" xr:uid="{0F0304BB-6543-44C1-B6A4-E4E7DB50B7ED}"/>
    <cellStyle name="40% - Accent6 48 2 5" xfId="6507" xr:uid="{6BB8E658-9F55-469C-BE07-E510BB0E31DA}"/>
    <cellStyle name="40% - Accent6 48 2 5 2" xfId="17795" xr:uid="{6DED4D67-BE0B-43B1-8DCF-8C30DFFCA03E}"/>
    <cellStyle name="40% - Accent6 48 2 6" xfId="15801" xr:uid="{95557AA1-D288-4F98-A569-2932C2188B00}"/>
    <cellStyle name="40% - Accent6 48 3" xfId="11492" xr:uid="{490D2968-BFE3-4CC3-B98E-7AF7BB186150}"/>
    <cellStyle name="40% - Accent6 48 3 2" xfId="22780" xr:uid="{959C0755-F1B9-40A8-9180-D1939783AD32}"/>
    <cellStyle name="40% - Accent6 48 4" xfId="9498" xr:uid="{DA803A5E-8795-40F8-83DF-ADF44BA7F7B9}"/>
    <cellStyle name="40% - Accent6 48 4 2" xfId="20786" xr:uid="{8E5D79D3-FE08-4376-98D9-C6C7E96B9919}"/>
    <cellStyle name="40% - Accent6 48 5" xfId="7504" xr:uid="{51826D07-AC27-499B-88E2-66C7FCC16131}"/>
    <cellStyle name="40% - Accent6 48 5 2" xfId="18792" xr:uid="{BCE08CF9-CE5A-441D-A2A7-16166EAF580B}"/>
    <cellStyle name="40% - Accent6 48 6" xfId="5510" xr:uid="{A97B3E81-B1A0-4703-AB4D-BFDEB2DF439A}"/>
    <cellStyle name="40% - Accent6 48 6 2" xfId="16798" xr:uid="{C194E40D-B64D-46BF-9121-411D456B4A4F}"/>
    <cellStyle name="40% - Accent6 48 7" xfId="14804" xr:uid="{644CD402-7D1B-4911-88BC-65966350FE1A}"/>
    <cellStyle name="40% - Accent6 48 8" xfId="13490" xr:uid="{2970F056-6199-4E9D-84E7-DAD5694401CE}"/>
    <cellStyle name="40% - Accent6 49" xfId="1555" xr:uid="{82E44112-D256-4C13-B914-B3BDC9561D47}"/>
    <cellStyle name="40% - Accent6 49 2" xfId="4511" xr:uid="{294BF095-B8A2-4FE0-88F2-E210E03668F8}"/>
    <cellStyle name="40% - Accent6 49 2 2" xfId="12490" xr:uid="{9CD3B6D6-945B-4C32-ADF0-838BA9BC31E9}"/>
    <cellStyle name="40% - Accent6 49 2 2 2" xfId="23778" xr:uid="{F28E2764-6991-4DBE-9872-B965244C92E8}"/>
    <cellStyle name="40% - Accent6 49 2 3" xfId="10496" xr:uid="{E650BCAA-9247-4298-BBF7-840674601521}"/>
    <cellStyle name="40% - Accent6 49 2 3 2" xfId="21784" xr:uid="{20B92DA9-D68C-4FC6-A1CA-F42ABF0C7F6D}"/>
    <cellStyle name="40% - Accent6 49 2 4" xfId="8502" xr:uid="{DE96CDE0-4E06-48EE-B22B-7B4C4C89A55C}"/>
    <cellStyle name="40% - Accent6 49 2 4 2" xfId="19790" xr:uid="{57C91898-D33A-4E7B-9C95-007B2AACD249}"/>
    <cellStyle name="40% - Accent6 49 2 5" xfId="6508" xr:uid="{9780E594-18B2-409E-925E-E15AD7B1A0B8}"/>
    <cellStyle name="40% - Accent6 49 2 5 2" xfId="17796" xr:uid="{D7954F44-2AB5-4DB0-9BA1-C7D5A3F1BDD8}"/>
    <cellStyle name="40% - Accent6 49 2 6" xfId="15802" xr:uid="{BBFC3703-5E51-4836-8FAA-758FFD53CC49}"/>
    <cellStyle name="40% - Accent6 49 3" xfId="11493" xr:uid="{4C3AC080-3407-437B-86A4-EC4D5E5A22F2}"/>
    <cellStyle name="40% - Accent6 49 3 2" xfId="22781" xr:uid="{DE300DD8-86CB-4037-80DC-1588602A4830}"/>
    <cellStyle name="40% - Accent6 49 4" xfId="9499" xr:uid="{64929730-84AE-4F72-A16D-143CA1C720D2}"/>
    <cellStyle name="40% - Accent6 49 4 2" xfId="20787" xr:uid="{3E1872FE-7DCE-4C00-B499-251BD2F1AAAF}"/>
    <cellStyle name="40% - Accent6 49 5" xfId="7505" xr:uid="{701C69EF-BFB3-4016-A538-2D12975D02FD}"/>
    <cellStyle name="40% - Accent6 49 5 2" xfId="18793" xr:uid="{31B9A6B1-5323-4853-B790-527C8351D7BD}"/>
    <cellStyle name="40% - Accent6 49 6" xfId="5511" xr:uid="{B8C33A98-539A-454C-897D-4D05507391FC}"/>
    <cellStyle name="40% - Accent6 49 6 2" xfId="16799" xr:uid="{8EA3C1F1-D139-46D5-878A-0D96E674C712}"/>
    <cellStyle name="40% - Accent6 49 7" xfId="14805" xr:uid="{4CB6BE1F-45CA-4CCF-B64C-3EE20AF262EA}"/>
    <cellStyle name="40% - Accent6 49 8" xfId="13491" xr:uid="{ECB22DF3-4BF6-42DA-A4F7-A98286D9AB29}"/>
    <cellStyle name="40% - Accent6 5" xfId="1556" xr:uid="{B137539E-7D5D-4DF2-882C-A1DCB21F2B39}"/>
    <cellStyle name="40% - Accent6 5 10" xfId="24694" xr:uid="{51567A9F-172D-40E5-AE7E-31D78553AE58}"/>
    <cellStyle name="40% - Accent6 5 11" xfId="25083" xr:uid="{D6F6F5C7-D940-45BB-BEB4-7EDCB5A64584}"/>
    <cellStyle name="40% - Accent6 5 2" xfId="4512" xr:uid="{6FAF6245-1E3C-4851-8485-051E60AA32EC}"/>
    <cellStyle name="40% - Accent6 5 2 2" xfId="12491" xr:uid="{CE385562-EE4F-4068-8A6D-22B759361B69}"/>
    <cellStyle name="40% - Accent6 5 2 2 2" xfId="23779" xr:uid="{0C1C6AF1-5A84-4072-9832-257E0B0E1781}"/>
    <cellStyle name="40% - Accent6 5 2 3" xfId="10497" xr:uid="{5196414E-5CCF-4776-9D74-FE268FFAD910}"/>
    <cellStyle name="40% - Accent6 5 2 3 2" xfId="21785" xr:uid="{70B150A2-810D-4332-837B-04825FCD994F}"/>
    <cellStyle name="40% - Accent6 5 2 4" xfId="8503" xr:uid="{7B27B400-6F74-4F11-ADB3-0B8B9006F960}"/>
    <cellStyle name="40% - Accent6 5 2 4 2" xfId="19791" xr:uid="{DC12BBA4-9CBB-4947-8590-63D6DE23DF8D}"/>
    <cellStyle name="40% - Accent6 5 2 5" xfId="6509" xr:uid="{024715FE-A476-494E-A029-46C65D5F5E96}"/>
    <cellStyle name="40% - Accent6 5 2 5 2" xfId="17797" xr:uid="{8155AB0F-0B5B-4063-957F-8722BF35E820}"/>
    <cellStyle name="40% - Accent6 5 2 6" xfId="15803" xr:uid="{91D5587D-887D-4E35-925C-C52866A258C5}"/>
    <cellStyle name="40% - Accent6 5 2 7" xfId="24455" xr:uid="{8B8B7821-6D23-49ED-8055-02FE7B81CEFC}"/>
    <cellStyle name="40% - Accent6 5 2 8" xfId="24918" xr:uid="{9CA711AA-8374-430A-81D3-4BC6D3C78CFA}"/>
    <cellStyle name="40% - Accent6 5 2 9" xfId="25285" xr:uid="{1694AC32-7258-4775-81FA-91B410D3AC2F}"/>
    <cellStyle name="40% - Accent6 5 3" xfId="11494" xr:uid="{11ECBC84-CF5D-4B5A-B72D-3509E0025645}"/>
    <cellStyle name="40% - Accent6 5 3 2" xfId="22782" xr:uid="{754B80B4-BED1-4601-81FF-D72B6267053F}"/>
    <cellStyle name="40% - Accent6 5 4" xfId="9500" xr:uid="{4A4F9615-C90B-44B9-B9E5-AA84F9830EB7}"/>
    <cellStyle name="40% - Accent6 5 4 2" xfId="20788" xr:uid="{DAA35E96-DCE9-43F6-8430-2B0F0B5CA612}"/>
    <cellStyle name="40% - Accent6 5 5" xfId="7506" xr:uid="{F9CDE8FE-940F-4E11-AA0E-8A248668E32C}"/>
    <cellStyle name="40% - Accent6 5 5 2" xfId="18794" xr:uid="{6E735B93-1CCF-44F8-A7F7-D3C69400A132}"/>
    <cellStyle name="40% - Accent6 5 6" xfId="5512" xr:uid="{BF1AF84B-CCA3-46D5-8A2B-8E15364D354F}"/>
    <cellStyle name="40% - Accent6 5 6 2" xfId="16800" xr:uid="{25700A87-CB33-4D36-9474-271B25E1CEE2}"/>
    <cellStyle name="40% - Accent6 5 7" xfId="14806" xr:uid="{239B97FC-2B1E-41F9-A68D-3F97D1CBA9CB}"/>
    <cellStyle name="40% - Accent6 5 8" xfId="13492" xr:uid="{3EE8C1DD-BE71-4930-A54F-E024F87B6E6E}"/>
    <cellStyle name="40% - Accent6 5 9" xfId="24067" xr:uid="{334BF469-D4B3-49DF-92A8-FBBC8E6CC88F}"/>
    <cellStyle name="40% - Accent6 50" xfId="1557" xr:uid="{A4B07AFB-78D8-4FF0-BCF2-1DBEE78D4A71}"/>
    <cellStyle name="40% - Accent6 50 2" xfId="4513" xr:uid="{C3D905E1-1D92-4FC3-9CF3-02F8EE4C1488}"/>
    <cellStyle name="40% - Accent6 50 2 2" xfId="12492" xr:uid="{AD1F7DA7-C24F-4769-9CC8-69F5A6D5197E}"/>
    <cellStyle name="40% - Accent6 50 2 2 2" xfId="23780" xr:uid="{2F389922-1638-4830-8B88-84125AC5A866}"/>
    <cellStyle name="40% - Accent6 50 2 3" xfId="10498" xr:uid="{DEAC512B-A31A-40A0-9FBC-0B46ABD0E029}"/>
    <cellStyle name="40% - Accent6 50 2 3 2" xfId="21786" xr:uid="{7203ACE7-E985-4E79-9DC8-BAB8239AEEB8}"/>
    <cellStyle name="40% - Accent6 50 2 4" xfId="8504" xr:uid="{BAEC8966-2B5C-4576-8DBB-36FED8BB8F1E}"/>
    <cellStyle name="40% - Accent6 50 2 4 2" xfId="19792" xr:uid="{A69B7BB1-4943-4BB4-A08F-0302512F1E7B}"/>
    <cellStyle name="40% - Accent6 50 2 5" xfId="6510" xr:uid="{F2802506-0FD3-48D8-BFD8-6410BEBE15B1}"/>
    <cellStyle name="40% - Accent6 50 2 5 2" xfId="17798" xr:uid="{918564E9-6AD8-4E89-9957-B3C4C19A8C93}"/>
    <cellStyle name="40% - Accent6 50 2 6" xfId="15804" xr:uid="{A1990747-CCE3-4407-9D98-28E94B0BDA16}"/>
    <cellStyle name="40% - Accent6 50 3" xfId="11495" xr:uid="{EC1A72A5-2486-4599-A57F-A8209D155CB9}"/>
    <cellStyle name="40% - Accent6 50 3 2" xfId="22783" xr:uid="{7F47756D-C859-4A70-9B26-5E533043C0BA}"/>
    <cellStyle name="40% - Accent6 50 4" xfId="9501" xr:uid="{A54967B4-AE35-4BC8-889C-BB7D5CEE20F0}"/>
    <cellStyle name="40% - Accent6 50 4 2" xfId="20789" xr:uid="{2F153704-A0DF-410B-BEE6-6A28493BD3B5}"/>
    <cellStyle name="40% - Accent6 50 5" xfId="7507" xr:uid="{178552D9-03E0-40EF-A459-1FE771AF2ECD}"/>
    <cellStyle name="40% - Accent6 50 5 2" xfId="18795" xr:uid="{0D9D00C5-8139-4C79-A62D-0463364268E8}"/>
    <cellStyle name="40% - Accent6 50 6" xfId="5513" xr:uid="{6B49388F-CBFC-45E1-83D1-66EF0216DB98}"/>
    <cellStyle name="40% - Accent6 50 6 2" xfId="16801" xr:uid="{73D3414C-ABBE-4A39-9C56-B603137180E8}"/>
    <cellStyle name="40% - Accent6 50 7" xfId="14807" xr:uid="{ECD30CC8-D058-4FA6-993F-CACD6CDD0DF4}"/>
    <cellStyle name="40% - Accent6 50 8" xfId="13493" xr:uid="{5881D1D9-E0E4-448B-BE2F-3919CF45837F}"/>
    <cellStyle name="40% - Accent6 51" xfId="1558" xr:uid="{EC0647B2-140F-4344-AE6D-C83CEBF24EB2}"/>
    <cellStyle name="40% - Accent6 51 2" xfId="4514" xr:uid="{6E3E10F8-8992-43FD-915D-851B30429FF9}"/>
    <cellStyle name="40% - Accent6 51 2 2" xfId="12493" xr:uid="{5944C90E-A7AC-41C9-A402-8CAD4A68DEE5}"/>
    <cellStyle name="40% - Accent6 51 2 2 2" xfId="23781" xr:uid="{8F0D7595-D89D-4E61-8EBE-5110A2E7FA40}"/>
    <cellStyle name="40% - Accent6 51 2 3" xfId="10499" xr:uid="{1960D6C8-5445-4D04-928D-B3DD9F696132}"/>
    <cellStyle name="40% - Accent6 51 2 3 2" xfId="21787" xr:uid="{3767845D-21F1-4C15-9B91-1AE7CF0D32FD}"/>
    <cellStyle name="40% - Accent6 51 2 4" xfId="8505" xr:uid="{1A9F49BA-A2F3-4F50-A40C-D1C8C68F16D1}"/>
    <cellStyle name="40% - Accent6 51 2 4 2" xfId="19793" xr:uid="{F8089E6A-C344-408B-8C8F-E2DB87D2CCF8}"/>
    <cellStyle name="40% - Accent6 51 2 5" xfId="6511" xr:uid="{4F843A54-7E7A-494C-A778-EA2ABB90D7C4}"/>
    <cellStyle name="40% - Accent6 51 2 5 2" xfId="17799" xr:uid="{163A603B-D795-45D7-B29E-89C33B5927E0}"/>
    <cellStyle name="40% - Accent6 51 2 6" xfId="15805" xr:uid="{93448F2A-7C7E-419E-ADFA-8AA4FC4D154B}"/>
    <cellStyle name="40% - Accent6 51 3" xfId="11496" xr:uid="{49E62EE5-5D16-4261-9C06-578B6686B7B7}"/>
    <cellStyle name="40% - Accent6 51 3 2" xfId="22784" xr:uid="{588B7AF3-B3AE-4933-9DD1-9FB9366ECCE0}"/>
    <cellStyle name="40% - Accent6 51 4" xfId="9502" xr:uid="{25B3118F-F17A-44CE-9F65-7C2A3A9DFF5C}"/>
    <cellStyle name="40% - Accent6 51 4 2" xfId="20790" xr:uid="{787E8B24-4855-43C5-8C0B-B3D87229CA8C}"/>
    <cellStyle name="40% - Accent6 51 5" xfId="7508" xr:uid="{60738CDA-F403-4FE7-A606-2E0A34BB9DEC}"/>
    <cellStyle name="40% - Accent6 51 5 2" xfId="18796" xr:uid="{A0978556-4003-443A-BF62-4185C6C43F63}"/>
    <cellStyle name="40% - Accent6 51 6" xfId="5514" xr:uid="{C9DEB0E3-B36E-4164-9503-A43DA1CFEA9A}"/>
    <cellStyle name="40% - Accent6 51 6 2" xfId="16802" xr:uid="{52CA36A9-69AF-4221-B9EF-C4847066F09F}"/>
    <cellStyle name="40% - Accent6 51 7" xfId="14808" xr:uid="{BF057F0D-60AE-4F86-B5AE-BD55F13A8181}"/>
    <cellStyle name="40% - Accent6 51 8" xfId="13494" xr:uid="{89184DBA-A2E4-4EFB-9580-2B0ACDB52B93}"/>
    <cellStyle name="40% - Accent6 52" xfId="1559" xr:uid="{D0403BA3-5216-4989-8D02-5B2096965588}"/>
    <cellStyle name="40% - Accent6 52 2" xfId="4515" xr:uid="{EB854F22-5397-4776-A1F0-B5F6D6DF43FA}"/>
    <cellStyle name="40% - Accent6 52 2 2" xfId="12494" xr:uid="{E06AD385-6074-421E-B2EC-CA1B146DF922}"/>
    <cellStyle name="40% - Accent6 52 2 2 2" xfId="23782" xr:uid="{4001FDE3-241A-4F1F-AF29-A266A918F4F1}"/>
    <cellStyle name="40% - Accent6 52 2 3" xfId="10500" xr:uid="{97775ADA-9C89-433F-B402-2E278243516C}"/>
    <cellStyle name="40% - Accent6 52 2 3 2" xfId="21788" xr:uid="{9BFB844D-B58A-4DC8-B051-1D2B3B13927D}"/>
    <cellStyle name="40% - Accent6 52 2 4" xfId="8506" xr:uid="{DCAEE050-3987-4FB3-A2EE-9FBE51BD07B2}"/>
    <cellStyle name="40% - Accent6 52 2 4 2" xfId="19794" xr:uid="{8B169854-2B74-4426-91A0-44899138DA26}"/>
    <cellStyle name="40% - Accent6 52 2 5" xfId="6512" xr:uid="{A2D8A0D3-873A-444E-9360-B3A1DCFBF3B0}"/>
    <cellStyle name="40% - Accent6 52 2 5 2" xfId="17800" xr:uid="{E2515242-CD9E-4637-A25E-BBCC2E794036}"/>
    <cellStyle name="40% - Accent6 52 2 6" xfId="15806" xr:uid="{4B30BBA7-3996-42E5-9DE2-4098A000E3E1}"/>
    <cellStyle name="40% - Accent6 52 3" xfId="11497" xr:uid="{4561288F-50A3-4823-A31D-EFA202EEF3C5}"/>
    <cellStyle name="40% - Accent6 52 3 2" xfId="22785" xr:uid="{097EB412-E118-47E6-BBB1-CE3E852D68AC}"/>
    <cellStyle name="40% - Accent6 52 4" xfId="9503" xr:uid="{68EDE793-4A82-447D-90B5-95636A4B849F}"/>
    <cellStyle name="40% - Accent6 52 4 2" xfId="20791" xr:uid="{AFAF1A93-7935-4944-A419-FB9065B95436}"/>
    <cellStyle name="40% - Accent6 52 5" xfId="7509" xr:uid="{E8E44C72-B414-408F-BC15-13A5B19F59E9}"/>
    <cellStyle name="40% - Accent6 52 5 2" xfId="18797" xr:uid="{FA90AEFD-7D08-421C-BF60-9C8C592577B5}"/>
    <cellStyle name="40% - Accent6 52 6" xfId="5515" xr:uid="{65EE0EDC-8895-49CC-AC80-208979504804}"/>
    <cellStyle name="40% - Accent6 52 6 2" xfId="16803" xr:uid="{0F4ADF30-E314-463D-8C4E-44A6260E4B38}"/>
    <cellStyle name="40% - Accent6 52 7" xfId="14809" xr:uid="{EC6AB258-C425-4B18-978F-C4CF325214BF}"/>
    <cellStyle name="40% - Accent6 52 8" xfId="13495" xr:uid="{70A2BB7E-1467-4B05-8193-D7D66BCBA89D}"/>
    <cellStyle name="40% - Accent6 53" xfId="1560" xr:uid="{58B7BF9B-40AC-4A58-872D-1D5EEC838D15}"/>
    <cellStyle name="40% - Accent6 53 2" xfId="4516" xr:uid="{5CB9F34C-51C2-4237-B403-0AA6E2C22299}"/>
    <cellStyle name="40% - Accent6 53 2 2" xfId="12495" xr:uid="{872818A6-933E-4469-B72D-CE9B9F003C74}"/>
    <cellStyle name="40% - Accent6 53 2 2 2" xfId="23783" xr:uid="{9F41483C-7DFB-42DB-8563-114634733FEF}"/>
    <cellStyle name="40% - Accent6 53 2 3" xfId="10501" xr:uid="{693032DE-E2B2-4FF4-BC72-FBFEF56FCAEB}"/>
    <cellStyle name="40% - Accent6 53 2 3 2" xfId="21789" xr:uid="{381F0A75-3238-46D4-9659-F5553D4FB4A1}"/>
    <cellStyle name="40% - Accent6 53 2 4" xfId="8507" xr:uid="{BD95DFFF-4A17-49E2-9433-C5D2BA555E54}"/>
    <cellStyle name="40% - Accent6 53 2 4 2" xfId="19795" xr:uid="{BE00401E-5663-43E4-9C62-4463508CC0E3}"/>
    <cellStyle name="40% - Accent6 53 2 5" xfId="6513" xr:uid="{360D7773-64D1-4890-9B6C-238379DA7A50}"/>
    <cellStyle name="40% - Accent6 53 2 5 2" xfId="17801" xr:uid="{BD75E5CE-FD32-4E12-8193-88FA0BB5F7AD}"/>
    <cellStyle name="40% - Accent6 53 2 6" xfId="15807" xr:uid="{00A91AD1-FA18-4E48-A7D9-A62CEF6758C3}"/>
    <cellStyle name="40% - Accent6 53 3" xfId="11498" xr:uid="{162BC4BC-B49E-4C63-ADDF-B90FE5094E91}"/>
    <cellStyle name="40% - Accent6 53 3 2" xfId="22786" xr:uid="{6443EA34-2A53-404E-BE13-F39F4C8B7761}"/>
    <cellStyle name="40% - Accent6 53 4" xfId="9504" xr:uid="{3B0288F0-957D-446A-A9EC-B4602163F02F}"/>
    <cellStyle name="40% - Accent6 53 4 2" xfId="20792" xr:uid="{49CB7896-9E0F-4231-9ABF-233F5F7CD9C0}"/>
    <cellStyle name="40% - Accent6 53 5" xfId="7510" xr:uid="{2D00576C-BA45-4D4A-9603-2B19DC7D8C89}"/>
    <cellStyle name="40% - Accent6 53 5 2" xfId="18798" xr:uid="{6BB2752C-2F12-4CC1-8374-B812C93FFDAC}"/>
    <cellStyle name="40% - Accent6 53 6" xfId="5516" xr:uid="{F074F31A-A2D0-4F20-BC16-14AFABFEAE58}"/>
    <cellStyle name="40% - Accent6 53 6 2" xfId="16804" xr:uid="{CEF0F4EF-BE93-4E1B-A234-2C0FFF112DB1}"/>
    <cellStyle name="40% - Accent6 53 7" xfId="14810" xr:uid="{03318FEB-0DDC-4333-BE54-FFB95A21222D}"/>
    <cellStyle name="40% - Accent6 53 8" xfId="13496" xr:uid="{164000DB-A826-4C66-9090-782A88AD346A}"/>
    <cellStyle name="40% - Accent6 54" xfId="1561" xr:uid="{8B6DE514-E0C2-4C15-BC7F-856C21660603}"/>
    <cellStyle name="40% - Accent6 54 2" xfId="4517" xr:uid="{472041DA-778D-4A8B-B579-0FD0F0DE0E63}"/>
    <cellStyle name="40% - Accent6 54 2 2" xfId="12496" xr:uid="{5C309256-A594-46B6-97D1-230E8EE1B488}"/>
    <cellStyle name="40% - Accent6 54 2 2 2" xfId="23784" xr:uid="{5F623AE8-42AA-40E1-A768-5F3E82287DA8}"/>
    <cellStyle name="40% - Accent6 54 2 3" xfId="10502" xr:uid="{847AF3B5-A6F5-40D4-BA82-5283A0398293}"/>
    <cellStyle name="40% - Accent6 54 2 3 2" xfId="21790" xr:uid="{AD53AA3D-C941-4B93-9355-46749C8721D2}"/>
    <cellStyle name="40% - Accent6 54 2 4" xfId="8508" xr:uid="{7296B28D-F9D3-4AD9-A252-CBA2010FBA9C}"/>
    <cellStyle name="40% - Accent6 54 2 4 2" xfId="19796" xr:uid="{21F043E0-EFE4-4BA6-B519-9F6EC69AB654}"/>
    <cellStyle name="40% - Accent6 54 2 5" xfId="6514" xr:uid="{DB0CC454-17C6-4A06-8FF2-CBD1969531AC}"/>
    <cellStyle name="40% - Accent6 54 2 5 2" xfId="17802" xr:uid="{106F744E-9798-458E-A39D-14447D16CBAC}"/>
    <cellStyle name="40% - Accent6 54 2 6" xfId="15808" xr:uid="{125504FF-D042-482F-A303-21BE93C63AD0}"/>
    <cellStyle name="40% - Accent6 54 3" xfId="11499" xr:uid="{A1AD5F99-8EB6-42E7-A3D9-44972EC5DA9D}"/>
    <cellStyle name="40% - Accent6 54 3 2" xfId="22787" xr:uid="{D035526A-77A1-4547-AA47-6D021C18AC44}"/>
    <cellStyle name="40% - Accent6 54 4" xfId="9505" xr:uid="{C19C096E-ED25-4EBB-94E9-5AD8F3E8112A}"/>
    <cellStyle name="40% - Accent6 54 4 2" xfId="20793" xr:uid="{E9B2D458-F3B1-4A02-95F4-17E71A8EA169}"/>
    <cellStyle name="40% - Accent6 54 5" xfId="7511" xr:uid="{3F031EE6-9850-417B-BEC7-9FC13B92015A}"/>
    <cellStyle name="40% - Accent6 54 5 2" xfId="18799" xr:uid="{8BAE47D4-2A2E-41E1-B082-A58EBFB1F960}"/>
    <cellStyle name="40% - Accent6 54 6" xfId="5517" xr:uid="{64FC001E-0F2B-4E24-A958-A1E45548B710}"/>
    <cellStyle name="40% - Accent6 54 6 2" xfId="16805" xr:uid="{D3DA7B2E-2876-4CFA-B5C2-810BD91C6586}"/>
    <cellStyle name="40% - Accent6 54 7" xfId="14811" xr:uid="{EB1C94B5-7F2C-4B50-9641-A49CED9B82A6}"/>
    <cellStyle name="40% - Accent6 54 8" xfId="13497" xr:uid="{A05601CD-9140-4655-9150-1721D860EE19}"/>
    <cellStyle name="40% - Accent6 55" xfId="1562" xr:uid="{3D354BE4-F115-4B4F-BC07-86E52C0B3A0B}"/>
    <cellStyle name="40% - Accent6 55 2" xfId="4518" xr:uid="{A2D4B026-9346-4770-B600-78BCAAD8CB60}"/>
    <cellStyle name="40% - Accent6 55 2 2" xfId="12497" xr:uid="{8ADB8962-3765-4CB9-9FE9-73526FCC246B}"/>
    <cellStyle name="40% - Accent6 55 2 2 2" xfId="23785" xr:uid="{0B1FFE39-5F01-4431-AA65-6017415B977F}"/>
    <cellStyle name="40% - Accent6 55 2 3" xfId="10503" xr:uid="{BBCA3CB4-3236-4684-9C51-0539D4C6AD61}"/>
    <cellStyle name="40% - Accent6 55 2 3 2" xfId="21791" xr:uid="{7BCD387C-36C0-48D3-9D81-443D403CDDA0}"/>
    <cellStyle name="40% - Accent6 55 2 4" xfId="8509" xr:uid="{135B063C-9768-4DF6-A2F2-436E49FBDD0A}"/>
    <cellStyle name="40% - Accent6 55 2 4 2" xfId="19797" xr:uid="{C2F705AF-A371-41C2-96BE-E9E0A933490E}"/>
    <cellStyle name="40% - Accent6 55 2 5" xfId="6515" xr:uid="{C459E2B3-33B4-475A-B106-35403E208F33}"/>
    <cellStyle name="40% - Accent6 55 2 5 2" xfId="17803" xr:uid="{C3EF6CE4-178B-4380-9AAE-8F133A6AC149}"/>
    <cellStyle name="40% - Accent6 55 2 6" xfId="15809" xr:uid="{CB7EFFDF-1EE0-486F-9E0C-C61A3EA256A2}"/>
    <cellStyle name="40% - Accent6 55 3" xfId="11500" xr:uid="{B49E786F-EDF4-40B9-B877-14628296B9F8}"/>
    <cellStyle name="40% - Accent6 55 3 2" xfId="22788" xr:uid="{85567E87-CF98-48A4-B8B2-66F868C20B6C}"/>
    <cellStyle name="40% - Accent6 55 4" xfId="9506" xr:uid="{09917BCA-55E6-42A4-B991-3CA4E1640441}"/>
    <cellStyle name="40% - Accent6 55 4 2" xfId="20794" xr:uid="{705EDC4C-850D-42B0-BE2E-79EF5162DF15}"/>
    <cellStyle name="40% - Accent6 55 5" xfId="7512" xr:uid="{0CB6BFDA-007B-467D-BB8F-2604C377C7F5}"/>
    <cellStyle name="40% - Accent6 55 5 2" xfId="18800" xr:uid="{85F36221-2C36-4FE1-AE76-7E6DF75648CB}"/>
    <cellStyle name="40% - Accent6 55 6" xfId="5518" xr:uid="{2B3DB31B-DD72-43D3-AB5F-A12F2AA9C608}"/>
    <cellStyle name="40% - Accent6 55 6 2" xfId="16806" xr:uid="{FC90619F-714E-480F-AB3B-FE37EFC168E0}"/>
    <cellStyle name="40% - Accent6 55 7" xfId="14812" xr:uid="{82CBEF75-4560-44B1-99AD-18B11A833B1E}"/>
    <cellStyle name="40% - Accent6 55 8" xfId="13498" xr:uid="{859808BE-02A8-4825-BF77-F3B8F3FCA6A8}"/>
    <cellStyle name="40% - Accent6 56" xfId="1563" xr:uid="{F99C049C-5D6C-4C4C-A646-92114217E594}"/>
    <cellStyle name="40% - Accent6 56 2" xfId="4519" xr:uid="{B555EDB9-3CC7-4237-8D27-7553FD4CFD47}"/>
    <cellStyle name="40% - Accent6 56 2 2" xfId="12498" xr:uid="{CDBE8578-AF11-4D6F-B2DB-4B38996D6DDD}"/>
    <cellStyle name="40% - Accent6 56 2 2 2" xfId="23786" xr:uid="{2A911A0E-64A8-4BFF-8B70-28A2BD5377E6}"/>
    <cellStyle name="40% - Accent6 56 2 3" xfId="10504" xr:uid="{D165238F-A0B1-4BA5-AFCF-0EC2207827B7}"/>
    <cellStyle name="40% - Accent6 56 2 3 2" xfId="21792" xr:uid="{68446475-D0DF-4D18-8298-C0ACB41F5C60}"/>
    <cellStyle name="40% - Accent6 56 2 4" xfId="8510" xr:uid="{5D1843AE-7995-4A52-A970-97239714F85D}"/>
    <cellStyle name="40% - Accent6 56 2 4 2" xfId="19798" xr:uid="{4DE37717-077E-4CFD-A099-CD3370DA715C}"/>
    <cellStyle name="40% - Accent6 56 2 5" xfId="6516" xr:uid="{3FA023D4-B281-4130-81C5-33817F887CE0}"/>
    <cellStyle name="40% - Accent6 56 2 5 2" xfId="17804" xr:uid="{C80C25FF-B0CC-4E5D-B5F3-5C7C847DFD1B}"/>
    <cellStyle name="40% - Accent6 56 2 6" xfId="15810" xr:uid="{BD59E703-6E9F-445C-B01A-3786C9DDC202}"/>
    <cellStyle name="40% - Accent6 56 3" xfId="11501" xr:uid="{EEB39199-C69E-4315-8CDB-086E39B0E325}"/>
    <cellStyle name="40% - Accent6 56 3 2" xfId="22789" xr:uid="{B4A377F9-3A11-4243-9C93-9437C1CA2143}"/>
    <cellStyle name="40% - Accent6 56 4" xfId="9507" xr:uid="{5DFCFEA6-DAE8-4E94-A76B-15605C6AB2ED}"/>
    <cellStyle name="40% - Accent6 56 4 2" xfId="20795" xr:uid="{E5AED9F9-9B66-4A78-948A-C4EB909FEC40}"/>
    <cellStyle name="40% - Accent6 56 5" xfId="7513" xr:uid="{C4FEA1DC-BA2C-4D59-AD83-6B63B2F8F229}"/>
    <cellStyle name="40% - Accent6 56 5 2" xfId="18801" xr:uid="{4931D606-174B-4EC6-A83D-D3D64970B3FD}"/>
    <cellStyle name="40% - Accent6 56 6" xfId="5519" xr:uid="{1CAB97F3-CC52-43AD-8E1A-FE17E2012DD3}"/>
    <cellStyle name="40% - Accent6 56 6 2" xfId="16807" xr:uid="{8B482DA4-D77C-4E68-8E7A-41D03D85610D}"/>
    <cellStyle name="40% - Accent6 56 7" xfId="14813" xr:uid="{31FD29ED-99EC-4572-A5FA-D7B448257110}"/>
    <cellStyle name="40% - Accent6 56 8" xfId="13499" xr:uid="{E75E23F1-67EE-4B24-8BA1-4947F664AC4D}"/>
    <cellStyle name="40% - Accent6 57" xfId="1564" xr:uid="{6FCD0358-986A-4AC8-ACC5-3CC167B17F20}"/>
    <cellStyle name="40% - Accent6 57 2" xfId="4520" xr:uid="{AEAC80FE-77C8-4357-998D-7DE2EAD29DD8}"/>
    <cellStyle name="40% - Accent6 57 2 2" xfId="12499" xr:uid="{96FF0A54-6C2C-4BAE-AA5E-B80B779A79AA}"/>
    <cellStyle name="40% - Accent6 57 2 2 2" xfId="23787" xr:uid="{52821461-F721-4C54-AD54-4D109D7D07E2}"/>
    <cellStyle name="40% - Accent6 57 2 3" xfId="10505" xr:uid="{333DA108-B2A2-43AF-97AE-0B1DF294A9ED}"/>
    <cellStyle name="40% - Accent6 57 2 3 2" xfId="21793" xr:uid="{1D3D4214-C47D-4FFF-9D0C-91FE130AF18D}"/>
    <cellStyle name="40% - Accent6 57 2 4" xfId="8511" xr:uid="{908DE9EB-1B20-460C-B28C-99B666537EEB}"/>
    <cellStyle name="40% - Accent6 57 2 4 2" xfId="19799" xr:uid="{A28A1317-2508-4F62-92D3-EBC18476E46E}"/>
    <cellStyle name="40% - Accent6 57 2 5" xfId="6517" xr:uid="{F6C36793-980A-41DF-854F-3CFE04ACDE04}"/>
    <cellStyle name="40% - Accent6 57 2 5 2" xfId="17805" xr:uid="{BF39AB5F-6617-4F2B-BA81-BBE295A21F74}"/>
    <cellStyle name="40% - Accent6 57 2 6" xfId="15811" xr:uid="{33958513-DA32-46B3-837D-754C52A018A5}"/>
    <cellStyle name="40% - Accent6 57 3" xfId="11502" xr:uid="{C6F8A5A1-D9F8-41AC-9C69-01EFE7AEED8C}"/>
    <cellStyle name="40% - Accent6 57 3 2" xfId="22790" xr:uid="{EF200E2A-0245-4474-AC11-CFA111CA8494}"/>
    <cellStyle name="40% - Accent6 57 4" xfId="9508" xr:uid="{9070C7E1-53F6-422A-9CCC-BE90A6B4AE8F}"/>
    <cellStyle name="40% - Accent6 57 4 2" xfId="20796" xr:uid="{47DF8877-7D6D-4065-8482-77E8D8B3E326}"/>
    <cellStyle name="40% - Accent6 57 5" xfId="7514" xr:uid="{39BB5C9B-1CA9-487F-A39B-74D7CC0DD985}"/>
    <cellStyle name="40% - Accent6 57 5 2" xfId="18802" xr:uid="{AA7A4245-F06B-4200-88F4-F18F16875DA3}"/>
    <cellStyle name="40% - Accent6 57 6" xfId="5520" xr:uid="{6710A3AF-E359-4058-B089-34EC1B202EF7}"/>
    <cellStyle name="40% - Accent6 57 6 2" xfId="16808" xr:uid="{CEE1A445-67E9-4F65-A9D0-6CA7BC846473}"/>
    <cellStyle name="40% - Accent6 57 7" xfId="14814" xr:uid="{F4A4933C-7EA1-46F5-ADEC-D344F1BA12C5}"/>
    <cellStyle name="40% - Accent6 57 8" xfId="13500" xr:uid="{09CB64C2-E45B-4F0C-8E26-96B00A4ED336}"/>
    <cellStyle name="40% - Accent6 58" xfId="1565" xr:uid="{B84C7B4C-B659-408B-8EB0-2174B71DE2F0}"/>
    <cellStyle name="40% - Accent6 58 2" xfId="4521" xr:uid="{31FF0DA5-3A3E-4357-95A9-0F6671D1B586}"/>
    <cellStyle name="40% - Accent6 58 2 2" xfId="12500" xr:uid="{E106AA95-B169-41D9-994F-430326FB4714}"/>
    <cellStyle name="40% - Accent6 58 2 2 2" xfId="23788" xr:uid="{DB1F9A6C-4CD2-4FBC-B29C-87AA07F15588}"/>
    <cellStyle name="40% - Accent6 58 2 3" xfId="10506" xr:uid="{92733C98-CDBE-4891-9D15-3F8DB386BEE7}"/>
    <cellStyle name="40% - Accent6 58 2 3 2" xfId="21794" xr:uid="{9D1B2353-257B-4035-B9B9-8CED7E1E488F}"/>
    <cellStyle name="40% - Accent6 58 2 4" xfId="8512" xr:uid="{66B503D6-DDCB-4DA7-BCBA-5FF356A8D221}"/>
    <cellStyle name="40% - Accent6 58 2 4 2" xfId="19800" xr:uid="{46760258-7AE1-4701-8CA6-12A0918453BC}"/>
    <cellStyle name="40% - Accent6 58 2 5" xfId="6518" xr:uid="{85A47ABD-08A0-4E0C-9EC2-7334BF654DDD}"/>
    <cellStyle name="40% - Accent6 58 2 5 2" xfId="17806" xr:uid="{AFED7119-1390-42EA-873B-1A5B7755195C}"/>
    <cellStyle name="40% - Accent6 58 2 6" xfId="15812" xr:uid="{7D1066E5-FA6D-4895-95AD-15E7DE153741}"/>
    <cellStyle name="40% - Accent6 58 3" xfId="11503" xr:uid="{D7B40808-833B-4B15-BAD4-1B65188512EF}"/>
    <cellStyle name="40% - Accent6 58 3 2" xfId="22791" xr:uid="{62459903-9B45-424F-BC74-81FA874FFA7B}"/>
    <cellStyle name="40% - Accent6 58 4" xfId="9509" xr:uid="{43D3C455-6E7C-4595-B1CD-C01B2BBA8A98}"/>
    <cellStyle name="40% - Accent6 58 4 2" xfId="20797" xr:uid="{D8C98708-D5F5-4BD0-A987-A4FBC4DABFAF}"/>
    <cellStyle name="40% - Accent6 58 5" xfId="7515" xr:uid="{D6EB3854-2292-4DC7-B996-A51D69D24369}"/>
    <cellStyle name="40% - Accent6 58 5 2" xfId="18803" xr:uid="{E195A831-11CC-43FF-A13E-BD9248E841B9}"/>
    <cellStyle name="40% - Accent6 58 6" xfId="5521" xr:uid="{E5BE9C61-78D5-436C-A750-BA0349473A45}"/>
    <cellStyle name="40% - Accent6 58 6 2" xfId="16809" xr:uid="{1EBDC305-0857-4FDD-AE00-F814ACEAEA7B}"/>
    <cellStyle name="40% - Accent6 58 7" xfId="14815" xr:uid="{BCF4B7E3-8ACB-4984-AA7F-5F9BBBDF72CD}"/>
    <cellStyle name="40% - Accent6 58 8" xfId="13501" xr:uid="{43F3FFE5-3D54-4BDE-882D-1C0CA312307A}"/>
    <cellStyle name="40% - Accent6 59" xfId="1566" xr:uid="{79BCCB16-AF3F-48CD-BDB9-3D781A918F35}"/>
    <cellStyle name="40% - Accent6 59 2" xfId="4522" xr:uid="{4EEF693E-0EBB-497A-B014-45039B20DA88}"/>
    <cellStyle name="40% - Accent6 59 2 2" xfId="12501" xr:uid="{3EAFD36E-3CD6-405D-8ECC-009C2BD68729}"/>
    <cellStyle name="40% - Accent6 59 2 2 2" xfId="23789" xr:uid="{902B17E1-4628-4DAD-A38F-212C898F1B77}"/>
    <cellStyle name="40% - Accent6 59 2 3" xfId="10507" xr:uid="{EA4F8426-E758-47BE-B295-CAC34803D14D}"/>
    <cellStyle name="40% - Accent6 59 2 3 2" xfId="21795" xr:uid="{9CD3D350-5B45-4F14-A76A-B167E74608B8}"/>
    <cellStyle name="40% - Accent6 59 2 4" xfId="8513" xr:uid="{971676E4-EEA4-458D-9FEA-16CD15A08516}"/>
    <cellStyle name="40% - Accent6 59 2 4 2" xfId="19801" xr:uid="{9CDAFB3A-A0DB-4E8B-A882-C615A0017983}"/>
    <cellStyle name="40% - Accent6 59 2 5" xfId="6519" xr:uid="{B13F00CD-3A0F-41C5-8B3D-9357CCF74BD4}"/>
    <cellStyle name="40% - Accent6 59 2 5 2" xfId="17807" xr:uid="{94806FCA-0343-446D-8F59-9AF0335B33DD}"/>
    <cellStyle name="40% - Accent6 59 2 6" xfId="15813" xr:uid="{E3692EC0-D787-4B56-B76B-CFFA58148FF8}"/>
    <cellStyle name="40% - Accent6 59 3" xfId="11504" xr:uid="{AEEF9E2B-EC65-48DC-B45A-6C092E2DFCF8}"/>
    <cellStyle name="40% - Accent6 59 3 2" xfId="22792" xr:uid="{3C334CF3-C269-4ABB-B2B4-8B46F0E4591F}"/>
    <cellStyle name="40% - Accent6 59 4" xfId="9510" xr:uid="{28122C21-CE71-4110-9EF7-E72C447FF8A6}"/>
    <cellStyle name="40% - Accent6 59 4 2" xfId="20798" xr:uid="{2BE3D325-1C8A-46B2-8A85-3A95EC6DDBA5}"/>
    <cellStyle name="40% - Accent6 59 5" xfId="7516" xr:uid="{1711454D-CB0F-435D-87B2-0D878DF9C2B2}"/>
    <cellStyle name="40% - Accent6 59 5 2" xfId="18804" xr:uid="{56F4DAA1-0860-41DA-9F8A-F501BAD23954}"/>
    <cellStyle name="40% - Accent6 59 6" xfId="5522" xr:uid="{587D48EB-FCDA-4AA4-8BE9-B8DFE23228B0}"/>
    <cellStyle name="40% - Accent6 59 6 2" xfId="16810" xr:uid="{ED82CFA5-EBD0-47D0-BAEB-5FD98E18EF19}"/>
    <cellStyle name="40% - Accent6 59 7" xfId="14816" xr:uid="{11315F42-B263-46B9-A2DC-7F4CB92A498D}"/>
    <cellStyle name="40% - Accent6 59 8" xfId="13502" xr:uid="{1CB72EEF-813F-47FB-A5FB-F83FC6EAA88F}"/>
    <cellStyle name="40% - Accent6 6" xfId="1567" xr:uid="{632B99A2-A503-403F-B661-E52032EAC151}"/>
    <cellStyle name="40% - Accent6 6 10" xfId="24695" xr:uid="{33D3F3E1-64FE-4165-911F-F4ECF4EA9AE9}"/>
    <cellStyle name="40% - Accent6 6 11" xfId="25084" xr:uid="{2B4B62A1-1BAA-4E24-BFCA-41552AC4A35E}"/>
    <cellStyle name="40% - Accent6 6 2" xfId="4523" xr:uid="{A2D1EA19-9B13-48D9-83FD-EB2A4EAF4504}"/>
    <cellStyle name="40% - Accent6 6 2 2" xfId="12502" xr:uid="{154ADB66-1376-41A4-8AD8-0BD563B84D05}"/>
    <cellStyle name="40% - Accent6 6 2 2 2" xfId="23790" xr:uid="{273957A1-7C69-488E-8FBB-2610F37AD861}"/>
    <cellStyle name="40% - Accent6 6 2 3" xfId="10508" xr:uid="{5695CE4C-7EC3-4081-BC4E-13079A893FF3}"/>
    <cellStyle name="40% - Accent6 6 2 3 2" xfId="21796" xr:uid="{96947B6A-FC7F-45AF-906E-5909744D63DE}"/>
    <cellStyle name="40% - Accent6 6 2 4" xfId="8514" xr:uid="{71827BAF-1B3C-4BDA-AC5B-082E27B6D908}"/>
    <cellStyle name="40% - Accent6 6 2 4 2" xfId="19802" xr:uid="{05A575AE-D605-496A-861A-4084BEE94A31}"/>
    <cellStyle name="40% - Accent6 6 2 5" xfId="6520" xr:uid="{88F44984-C097-4DF2-8F7D-CF315AD93687}"/>
    <cellStyle name="40% - Accent6 6 2 5 2" xfId="17808" xr:uid="{C0439B78-33FF-41E6-8C27-A04B5466B701}"/>
    <cellStyle name="40% - Accent6 6 2 6" xfId="15814" xr:uid="{29A8B28C-A475-4850-83AB-15F6FF21E2BF}"/>
    <cellStyle name="40% - Accent6 6 2 7" xfId="24456" xr:uid="{DCF79BA0-D140-42A5-BAFE-2206F90804B4}"/>
    <cellStyle name="40% - Accent6 6 2 8" xfId="24919" xr:uid="{56BF9FEF-C676-46E8-8C53-5943F0116A8F}"/>
    <cellStyle name="40% - Accent6 6 2 9" xfId="25286" xr:uid="{30935F93-7DC0-4FD7-A9F0-6F0F4330876B}"/>
    <cellStyle name="40% - Accent6 6 3" xfId="11505" xr:uid="{7CD47AB0-9E12-4080-BDFF-BA78DBC7FAC1}"/>
    <cellStyle name="40% - Accent6 6 3 2" xfId="22793" xr:uid="{E5391EC5-341C-4193-B232-5F8514B3ED7E}"/>
    <cellStyle name="40% - Accent6 6 4" xfId="9511" xr:uid="{C01DD117-776A-4D61-AEE2-FD3FBDD56206}"/>
    <cellStyle name="40% - Accent6 6 4 2" xfId="20799" xr:uid="{2B5AB6AC-602B-4341-A144-C95B54B43150}"/>
    <cellStyle name="40% - Accent6 6 5" xfId="7517" xr:uid="{23EADD78-75A0-4369-B933-4210823BC5D8}"/>
    <cellStyle name="40% - Accent6 6 5 2" xfId="18805" xr:uid="{8B7F80D9-377E-4533-9344-06EEA6B3CD3B}"/>
    <cellStyle name="40% - Accent6 6 6" xfId="5523" xr:uid="{A8213B39-792E-40EA-91B4-B2D13DA922A8}"/>
    <cellStyle name="40% - Accent6 6 6 2" xfId="16811" xr:uid="{BB177CE5-2901-4016-A8BA-185060405BEE}"/>
    <cellStyle name="40% - Accent6 6 7" xfId="14817" xr:uid="{4DD00A6F-B668-44D3-BF33-C059B4D35E3C}"/>
    <cellStyle name="40% - Accent6 6 8" xfId="13503" xr:uid="{C16B5AA2-5DDC-4728-A1DC-B3325CD6E5C5}"/>
    <cellStyle name="40% - Accent6 6 9" xfId="24068" xr:uid="{20C60500-623F-4EC2-B51C-A33A7E075039}"/>
    <cellStyle name="40% - Accent6 60" xfId="1568" xr:uid="{69F64957-CB0D-4B98-A7DB-1A705DBC4FED}"/>
    <cellStyle name="40% - Accent6 60 2" xfId="4524" xr:uid="{1016BE5C-F957-49C7-8133-8AC7E102F9B9}"/>
    <cellStyle name="40% - Accent6 60 2 2" xfId="12503" xr:uid="{21946238-7EC0-4167-9231-3CAFA4E42273}"/>
    <cellStyle name="40% - Accent6 60 2 2 2" xfId="23791" xr:uid="{4D8E1081-A0C9-47E5-8D1D-FB8BD4DB46B4}"/>
    <cellStyle name="40% - Accent6 60 2 3" xfId="10509" xr:uid="{F512CB9A-1151-4453-8785-AEA89687A7D2}"/>
    <cellStyle name="40% - Accent6 60 2 3 2" xfId="21797" xr:uid="{D18F32EB-78E3-4872-9852-3D38B5FF3F43}"/>
    <cellStyle name="40% - Accent6 60 2 4" xfId="8515" xr:uid="{42A48D1D-CC85-40AA-96A6-858DAE7FD6E4}"/>
    <cellStyle name="40% - Accent6 60 2 4 2" xfId="19803" xr:uid="{D20E4463-4CAB-40C1-9A9E-3E81D12A11DC}"/>
    <cellStyle name="40% - Accent6 60 2 5" xfId="6521" xr:uid="{8D0BAD83-6BD2-4462-91EF-89861729657E}"/>
    <cellStyle name="40% - Accent6 60 2 5 2" xfId="17809" xr:uid="{E4436635-0B1F-4917-AE6C-35FA9218491C}"/>
    <cellStyle name="40% - Accent6 60 2 6" xfId="15815" xr:uid="{99434094-618C-4040-BFBE-CA071BF4FAA6}"/>
    <cellStyle name="40% - Accent6 60 3" xfId="11506" xr:uid="{58A052AE-58E9-4C22-AF73-2ADD2CF8F02E}"/>
    <cellStyle name="40% - Accent6 60 3 2" xfId="22794" xr:uid="{5D6780EC-1344-49B1-9749-B0DE4B5A7FCC}"/>
    <cellStyle name="40% - Accent6 60 4" xfId="9512" xr:uid="{26646347-6D11-4A49-8530-48C4BAB59CFC}"/>
    <cellStyle name="40% - Accent6 60 4 2" xfId="20800" xr:uid="{F6732EB9-1F9D-4DC1-84FA-8410B3A020AF}"/>
    <cellStyle name="40% - Accent6 60 5" xfId="7518" xr:uid="{A8C2F3BA-E2C4-4F44-BBE2-E27592BB182D}"/>
    <cellStyle name="40% - Accent6 60 5 2" xfId="18806" xr:uid="{4F271B15-073A-47B0-9A5A-F21C40F16255}"/>
    <cellStyle name="40% - Accent6 60 6" xfId="5524" xr:uid="{0A809D3D-1E76-4FBF-93EE-01F7E43C29CC}"/>
    <cellStyle name="40% - Accent6 60 6 2" xfId="16812" xr:uid="{D3A78376-231B-4E6C-B233-C1114DB290B7}"/>
    <cellStyle name="40% - Accent6 60 7" xfId="14818" xr:uid="{3642940C-3A93-4DFD-808C-F1C40EBAD8D3}"/>
    <cellStyle name="40% - Accent6 60 8" xfId="13504" xr:uid="{D116DA80-CC2E-41CE-8DE9-4A47E69F3EAB}"/>
    <cellStyle name="40% - Accent6 61" xfId="1569" xr:uid="{248D1ABA-896C-4DF3-8DFF-B8C23BC03856}"/>
    <cellStyle name="40% - Accent6 61 2" xfId="4525" xr:uid="{4DF3F521-C385-4C68-9379-0461EBCA3260}"/>
    <cellStyle name="40% - Accent6 61 2 2" xfId="12504" xr:uid="{AB08BC55-262E-43DA-8FFB-7B38C9F311B8}"/>
    <cellStyle name="40% - Accent6 61 2 2 2" xfId="23792" xr:uid="{9FF5B1F0-6B58-4338-95DF-A0CB4A2E2BE4}"/>
    <cellStyle name="40% - Accent6 61 2 3" xfId="10510" xr:uid="{936A4D8D-ED94-4142-B8AC-6FDB39C8C616}"/>
    <cellStyle name="40% - Accent6 61 2 3 2" xfId="21798" xr:uid="{E7BE15B8-37C8-407A-9E29-79673BCF77D1}"/>
    <cellStyle name="40% - Accent6 61 2 4" xfId="8516" xr:uid="{332DE44A-3872-483B-95CE-B88E852377A1}"/>
    <cellStyle name="40% - Accent6 61 2 4 2" xfId="19804" xr:uid="{32D20BCF-1E35-401B-B446-33C9E2260B65}"/>
    <cellStyle name="40% - Accent6 61 2 5" xfId="6522" xr:uid="{B2E33329-C3C9-4850-925F-945C52DFB469}"/>
    <cellStyle name="40% - Accent6 61 2 5 2" xfId="17810" xr:uid="{385C3FB2-B9F8-49D6-94B4-A97533EE8D18}"/>
    <cellStyle name="40% - Accent6 61 2 6" xfId="15816" xr:uid="{162D0EFB-89FB-42CB-BD4A-A553165CA530}"/>
    <cellStyle name="40% - Accent6 61 3" xfId="11507" xr:uid="{1B5EF07F-4522-4C31-AFFD-C8631ADEDA0A}"/>
    <cellStyle name="40% - Accent6 61 3 2" xfId="22795" xr:uid="{DAF4593D-9E02-4C9D-B9E9-9FA582CA285F}"/>
    <cellStyle name="40% - Accent6 61 4" xfId="9513" xr:uid="{B4D55B45-CD32-4203-AAA3-01CB8198DADF}"/>
    <cellStyle name="40% - Accent6 61 4 2" xfId="20801" xr:uid="{DF756E36-BF1B-4025-9AD6-C42427850EB1}"/>
    <cellStyle name="40% - Accent6 61 5" xfId="7519" xr:uid="{8513988E-A4E7-4E65-B22F-65EBAADA66CD}"/>
    <cellStyle name="40% - Accent6 61 5 2" xfId="18807" xr:uid="{9716E8B9-6897-4B4C-83F1-070463BA7341}"/>
    <cellStyle name="40% - Accent6 61 6" xfId="5525" xr:uid="{A23DB4BC-C7F7-4EA2-8437-069D302C529E}"/>
    <cellStyle name="40% - Accent6 61 6 2" xfId="16813" xr:uid="{B3DB22BE-77E8-4ADB-9E92-81529FC6034D}"/>
    <cellStyle name="40% - Accent6 61 7" xfId="14819" xr:uid="{5CFA2E51-DBE0-4043-9CD7-69634AC99424}"/>
    <cellStyle name="40% - Accent6 61 8" xfId="13505" xr:uid="{7D1D78DC-ECDE-4F55-9EE0-C484630566EB}"/>
    <cellStyle name="40% - Accent6 62" xfId="1570" xr:uid="{EF9644AC-0EB3-4043-B152-FCB77ED569A0}"/>
    <cellStyle name="40% - Accent6 62 2" xfId="4526" xr:uid="{E3D3E625-1913-4A14-92B9-4B49C90290D5}"/>
    <cellStyle name="40% - Accent6 62 2 2" xfId="12505" xr:uid="{5562E25E-C67F-41E1-A532-D4FDE8049746}"/>
    <cellStyle name="40% - Accent6 62 2 2 2" xfId="23793" xr:uid="{0FD6CEFD-03F8-4F6D-9AD5-6801901EF871}"/>
    <cellStyle name="40% - Accent6 62 2 3" xfId="10511" xr:uid="{25C99EF3-FEF4-412D-A4D5-E35325D5B37F}"/>
    <cellStyle name="40% - Accent6 62 2 3 2" xfId="21799" xr:uid="{F24BE897-F9BD-4298-A8CB-A2C16AA12E14}"/>
    <cellStyle name="40% - Accent6 62 2 4" xfId="8517" xr:uid="{379DDB85-C4ED-48BF-B1F0-B01648DCA16D}"/>
    <cellStyle name="40% - Accent6 62 2 4 2" xfId="19805" xr:uid="{B6E5A055-3A8B-4732-B409-A5F7BAFB9F0F}"/>
    <cellStyle name="40% - Accent6 62 2 5" xfId="6523" xr:uid="{D4BCE95C-2BCB-4C0E-8B8E-1B746B388519}"/>
    <cellStyle name="40% - Accent6 62 2 5 2" xfId="17811" xr:uid="{8DB5CCDC-E1EC-4785-BCE5-07C3D8D75CD3}"/>
    <cellStyle name="40% - Accent6 62 2 6" xfId="15817" xr:uid="{AE72AF27-0FC0-44C4-88C8-5AB4E3130483}"/>
    <cellStyle name="40% - Accent6 62 3" xfId="11508" xr:uid="{32624E99-F6BC-4469-9A21-17B7E3F549DB}"/>
    <cellStyle name="40% - Accent6 62 3 2" xfId="22796" xr:uid="{7269C03A-9D07-4FB9-B877-6AA74990AD98}"/>
    <cellStyle name="40% - Accent6 62 4" xfId="9514" xr:uid="{71C33AC9-5932-45A1-BDD9-6BA1A1A8AFC9}"/>
    <cellStyle name="40% - Accent6 62 4 2" xfId="20802" xr:uid="{04D61AB6-9F45-4321-9228-8F960E60C760}"/>
    <cellStyle name="40% - Accent6 62 5" xfId="7520" xr:uid="{20A59EF6-2640-47CE-9B81-B91233005B95}"/>
    <cellStyle name="40% - Accent6 62 5 2" xfId="18808" xr:uid="{6DDC4291-A0EA-40D6-B61E-CCFD7DAFEBC7}"/>
    <cellStyle name="40% - Accent6 62 6" xfId="5526" xr:uid="{7C11F171-63AC-415E-B908-5F3EA81C8685}"/>
    <cellStyle name="40% - Accent6 62 6 2" xfId="16814" xr:uid="{BCE7875C-69CE-4004-8A68-04F5B745591C}"/>
    <cellStyle name="40% - Accent6 62 7" xfId="14820" xr:uid="{88EC9A6D-47AE-4F66-8832-62945B184CCD}"/>
    <cellStyle name="40% - Accent6 62 8" xfId="13506" xr:uid="{0FC1720B-3954-42F9-8154-B349BEA6667A}"/>
    <cellStyle name="40% - Accent6 63" xfId="1571" xr:uid="{F34E58AE-9920-4380-8009-1569614DE4C6}"/>
    <cellStyle name="40% - Accent6 63 2" xfId="4527" xr:uid="{4526B0F2-E94C-4ED4-B443-B84652CD3FC0}"/>
    <cellStyle name="40% - Accent6 63 2 2" xfId="12506" xr:uid="{CA22C2DD-8F50-495D-84D5-E7B5AF8180EA}"/>
    <cellStyle name="40% - Accent6 63 2 2 2" xfId="23794" xr:uid="{E6E84001-0F00-40BB-A3E7-B9A7DD4BF5EC}"/>
    <cellStyle name="40% - Accent6 63 2 3" xfId="10512" xr:uid="{5E78ECBD-A042-4DE2-9A6B-0C55D41747A5}"/>
    <cellStyle name="40% - Accent6 63 2 3 2" xfId="21800" xr:uid="{9458588D-DF19-4D05-A21A-9280B66C8F53}"/>
    <cellStyle name="40% - Accent6 63 2 4" xfId="8518" xr:uid="{55725577-F147-46A2-97F2-AB80F1B0132C}"/>
    <cellStyle name="40% - Accent6 63 2 4 2" xfId="19806" xr:uid="{4CAD6B10-1AF2-4249-942E-62FF7C37FBFA}"/>
    <cellStyle name="40% - Accent6 63 2 5" xfId="6524" xr:uid="{91CA2511-8995-478C-B67D-329742539B25}"/>
    <cellStyle name="40% - Accent6 63 2 5 2" xfId="17812" xr:uid="{65C4C5EB-DFEC-47ED-8B04-48450D996596}"/>
    <cellStyle name="40% - Accent6 63 2 6" xfId="15818" xr:uid="{A74F1864-96E4-4DE2-A9B6-8A39DB94E88B}"/>
    <cellStyle name="40% - Accent6 63 3" xfId="11509" xr:uid="{AC1EDC41-A9E1-4928-8653-2E0C3D4C6326}"/>
    <cellStyle name="40% - Accent6 63 3 2" xfId="22797" xr:uid="{0213D7B0-4FDA-4FB3-8686-BB997EC4871C}"/>
    <cellStyle name="40% - Accent6 63 4" xfId="9515" xr:uid="{9F1C402E-34EE-408F-84D6-8C2490433B9F}"/>
    <cellStyle name="40% - Accent6 63 4 2" xfId="20803" xr:uid="{DCC38CF2-3850-44A7-B508-0D9899147A22}"/>
    <cellStyle name="40% - Accent6 63 5" xfId="7521" xr:uid="{ED5121BA-06AE-4601-8785-7947ACDD143E}"/>
    <cellStyle name="40% - Accent6 63 5 2" xfId="18809" xr:uid="{ED605D86-7EDB-40CB-8DBF-B2DE924BE28D}"/>
    <cellStyle name="40% - Accent6 63 6" xfId="5527" xr:uid="{975B28CA-4390-4100-B78C-469F66219A9F}"/>
    <cellStyle name="40% - Accent6 63 6 2" xfId="16815" xr:uid="{57D03468-86B4-49CB-B7DE-7B874416DDAE}"/>
    <cellStyle name="40% - Accent6 63 7" xfId="14821" xr:uid="{CD9EFBBE-C007-4328-AA12-448D64D8ECEB}"/>
    <cellStyle name="40% - Accent6 63 8" xfId="13507" xr:uid="{2EBB1646-8BA9-44EE-B075-C6D0E421E7F4}"/>
    <cellStyle name="40% - Accent6 64" xfId="1572" xr:uid="{5D260E73-50F1-4AD6-AF90-5BA7F30BC02B}"/>
    <cellStyle name="40% - Accent6 64 2" xfId="4528" xr:uid="{B7AC9E15-0E63-4305-A476-4D10E8799FC5}"/>
    <cellStyle name="40% - Accent6 64 2 2" xfId="12507" xr:uid="{EBE0165F-742E-4E02-A500-775EC8ACFF7E}"/>
    <cellStyle name="40% - Accent6 64 2 2 2" xfId="23795" xr:uid="{A82FA40F-4705-49E4-98DA-C5D47E6ACF06}"/>
    <cellStyle name="40% - Accent6 64 2 3" xfId="10513" xr:uid="{664A5346-968C-4D88-8740-C9B7F27C527E}"/>
    <cellStyle name="40% - Accent6 64 2 3 2" xfId="21801" xr:uid="{4EE87E83-5AB4-4F67-A585-78A5896B85F0}"/>
    <cellStyle name="40% - Accent6 64 2 4" xfId="8519" xr:uid="{713451F9-298C-493A-8F1B-A1A67D3C9BCE}"/>
    <cellStyle name="40% - Accent6 64 2 4 2" xfId="19807" xr:uid="{4C4059E8-B434-4D20-A818-69BF2FECEDC7}"/>
    <cellStyle name="40% - Accent6 64 2 5" xfId="6525" xr:uid="{DCB495BA-DC13-4A7D-8905-8A84B3465A47}"/>
    <cellStyle name="40% - Accent6 64 2 5 2" xfId="17813" xr:uid="{967BB6EC-0C0B-4E90-ACEB-E5323DE55B0B}"/>
    <cellStyle name="40% - Accent6 64 2 6" xfId="15819" xr:uid="{2CE250F3-ADE3-4DAD-8C13-AD79FC31358C}"/>
    <cellStyle name="40% - Accent6 64 3" xfId="11510" xr:uid="{AAF55586-E1BC-4281-9CDF-D0EBA5DBB588}"/>
    <cellStyle name="40% - Accent6 64 3 2" xfId="22798" xr:uid="{3D80025C-57CE-4AE0-9873-D07CA82DCFEA}"/>
    <cellStyle name="40% - Accent6 64 4" xfId="9516" xr:uid="{456ED648-41C3-45CA-A426-B046058DB295}"/>
    <cellStyle name="40% - Accent6 64 4 2" xfId="20804" xr:uid="{2AAAF906-0DEB-44CA-8887-EFF1FB65DEFD}"/>
    <cellStyle name="40% - Accent6 64 5" xfId="7522" xr:uid="{A81C1B68-D9AC-4DF5-9AE4-10A0DE3B7F00}"/>
    <cellStyle name="40% - Accent6 64 5 2" xfId="18810" xr:uid="{A1016A49-DB86-4461-8D66-35AEF7D9363B}"/>
    <cellStyle name="40% - Accent6 64 6" xfId="5528" xr:uid="{CD8A8E80-CF27-40D2-8F2D-F1717653601E}"/>
    <cellStyle name="40% - Accent6 64 6 2" xfId="16816" xr:uid="{C26B8A30-4F7E-4D04-B17D-4D6346D827CD}"/>
    <cellStyle name="40% - Accent6 64 7" xfId="14822" xr:uid="{352E52AE-9BE0-4B6E-AD90-A7B93A1EF2B3}"/>
    <cellStyle name="40% - Accent6 64 8" xfId="13508" xr:uid="{C71B64A4-D0D7-44ED-B177-4AB48662325F}"/>
    <cellStyle name="40% - Accent6 65" xfId="1573" xr:uid="{DB94EAEC-FCD0-43CC-B788-9A942801C8B9}"/>
    <cellStyle name="40% - Accent6 65 2" xfId="4529" xr:uid="{28CBEAB8-F511-40ED-BD50-2734C85646C6}"/>
    <cellStyle name="40% - Accent6 65 2 2" xfId="12508" xr:uid="{A6884DAA-A42E-490F-94A2-9BB12D1F0431}"/>
    <cellStyle name="40% - Accent6 65 2 2 2" xfId="23796" xr:uid="{B524ECB3-7F3F-4AF2-8D30-632A19EF699F}"/>
    <cellStyle name="40% - Accent6 65 2 3" xfId="10514" xr:uid="{7C4F340F-91B7-4076-99D0-BA37354E2AF7}"/>
    <cellStyle name="40% - Accent6 65 2 3 2" xfId="21802" xr:uid="{39D051C6-7AB8-461E-A5F7-080082EFA7D2}"/>
    <cellStyle name="40% - Accent6 65 2 4" xfId="8520" xr:uid="{09CB6073-5513-481D-83F8-CBB10D89178C}"/>
    <cellStyle name="40% - Accent6 65 2 4 2" xfId="19808" xr:uid="{AA49CC94-EB7C-40E7-9CA5-07194C5A11E8}"/>
    <cellStyle name="40% - Accent6 65 2 5" xfId="6526" xr:uid="{B49D681A-EBFF-4A7E-B3EE-8A48DC70A5E8}"/>
    <cellStyle name="40% - Accent6 65 2 5 2" xfId="17814" xr:uid="{D98B40C3-9DD6-4D96-83B5-2EC393A88DC0}"/>
    <cellStyle name="40% - Accent6 65 2 6" xfId="15820" xr:uid="{4E5FBB57-9E3E-4BD8-A603-5D385A7F978E}"/>
    <cellStyle name="40% - Accent6 65 3" xfId="11511" xr:uid="{DB88F6AF-577B-48BD-9437-B39186AB1405}"/>
    <cellStyle name="40% - Accent6 65 3 2" xfId="22799" xr:uid="{7EA99AAE-4AEE-46C3-A39E-FAFDCF7D39D4}"/>
    <cellStyle name="40% - Accent6 65 4" xfId="9517" xr:uid="{05ACDEEA-341C-4756-A0B6-CC7DD43F03D2}"/>
    <cellStyle name="40% - Accent6 65 4 2" xfId="20805" xr:uid="{DEE009C1-FE71-4359-A3A1-6950D6FA2A86}"/>
    <cellStyle name="40% - Accent6 65 5" xfId="7523" xr:uid="{6C9110D9-518D-4C5A-977B-E0977A4A4E25}"/>
    <cellStyle name="40% - Accent6 65 5 2" xfId="18811" xr:uid="{CDE2116F-48D0-4951-A755-5B3B26CF4379}"/>
    <cellStyle name="40% - Accent6 65 6" xfId="5529" xr:uid="{5E1E56AD-69B9-48C5-B614-1B9C22628572}"/>
    <cellStyle name="40% - Accent6 65 6 2" xfId="16817" xr:uid="{F88BE7BC-32A6-4D22-A455-07F9FCA62596}"/>
    <cellStyle name="40% - Accent6 65 7" xfId="14823" xr:uid="{D40A8DC2-A3E1-4C6C-A684-0370D577CC68}"/>
    <cellStyle name="40% - Accent6 65 8" xfId="13509" xr:uid="{57EE3857-BCD1-451E-A39F-B9DDC1461E0C}"/>
    <cellStyle name="40% - Accent6 66" xfId="1574" xr:uid="{80D42424-E5B5-4551-82B4-427A7F14045E}"/>
    <cellStyle name="40% - Accent6 66 2" xfId="4530" xr:uid="{66A5ECDE-1B72-483E-972B-D734A923AFEE}"/>
    <cellStyle name="40% - Accent6 66 2 2" xfId="12509" xr:uid="{0CB47F58-6673-4559-BB56-43F1237859C8}"/>
    <cellStyle name="40% - Accent6 66 2 2 2" xfId="23797" xr:uid="{F538111B-1DCF-440C-A109-0D1758CCBF99}"/>
    <cellStyle name="40% - Accent6 66 2 3" xfId="10515" xr:uid="{59AEF4D5-9734-4C71-84B3-33209F4BC07C}"/>
    <cellStyle name="40% - Accent6 66 2 3 2" xfId="21803" xr:uid="{DD7D9D8A-37AF-47E7-9200-67A802FCC811}"/>
    <cellStyle name="40% - Accent6 66 2 4" xfId="8521" xr:uid="{15D076B1-427B-49F4-836D-352D52BC0DBB}"/>
    <cellStyle name="40% - Accent6 66 2 4 2" xfId="19809" xr:uid="{49FC9109-26D4-41CF-88CE-E652AF8C51FB}"/>
    <cellStyle name="40% - Accent6 66 2 5" xfId="6527" xr:uid="{D2EC0F8C-D948-4366-8252-93CBC3273F83}"/>
    <cellStyle name="40% - Accent6 66 2 5 2" xfId="17815" xr:uid="{0C6D9AA0-20A3-4F74-864D-ABDE4D9EA8DB}"/>
    <cellStyle name="40% - Accent6 66 2 6" xfId="15821" xr:uid="{F96C6101-1AAB-44CB-8615-67DFC6402486}"/>
    <cellStyle name="40% - Accent6 66 3" xfId="11512" xr:uid="{80A367F5-54D4-4065-B9B5-A0C57B9029E2}"/>
    <cellStyle name="40% - Accent6 66 3 2" xfId="22800" xr:uid="{C5FD9C04-ABA3-4FE4-BA80-36712769CE7A}"/>
    <cellStyle name="40% - Accent6 66 4" xfId="9518" xr:uid="{141BE3C2-0A32-4E8D-82D2-47B2A2B10B8E}"/>
    <cellStyle name="40% - Accent6 66 4 2" xfId="20806" xr:uid="{5CBF56B6-4580-4FE4-9955-FAD71E423D08}"/>
    <cellStyle name="40% - Accent6 66 5" xfId="7524" xr:uid="{8371C9E4-28F5-4008-8F2D-9E41B178CA64}"/>
    <cellStyle name="40% - Accent6 66 5 2" xfId="18812" xr:uid="{0010CCCF-6FA1-4FEF-9F01-F5D3F299B955}"/>
    <cellStyle name="40% - Accent6 66 6" xfId="5530" xr:uid="{D3EE0103-E045-4F3E-B086-B4F77ACEB859}"/>
    <cellStyle name="40% - Accent6 66 6 2" xfId="16818" xr:uid="{DD584CF3-BB9D-4B85-838F-D4C71E6E5751}"/>
    <cellStyle name="40% - Accent6 66 7" xfId="14824" xr:uid="{4DEE82C9-7BBF-46CB-911F-3918CA947A34}"/>
    <cellStyle name="40% - Accent6 66 8" xfId="13510" xr:uid="{E20E141A-61C2-4972-8B0C-041C9358C910}"/>
    <cellStyle name="40% - Accent6 67" xfId="1575" xr:uid="{79BE506D-0366-44EC-8597-FBF50F14C1FD}"/>
    <cellStyle name="40% - Accent6 67 2" xfId="4531" xr:uid="{2D2B2025-6F9B-4E02-A373-82760E14176C}"/>
    <cellStyle name="40% - Accent6 67 2 2" xfId="12510" xr:uid="{6D65EB91-01CD-41F8-979F-374151234DF4}"/>
    <cellStyle name="40% - Accent6 67 2 2 2" xfId="23798" xr:uid="{A339BC6D-EFF6-45A0-AE83-AB016009F0F9}"/>
    <cellStyle name="40% - Accent6 67 2 3" xfId="10516" xr:uid="{B8816806-B82C-477E-B7D9-28FD31E1A9E8}"/>
    <cellStyle name="40% - Accent6 67 2 3 2" xfId="21804" xr:uid="{3B85CE75-99A1-4941-AED8-6902135BDF88}"/>
    <cellStyle name="40% - Accent6 67 2 4" xfId="8522" xr:uid="{CBFBD161-8D8C-4480-B3E7-1F2D7CA1B62D}"/>
    <cellStyle name="40% - Accent6 67 2 4 2" xfId="19810" xr:uid="{6FB62CAF-38D3-44DE-A875-73B2BAB5CFF8}"/>
    <cellStyle name="40% - Accent6 67 2 5" xfId="6528" xr:uid="{FDC9EA74-E4B1-47C6-A38B-243CD5579C56}"/>
    <cellStyle name="40% - Accent6 67 2 5 2" xfId="17816" xr:uid="{D9EA74C7-5B07-4C83-9B07-8FD15A926DFE}"/>
    <cellStyle name="40% - Accent6 67 2 6" xfId="15822" xr:uid="{2C8CE1D8-FA55-4785-9E7C-5D4FF69FD76D}"/>
    <cellStyle name="40% - Accent6 67 3" xfId="11513" xr:uid="{F3F310D2-3246-480C-82D2-110D4EC9A64D}"/>
    <cellStyle name="40% - Accent6 67 3 2" xfId="22801" xr:uid="{85C79525-A322-4D8A-8E78-22235D437192}"/>
    <cellStyle name="40% - Accent6 67 4" xfId="9519" xr:uid="{4EFDBC70-F990-4B2F-8019-8E9AC7507FE7}"/>
    <cellStyle name="40% - Accent6 67 4 2" xfId="20807" xr:uid="{04E81572-2ECD-44C5-9D0A-42C858362DF7}"/>
    <cellStyle name="40% - Accent6 67 5" xfId="7525" xr:uid="{418ED257-ABBD-4EF9-8931-B250320BDFA4}"/>
    <cellStyle name="40% - Accent6 67 5 2" xfId="18813" xr:uid="{7C613344-096B-4A30-BD2A-B96D5BBF9FBB}"/>
    <cellStyle name="40% - Accent6 67 6" xfId="5531" xr:uid="{B44CCB3A-CF73-4254-AA2D-BE274B1F3A83}"/>
    <cellStyle name="40% - Accent6 67 6 2" xfId="16819" xr:uid="{D17D0397-7F6C-4851-A562-0BFB70A6A21E}"/>
    <cellStyle name="40% - Accent6 67 7" xfId="14825" xr:uid="{CBCC82A6-FE29-430B-B602-282F3FC306AB}"/>
    <cellStyle name="40% - Accent6 67 8" xfId="13511" xr:uid="{CF77A03A-51CC-459C-88B0-6BC662F182CB}"/>
    <cellStyle name="40% - Accent6 68" xfId="1576" xr:uid="{EF9F3BED-0768-48A9-B061-6CEE18CC933B}"/>
    <cellStyle name="40% - Accent6 68 2" xfId="4532" xr:uid="{7A773F8D-5739-43D8-8F3B-78165B435E50}"/>
    <cellStyle name="40% - Accent6 68 2 2" xfId="12511" xr:uid="{B6E276D4-9AE4-445D-82C3-58F8A1224DB7}"/>
    <cellStyle name="40% - Accent6 68 2 2 2" xfId="23799" xr:uid="{8C4EC16D-9093-4B6D-8410-B3D162532B6B}"/>
    <cellStyle name="40% - Accent6 68 2 3" xfId="10517" xr:uid="{5544EB55-043C-40E2-850B-13002A8737D1}"/>
    <cellStyle name="40% - Accent6 68 2 3 2" xfId="21805" xr:uid="{3EDEBC2C-2F37-4BDC-93C9-FF9AAA68E54C}"/>
    <cellStyle name="40% - Accent6 68 2 4" xfId="8523" xr:uid="{FF4CAD3A-B957-4527-B0F7-C3CEC079ED7E}"/>
    <cellStyle name="40% - Accent6 68 2 4 2" xfId="19811" xr:uid="{D0AF007D-861C-4CD8-A91D-16A224A1FE1A}"/>
    <cellStyle name="40% - Accent6 68 2 5" xfId="6529" xr:uid="{156AED8C-2F3E-4F70-B561-E203B806013B}"/>
    <cellStyle name="40% - Accent6 68 2 5 2" xfId="17817" xr:uid="{284ADF21-81AF-48D9-A337-E189B9CEF61C}"/>
    <cellStyle name="40% - Accent6 68 2 6" xfId="15823" xr:uid="{DFE13865-37A1-429C-BF0D-5FEDDDB5633A}"/>
    <cellStyle name="40% - Accent6 68 3" xfId="11514" xr:uid="{C7914106-1973-4A9C-9ED4-5F6BAAABD9D7}"/>
    <cellStyle name="40% - Accent6 68 3 2" xfId="22802" xr:uid="{F8BAAEA7-2CD8-4D29-B1DE-C840EE225975}"/>
    <cellStyle name="40% - Accent6 68 4" xfId="9520" xr:uid="{D78A86ED-EF4D-4273-AD4E-13D465AAC378}"/>
    <cellStyle name="40% - Accent6 68 4 2" xfId="20808" xr:uid="{30D45941-7DF1-4900-8E22-BE4BED1DA7A0}"/>
    <cellStyle name="40% - Accent6 68 5" xfId="7526" xr:uid="{3FC52535-728C-4661-BB9C-6AE95DE502E4}"/>
    <cellStyle name="40% - Accent6 68 5 2" xfId="18814" xr:uid="{0DB30DD5-3893-4A76-B2D4-066AF8880EE7}"/>
    <cellStyle name="40% - Accent6 68 6" xfId="5532" xr:uid="{963B870E-D021-41CB-9106-D19F1523A694}"/>
    <cellStyle name="40% - Accent6 68 6 2" xfId="16820" xr:uid="{E2183A53-EFB5-4F7A-8F91-3D06738F4D57}"/>
    <cellStyle name="40% - Accent6 68 7" xfId="14826" xr:uid="{9474A8CC-CAA0-4D2D-A170-A2DE1EBF04F5}"/>
    <cellStyle name="40% - Accent6 68 8" xfId="13512" xr:uid="{5ACEDAF0-CA77-4BAF-8432-44675F05A54D}"/>
    <cellStyle name="40% - Accent6 69" xfId="1577" xr:uid="{CB08DE11-98DE-4ACF-9BA8-6996413BE2C4}"/>
    <cellStyle name="40% - Accent6 69 2" xfId="4533" xr:uid="{7B52FF62-DF5D-40D5-BCAF-F9C183B4127A}"/>
    <cellStyle name="40% - Accent6 69 2 2" xfId="12512" xr:uid="{6D04325C-C8FE-4C71-BDBB-6B6B9DA5311B}"/>
    <cellStyle name="40% - Accent6 69 2 2 2" xfId="23800" xr:uid="{0BB8F54B-BB69-4712-B96D-1D3C6A1BDE1F}"/>
    <cellStyle name="40% - Accent6 69 2 3" xfId="10518" xr:uid="{7E7E37C2-FA1B-426A-ADA9-A864CF4E5877}"/>
    <cellStyle name="40% - Accent6 69 2 3 2" xfId="21806" xr:uid="{5206B9C2-7926-44F1-95DB-09B51DAFD669}"/>
    <cellStyle name="40% - Accent6 69 2 4" xfId="8524" xr:uid="{CB0A5789-864E-4834-98CF-FBFB5611A35D}"/>
    <cellStyle name="40% - Accent6 69 2 4 2" xfId="19812" xr:uid="{7561EC69-047D-404A-B9EC-65A822408713}"/>
    <cellStyle name="40% - Accent6 69 2 5" xfId="6530" xr:uid="{4557E367-856B-4B61-B508-AC1D970682D7}"/>
    <cellStyle name="40% - Accent6 69 2 5 2" xfId="17818" xr:uid="{B7D73261-B315-45BA-B8CE-865081406B11}"/>
    <cellStyle name="40% - Accent6 69 2 6" xfId="15824" xr:uid="{F54B965E-9F56-465C-A0EC-786FA79BEBC7}"/>
    <cellStyle name="40% - Accent6 69 3" xfId="11515" xr:uid="{3A94A7E8-B7F4-4DCA-A061-4962B5B26A03}"/>
    <cellStyle name="40% - Accent6 69 3 2" xfId="22803" xr:uid="{F59698BC-D17E-45EB-860E-5AFAB873C8D7}"/>
    <cellStyle name="40% - Accent6 69 4" xfId="9521" xr:uid="{5672CF65-66D2-477D-AA56-1C187B76E22C}"/>
    <cellStyle name="40% - Accent6 69 4 2" xfId="20809" xr:uid="{40E259E1-9833-44D1-BC47-1D4294D750B5}"/>
    <cellStyle name="40% - Accent6 69 5" xfId="7527" xr:uid="{EA3C5F01-E82E-4BC2-BF31-6568B1E888A4}"/>
    <cellStyle name="40% - Accent6 69 5 2" xfId="18815" xr:uid="{F7D3BB91-57AD-4C32-9D39-2F7CFFFD9108}"/>
    <cellStyle name="40% - Accent6 69 6" xfId="5533" xr:uid="{C8F44FBD-1144-4477-9508-A38751245959}"/>
    <cellStyle name="40% - Accent6 69 6 2" xfId="16821" xr:uid="{D84AC8D3-F18C-4CC6-9E67-E6C2324F5231}"/>
    <cellStyle name="40% - Accent6 69 7" xfId="14827" xr:uid="{4B14935A-558D-4C5B-B7F3-1CFB00D7B554}"/>
    <cellStyle name="40% - Accent6 69 8" xfId="13513" xr:uid="{80FA3725-7112-4D36-9953-F591F7A5AE9D}"/>
    <cellStyle name="40% - Accent6 7" xfId="1578" xr:uid="{8674A246-10B6-49D3-A883-62C3BCF1AE56}"/>
    <cellStyle name="40% - Accent6 7 10" xfId="24696" xr:uid="{0CB5036D-A317-464C-B791-6FEBC89AF7E9}"/>
    <cellStyle name="40% - Accent6 7 11" xfId="25085" xr:uid="{C2B866F2-FF05-4561-A4DD-9C1979EF5AEE}"/>
    <cellStyle name="40% - Accent6 7 2" xfId="4534" xr:uid="{65F49963-7E12-4F72-8174-2EE7AB5F2AB3}"/>
    <cellStyle name="40% - Accent6 7 2 2" xfId="12513" xr:uid="{CF08CD7B-C780-473C-A57E-428D9D514213}"/>
    <cellStyle name="40% - Accent6 7 2 2 2" xfId="23801" xr:uid="{FC75C640-DDC1-4C7A-A880-10AA3453AC63}"/>
    <cellStyle name="40% - Accent6 7 2 3" xfId="10519" xr:uid="{72F6C6D3-B3F7-4BBF-A354-611262A9822D}"/>
    <cellStyle name="40% - Accent6 7 2 3 2" xfId="21807" xr:uid="{CCE9FDF5-7495-4D5C-9D65-21FB9D13D0E9}"/>
    <cellStyle name="40% - Accent6 7 2 4" xfId="8525" xr:uid="{8B03488B-41DD-45F8-8D56-4618D5F50270}"/>
    <cellStyle name="40% - Accent6 7 2 4 2" xfId="19813" xr:uid="{F9DC0E53-780F-42CB-A4FA-E54AFDE6B633}"/>
    <cellStyle name="40% - Accent6 7 2 5" xfId="6531" xr:uid="{F33365B7-9B4D-41A3-BA00-CB0EC0CB8502}"/>
    <cellStyle name="40% - Accent6 7 2 5 2" xfId="17819" xr:uid="{94D551EA-4760-4771-BFEC-49CF64AB936D}"/>
    <cellStyle name="40% - Accent6 7 2 6" xfId="15825" xr:uid="{BA9E52BE-FFE2-43A7-93E1-D7BF437ADFFC}"/>
    <cellStyle name="40% - Accent6 7 2 7" xfId="24457" xr:uid="{6AD0B97A-E54A-4521-ACBA-559C941497C9}"/>
    <cellStyle name="40% - Accent6 7 2 8" xfId="24920" xr:uid="{15604E20-259D-4E82-9080-9AF28B9E434E}"/>
    <cellStyle name="40% - Accent6 7 2 9" xfId="25287" xr:uid="{C70DA5DD-60F9-47AD-9A63-E725EB9A1B45}"/>
    <cellStyle name="40% - Accent6 7 3" xfId="11516" xr:uid="{3099E226-8EDA-4987-8D0D-6B1C7FAE738B}"/>
    <cellStyle name="40% - Accent6 7 3 2" xfId="22804" xr:uid="{BA102D44-2E4D-4AFE-9260-FB2F623D1374}"/>
    <cellStyle name="40% - Accent6 7 4" xfId="9522" xr:uid="{2125C9DF-C82C-4908-994A-6C25EA2071D2}"/>
    <cellStyle name="40% - Accent6 7 4 2" xfId="20810" xr:uid="{F3AD912F-47B4-401A-8D92-B99F577D9A17}"/>
    <cellStyle name="40% - Accent6 7 5" xfId="7528" xr:uid="{F763E3AC-638A-4AE8-B4BB-4511F539294B}"/>
    <cellStyle name="40% - Accent6 7 5 2" xfId="18816" xr:uid="{FE7F6D8E-19B5-4C89-BB60-8A1901063367}"/>
    <cellStyle name="40% - Accent6 7 6" xfId="5534" xr:uid="{550E93A8-C3C1-4A31-A6DA-90A50C7F119D}"/>
    <cellStyle name="40% - Accent6 7 6 2" xfId="16822" xr:uid="{63154475-B57B-4270-98B4-2C45C7CBA52E}"/>
    <cellStyle name="40% - Accent6 7 7" xfId="14828" xr:uid="{6560F26D-A989-4D7B-9EFF-03ADD9D74E4D}"/>
    <cellStyle name="40% - Accent6 7 8" xfId="13514" xr:uid="{BFCF2948-D761-4D8B-B23F-C7E145362446}"/>
    <cellStyle name="40% - Accent6 7 9" xfId="24069" xr:uid="{9E042F53-CAC8-4EC0-9DEC-879D3741D8A6}"/>
    <cellStyle name="40% - Accent6 70" xfId="1579" xr:uid="{D9D409BA-E60A-47AA-8295-AEAEAC51F90A}"/>
    <cellStyle name="40% - Accent6 70 2" xfId="4535" xr:uid="{0B17079A-14FE-4B49-948B-80475B30BB7A}"/>
    <cellStyle name="40% - Accent6 70 2 2" xfId="12514" xr:uid="{14152EB2-D6C4-4E25-BC0A-21D80F9807CF}"/>
    <cellStyle name="40% - Accent6 70 2 2 2" xfId="23802" xr:uid="{738D023F-F294-4C68-B29E-90406D97F094}"/>
    <cellStyle name="40% - Accent6 70 2 3" xfId="10520" xr:uid="{F16926F7-D65D-437A-BEC4-F6503A9B92A8}"/>
    <cellStyle name="40% - Accent6 70 2 3 2" xfId="21808" xr:uid="{3BA92FD6-9DFA-4783-AFEC-790CF7FEFFC3}"/>
    <cellStyle name="40% - Accent6 70 2 4" xfId="8526" xr:uid="{C25ABBD4-DDA3-444C-B4DA-FC0739C7BCA6}"/>
    <cellStyle name="40% - Accent6 70 2 4 2" xfId="19814" xr:uid="{63131B4C-C32F-40D6-9721-2421FC3B6583}"/>
    <cellStyle name="40% - Accent6 70 2 5" xfId="6532" xr:uid="{D044ADF9-5448-4CBE-A957-841C434F2A9F}"/>
    <cellStyle name="40% - Accent6 70 2 5 2" xfId="17820" xr:uid="{2C5D54E4-3448-43BC-A598-44CF7C0F09EC}"/>
    <cellStyle name="40% - Accent6 70 2 6" xfId="15826" xr:uid="{4C5AACFA-F87E-45B1-93C3-6E8EA3FADAE0}"/>
    <cellStyle name="40% - Accent6 70 3" xfId="11517" xr:uid="{DF75BE21-7BBE-4A84-AC6F-A960637166A9}"/>
    <cellStyle name="40% - Accent6 70 3 2" xfId="22805" xr:uid="{D9E0EDBF-9AA8-4527-8AE1-58D11130772D}"/>
    <cellStyle name="40% - Accent6 70 4" xfId="9523" xr:uid="{D94C2DD5-2CE5-452D-9D0C-8A56787BB6CC}"/>
    <cellStyle name="40% - Accent6 70 4 2" xfId="20811" xr:uid="{5A406227-E600-4FDA-8F64-AF0677CEEB09}"/>
    <cellStyle name="40% - Accent6 70 5" xfId="7529" xr:uid="{FC3116CF-DB73-4D15-934F-226B67AF14B9}"/>
    <cellStyle name="40% - Accent6 70 5 2" xfId="18817" xr:uid="{A7E34A7A-FCBE-4CFA-A40B-EF44CA34541D}"/>
    <cellStyle name="40% - Accent6 70 6" xfId="5535" xr:uid="{E569FC6F-D246-4FEC-9CFB-FDCE294FB75F}"/>
    <cellStyle name="40% - Accent6 70 6 2" xfId="16823" xr:uid="{7894E6EC-ACDA-43D5-955B-83F2DED0BCD0}"/>
    <cellStyle name="40% - Accent6 70 7" xfId="14829" xr:uid="{8C177B0B-54DB-4DDF-9F5A-01E58FC800D3}"/>
    <cellStyle name="40% - Accent6 70 8" xfId="13515" xr:uid="{4E3B0BCE-1551-464C-A43F-770FD3BDAA7B}"/>
    <cellStyle name="40% - Accent6 71" xfId="1580" xr:uid="{04CC4DDE-298C-47ED-A9CB-294FC6D0875D}"/>
    <cellStyle name="40% - Accent6 71 2" xfId="4536" xr:uid="{981E8D22-4BD0-4E46-B7F4-2E6B9925665B}"/>
    <cellStyle name="40% - Accent6 71 2 2" xfId="12515" xr:uid="{F4CDFB10-DD4E-4847-A628-FCAC8698D7F9}"/>
    <cellStyle name="40% - Accent6 71 2 2 2" xfId="23803" xr:uid="{96DE7A37-0198-4BF9-AB47-661BD4E9949C}"/>
    <cellStyle name="40% - Accent6 71 2 3" xfId="10521" xr:uid="{80050D6C-20E2-4C61-8A11-517EC8F8C678}"/>
    <cellStyle name="40% - Accent6 71 2 3 2" xfId="21809" xr:uid="{38DDE1C8-1DC0-4071-A733-54F002672553}"/>
    <cellStyle name="40% - Accent6 71 2 4" xfId="8527" xr:uid="{A1599FF9-3187-4B61-A442-B48F41B629A9}"/>
    <cellStyle name="40% - Accent6 71 2 4 2" xfId="19815" xr:uid="{E04F914A-1664-4A89-B197-0DF683808A87}"/>
    <cellStyle name="40% - Accent6 71 2 5" xfId="6533" xr:uid="{FDA4BE0A-5DCA-4F75-87C9-CFBAACB58B61}"/>
    <cellStyle name="40% - Accent6 71 2 5 2" xfId="17821" xr:uid="{82C15B3D-6431-4951-86A6-194930303A9F}"/>
    <cellStyle name="40% - Accent6 71 2 6" xfId="15827" xr:uid="{A62CC685-F2C8-42E5-8C64-28416E2914AB}"/>
    <cellStyle name="40% - Accent6 71 3" xfId="11518" xr:uid="{9D086A69-7580-4FD4-A813-EC2B69ACE2F0}"/>
    <cellStyle name="40% - Accent6 71 3 2" xfId="22806" xr:uid="{A905A14A-9BAC-41C5-B90F-B1506DED6A08}"/>
    <cellStyle name="40% - Accent6 71 4" xfId="9524" xr:uid="{D722EE69-AF09-4C7F-8E89-3576356BD971}"/>
    <cellStyle name="40% - Accent6 71 4 2" xfId="20812" xr:uid="{262FAC9A-9589-4E05-B155-C12866A7FF8B}"/>
    <cellStyle name="40% - Accent6 71 5" xfId="7530" xr:uid="{6406735C-FB32-403F-8CD1-F2E9CB1E06CD}"/>
    <cellStyle name="40% - Accent6 71 5 2" xfId="18818" xr:uid="{B7E5F7CA-8C42-4CDB-AC67-52FF9D1C9DFB}"/>
    <cellStyle name="40% - Accent6 71 6" xfId="5536" xr:uid="{9DD0FFC5-8BFD-4578-97C6-B2842F11EF0D}"/>
    <cellStyle name="40% - Accent6 71 6 2" xfId="16824" xr:uid="{A8B345F6-F0CD-40E4-860B-4B04EB08A28A}"/>
    <cellStyle name="40% - Accent6 71 7" xfId="14830" xr:uid="{B42EA8A3-692E-4AD8-9064-81146A1B68DF}"/>
    <cellStyle name="40% - Accent6 71 8" xfId="13516" xr:uid="{92D56D36-7EFC-4836-836D-680EB4399A00}"/>
    <cellStyle name="40% - Accent6 72" xfId="1581" xr:uid="{9DE8F28A-B3BB-4F3C-BE0B-7BEA95D9A6D8}"/>
    <cellStyle name="40% - Accent6 72 2" xfId="4537" xr:uid="{8B4AEB83-6388-4807-9DEA-FCDC3E760C6F}"/>
    <cellStyle name="40% - Accent6 72 2 2" xfId="12516" xr:uid="{2CF371B4-C0C6-46F8-A33D-FC68D7F1C984}"/>
    <cellStyle name="40% - Accent6 72 2 2 2" xfId="23804" xr:uid="{6D917A77-780B-4EF5-8AB3-10100509D3FF}"/>
    <cellStyle name="40% - Accent6 72 2 3" xfId="10522" xr:uid="{BF615D8B-E998-4850-BADE-775BFB3124D0}"/>
    <cellStyle name="40% - Accent6 72 2 3 2" xfId="21810" xr:uid="{E6BD221E-FAA4-4D0E-8427-C4F370DACCF0}"/>
    <cellStyle name="40% - Accent6 72 2 4" xfId="8528" xr:uid="{151F861B-619B-4F7C-8ED5-FBD86A311320}"/>
    <cellStyle name="40% - Accent6 72 2 4 2" xfId="19816" xr:uid="{A603E85E-C776-4DFF-BAA6-D88B556EF030}"/>
    <cellStyle name="40% - Accent6 72 2 5" xfId="6534" xr:uid="{D50DD078-C39E-4ED8-907D-541624C83E46}"/>
    <cellStyle name="40% - Accent6 72 2 5 2" xfId="17822" xr:uid="{37DE1664-3535-4FCF-A2AC-B99C2FEB28A5}"/>
    <cellStyle name="40% - Accent6 72 2 6" xfId="15828" xr:uid="{CA5F09CF-D43C-4539-B79C-D33126BA6969}"/>
    <cellStyle name="40% - Accent6 72 3" xfId="11519" xr:uid="{67469EC4-70B7-4101-92E7-8A99797842BD}"/>
    <cellStyle name="40% - Accent6 72 3 2" xfId="22807" xr:uid="{65D836E0-A8EC-47C4-8560-A12678424A20}"/>
    <cellStyle name="40% - Accent6 72 4" xfId="9525" xr:uid="{467FA266-5399-48CE-A21F-298A8CCA76BA}"/>
    <cellStyle name="40% - Accent6 72 4 2" xfId="20813" xr:uid="{90932AA1-0267-43B4-BC04-E418E5D49E06}"/>
    <cellStyle name="40% - Accent6 72 5" xfId="7531" xr:uid="{E5CCDD11-69E4-49A7-AEBF-EDD8DE4575ED}"/>
    <cellStyle name="40% - Accent6 72 5 2" xfId="18819" xr:uid="{CC33DEF5-E8AA-4D39-BC2B-4A017932492E}"/>
    <cellStyle name="40% - Accent6 72 6" xfId="5537" xr:uid="{BD6566E5-D7BD-42A5-B68D-8630C55F3E63}"/>
    <cellStyle name="40% - Accent6 72 6 2" xfId="16825" xr:uid="{FB4B0D15-26AC-4347-A33E-4CF53E87B05F}"/>
    <cellStyle name="40% - Accent6 72 7" xfId="14831" xr:uid="{44658391-643A-4512-A544-CCCFC23D885A}"/>
    <cellStyle name="40% - Accent6 72 8" xfId="13517" xr:uid="{A8A9DA63-1C61-4656-B76D-63BF1333BC82}"/>
    <cellStyle name="40% - Accent6 8" xfId="1582" xr:uid="{5D023599-2915-46FC-8E87-64D0B4808CC7}"/>
    <cellStyle name="40% - Accent6 8 2" xfId="4538" xr:uid="{30BAF43E-ED76-4666-8A9D-08E55DC2DB9E}"/>
    <cellStyle name="40% - Accent6 8 2 2" xfId="12517" xr:uid="{B7B01B8D-0974-40AA-986D-D07C5367A7ED}"/>
    <cellStyle name="40% - Accent6 8 2 2 2" xfId="23805" xr:uid="{420899FF-82A5-4936-8CBC-DC894DBE6F92}"/>
    <cellStyle name="40% - Accent6 8 2 3" xfId="10523" xr:uid="{2A0ECC74-6988-442B-B2C3-357EB0B2720C}"/>
    <cellStyle name="40% - Accent6 8 2 3 2" xfId="21811" xr:uid="{2AF69447-97BF-48F2-9967-509B24A16C48}"/>
    <cellStyle name="40% - Accent6 8 2 4" xfId="8529" xr:uid="{4A89F78E-5AA5-4038-9F51-D7646866EF3C}"/>
    <cellStyle name="40% - Accent6 8 2 4 2" xfId="19817" xr:uid="{78AEBC05-0A8E-4B5E-B4BE-04C559E3C876}"/>
    <cellStyle name="40% - Accent6 8 2 5" xfId="6535" xr:uid="{03ECB58F-3E39-41B4-810B-ECC455901EF0}"/>
    <cellStyle name="40% - Accent6 8 2 5 2" xfId="17823" xr:uid="{3794BE3E-E36A-4ADA-A19A-E3B8A5B741E3}"/>
    <cellStyle name="40% - Accent6 8 2 6" xfId="15829" xr:uid="{DB168718-9FE8-440F-9D94-4FB389860B21}"/>
    <cellStyle name="40% - Accent6 8 3" xfId="11520" xr:uid="{6006D2DA-6949-450C-BDE6-3B611AC0D610}"/>
    <cellStyle name="40% - Accent6 8 3 2" xfId="22808" xr:uid="{ED08796C-AB3B-4992-B97A-C21B585053B8}"/>
    <cellStyle name="40% - Accent6 8 4" xfId="9526" xr:uid="{115AF593-FA98-40CF-8947-7449EEB271C3}"/>
    <cellStyle name="40% - Accent6 8 4 2" xfId="20814" xr:uid="{B8FC9E0D-30B9-4F45-A6D5-CC3BEA2DF1BE}"/>
    <cellStyle name="40% - Accent6 8 5" xfId="7532" xr:uid="{A04A7973-BF38-4C43-887F-55B3B3DAB6BC}"/>
    <cellStyle name="40% - Accent6 8 5 2" xfId="18820" xr:uid="{CB092463-7EB0-4B27-B3EB-5E018013A1BC}"/>
    <cellStyle name="40% - Accent6 8 6" xfId="5538" xr:uid="{995CB7F6-2F7B-41CA-BF71-29160F7225D4}"/>
    <cellStyle name="40% - Accent6 8 6 2" xfId="16826" xr:uid="{96AC25CA-0FC2-4378-B1ED-D8B40BBCE703}"/>
    <cellStyle name="40% - Accent6 8 7" xfId="14832" xr:uid="{58C86805-D870-4300-B68D-6938F6C49799}"/>
    <cellStyle name="40% - Accent6 8 8" xfId="13518" xr:uid="{A205AAD0-3522-4019-ABDE-4E92790E5336}"/>
    <cellStyle name="40% - Accent6 9" xfId="1583" xr:uid="{F1DD7A04-6791-474C-9D73-F7FFF7C6220F}"/>
    <cellStyle name="40% - Accent6 9 2" xfId="4539" xr:uid="{8CCC14E5-F5B4-4BA0-9153-9E43780D10C5}"/>
    <cellStyle name="40% - Accent6 9 2 2" xfId="12518" xr:uid="{6C24784B-1F85-48B7-A8D8-24ADAC3A8DEF}"/>
    <cellStyle name="40% - Accent6 9 2 2 2" xfId="23806" xr:uid="{2AE302F1-8DCC-4B22-A0DA-F784FCCBCE3D}"/>
    <cellStyle name="40% - Accent6 9 2 3" xfId="10524" xr:uid="{88C011C7-3E5E-4EAA-8EAA-91CAD2C80A1A}"/>
    <cellStyle name="40% - Accent6 9 2 3 2" xfId="21812" xr:uid="{1C9E76C0-6404-4532-A2EF-35F27CB55940}"/>
    <cellStyle name="40% - Accent6 9 2 4" xfId="8530" xr:uid="{2775593A-67C1-4281-890E-C8569B808BE2}"/>
    <cellStyle name="40% - Accent6 9 2 4 2" xfId="19818" xr:uid="{7104A8F2-D35F-4004-A38A-F6857FF183B0}"/>
    <cellStyle name="40% - Accent6 9 2 5" xfId="6536" xr:uid="{833C6EAD-9F15-4645-8318-25F4A1E8AC2A}"/>
    <cellStyle name="40% - Accent6 9 2 5 2" xfId="17824" xr:uid="{A64D7326-6507-4290-A480-717DB5AA12CE}"/>
    <cellStyle name="40% - Accent6 9 2 6" xfId="15830" xr:uid="{D1A57912-C18B-4729-B151-93930F6631F3}"/>
    <cellStyle name="40% - Accent6 9 3" xfId="11521" xr:uid="{65B1B1F0-4F03-4B24-89E3-348AD3F18B61}"/>
    <cellStyle name="40% - Accent6 9 3 2" xfId="22809" xr:uid="{7A36EA94-275F-44B0-815E-9C1C98EEFACA}"/>
    <cellStyle name="40% - Accent6 9 4" xfId="9527" xr:uid="{E4D7040E-947C-412A-B66A-2789FE6D2E63}"/>
    <cellStyle name="40% - Accent6 9 4 2" xfId="20815" xr:uid="{1F35B112-AA18-4477-B699-162397AD8FA4}"/>
    <cellStyle name="40% - Accent6 9 5" xfId="7533" xr:uid="{CF6E47FA-099A-43BE-A7CF-5EF07B7A3876}"/>
    <cellStyle name="40% - Accent6 9 5 2" xfId="18821" xr:uid="{5C0D77CF-9FD9-4772-BDEC-16BF7980065A}"/>
    <cellStyle name="40% - Accent6 9 6" xfId="5539" xr:uid="{6FCC8E49-F6CB-4AD5-9B1E-0B1753D36F06}"/>
    <cellStyle name="40% - Accent6 9 6 2" xfId="16827" xr:uid="{907CEDE1-DA5F-46B6-B712-4A171AF2F71E}"/>
    <cellStyle name="40% - Accent6 9 7" xfId="14833" xr:uid="{4C49CAFD-7D3D-4638-8416-70C35AAF0C94}"/>
    <cellStyle name="40% - Accent6 9 8" xfId="13519" xr:uid="{E60A840C-0880-4C32-9071-40ADED2EDEE3}"/>
    <cellStyle name="60% - Accent1" xfId="21" builtinId="32" customBuiltin="1"/>
    <cellStyle name="60% - Accent1 10" xfId="1584" xr:uid="{9D190C3A-7EA8-4341-A52F-C3892779703F}"/>
    <cellStyle name="60% - Accent1 11" xfId="1585" xr:uid="{13FD8B50-F0A6-420B-9FBB-98C1E1F55DE4}"/>
    <cellStyle name="60% - Accent1 12" xfId="1586" xr:uid="{0E63C0D7-C1B0-4494-8D2B-428B39E688B7}"/>
    <cellStyle name="60% - Accent1 13" xfId="1587" xr:uid="{18B28B80-05C7-4118-9309-3A39C26A450F}"/>
    <cellStyle name="60% - Accent1 14" xfId="1588" xr:uid="{51069F06-77EB-41A3-9E43-EFF1260008DB}"/>
    <cellStyle name="60% - Accent1 15" xfId="1589" xr:uid="{2171F746-12B4-451F-BBB2-444197F6AA7D}"/>
    <cellStyle name="60% - Accent1 16" xfId="1590" xr:uid="{6A64401F-2609-45EC-9F3C-6E033888D456}"/>
    <cellStyle name="60% - Accent1 17" xfId="1591" xr:uid="{A494D40E-0BE4-49E4-9299-BC8202FF26F1}"/>
    <cellStyle name="60% - Accent1 18" xfId="1592" xr:uid="{C24E87D7-9C78-4866-AC8D-873F0CB2C14D}"/>
    <cellStyle name="60% - Accent1 19" xfId="1593" xr:uid="{A4A4A9DE-2784-484E-88EF-C281C493FF82}"/>
    <cellStyle name="60% - Accent1 2" xfId="1594" xr:uid="{222C6453-67AB-427E-A470-2B2AE36BA2D7}"/>
    <cellStyle name="60% - Accent1 20" xfId="1595" xr:uid="{130400A4-2E64-4AC0-B022-68596D3308A1}"/>
    <cellStyle name="60% - Accent1 21" xfId="1596" xr:uid="{60506149-1418-4173-8312-198038886E6D}"/>
    <cellStyle name="60% - Accent1 22" xfId="1597" xr:uid="{B9BDFA60-802B-47FF-B294-E606A1342A3B}"/>
    <cellStyle name="60% - Accent1 23" xfId="1598" xr:uid="{129A6ABA-1784-4794-8F3A-F55BB7E15491}"/>
    <cellStyle name="60% - Accent1 24" xfId="1599" xr:uid="{31CE0254-375C-41C8-8659-B1DD3018FC1C}"/>
    <cellStyle name="60% - Accent1 25" xfId="1600" xr:uid="{8DA5C984-AB75-4FA8-B4E0-4B934DD7EA94}"/>
    <cellStyle name="60% - Accent1 26" xfId="1601" xr:uid="{97B45F91-6606-49DA-B0F9-408FC8B90206}"/>
    <cellStyle name="60% - Accent1 27" xfId="1602" xr:uid="{5BA3434C-DF8E-42A5-A473-5D1B6C7C805A}"/>
    <cellStyle name="60% - Accent1 28" xfId="1603" xr:uid="{7BE66F8B-706F-48B8-BDE6-19AC67D42507}"/>
    <cellStyle name="60% - Accent1 29" xfId="1604" xr:uid="{5AA52B08-74B2-4B24-88F6-17728428CD3F}"/>
    <cellStyle name="60% - Accent1 3" xfId="1605" xr:uid="{48B7F7B3-242C-44BE-9DCF-EE9BA3DE2224}"/>
    <cellStyle name="60% - Accent1 30" xfId="1606" xr:uid="{A76E0694-DF0C-40A3-AE7C-41363115D7DE}"/>
    <cellStyle name="60% - Accent1 31" xfId="1607" xr:uid="{30333230-4464-4EF5-AF65-E0BF4F832FA3}"/>
    <cellStyle name="60% - Accent1 32" xfId="1608" xr:uid="{7AC45ABD-A893-432C-8313-4DF11FAF819D}"/>
    <cellStyle name="60% - Accent1 33" xfId="1609" xr:uid="{FD838D7C-A91C-42E7-A4BA-E1C3A3CB0D09}"/>
    <cellStyle name="60% - Accent1 34" xfId="1610" xr:uid="{8B4C9EAD-20CE-44D9-BD28-6CED7675BB04}"/>
    <cellStyle name="60% - Accent1 35" xfId="1611" xr:uid="{7238CA10-AC6C-43B6-BF9D-7A3B9E8BA906}"/>
    <cellStyle name="60% - Accent1 36" xfId="1612" xr:uid="{94D230CF-A3FE-463B-9631-AC48C1C4AAFC}"/>
    <cellStyle name="60% - Accent1 37" xfId="1613" xr:uid="{E44190D1-D478-47B8-BEBE-0682BC15FDBE}"/>
    <cellStyle name="60% - Accent1 38" xfId="1614" xr:uid="{DFA0BA8C-E3A1-417A-B5F9-CA417697928A}"/>
    <cellStyle name="60% - Accent1 39" xfId="1615" xr:uid="{BBF36943-FAEB-4C2B-9B1C-9B7B0CF6CF1C}"/>
    <cellStyle name="60% - Accent1 4" xfId="1616" xr:uid="{F3F5AD8E-A115-4BF0-9C2B-C1C57D5C036D}"/>
    <cellStyle name="60% - Accent1 40" xfId="1617" xr:uid="{FB1A99E4-1B00-4BB6-A8CB-D1BA96930E34}"/>
    <cellStyle name="60% - Accent1 41" xfId="1618" xr:uid="{1B6F2B15-28ED-430E-830A-EC8DAE90C4FC}"/>
    <cellStyle name="60% - Accent1 42" xfId="1619" xr:uid="{927DF0E8-212F-419E-886D-666AD3A35D9A}"/>
    <cellStyle name="60% - Accent1 43" xfId="1620" xr:uid="{C59E6622-AAFB-46D6-A4E4-49B34EDE2901}"/>
    <cellStyle name="60% - Accent1 44" xfId="1621" xr:uid="{B96939DA-9D94-4761-80BD-23030B4180AC}"/>
    <cellStyle name="60% - Accent1 45" xfId="1622" xr:uid="{9283D4F5-0092-416C-8C63-F6E877A8A926}"/>
    <cellStyle name="60% - Accent1 46" xfId="1623" xr:uid="{7060E81A-F868-412C-B3B7-4704A3152296}"/>
    <cellStyle name="60% - Accent1 47" xfId="1624" xr:uid="{4FAAA42C-815F-4369-8F8D-5551BE948BED}"/>
    <cellStyle name="60% - Accent1 48" xfId="1625" xr:uid="{9488B82D-F150-4487-9FE4-164A8E18EB06}"/>
    <cellStyle name="60% - Accent1 49" xfId="1626" xr:uid="{EEFD41D4-3460-4B71-8053-DB4114B78583}"/>
    <cellStyle name="60% - Accent1 5" xfId="1627" xr:uid="{1E9B3FBF-14CF-43E2-991E-03A08CFC5286}"/>
    <cellStyle name="60% - Accent1 50" xfId="1628" xr:uid="{FD7D5926-194C-4E75-846B-D71859523331}"/>
    <cellStyle name="60% - Accent1 51" xfId="1629" xr:uid="{45CB4C4D-0E6A-45A1-83D1-C4464BA1A9DB}"/>
    <cellStyle name="60% - Accent1 52" xfId="1630" xr:uid="{71E00BBE-A589-4B28-9943-1B3E6F8C7A32}"/>
    <cellStyle name="60% - Accent1 53" xfId="1631" xr:uid="{8288E647-EC50-409B-A890-BAA29EA68B8D}"/>
    <cellStyle name="60% - Accent1 54" xfId="1632" xr:uid="{5B6995E9-91F5-4005-996F-AE03F32C20F0}"/>
    <cellStyle name="60% - Accent1 55" xfId="1633" xr:uid="{C2CB0F22-245A-4D27-8802-F3030AC65491}"/>
    <cellStyle name="60% - Accent1 56" xfId="1634" xr:uid="{BBD2C7E7-316F-4804-9CA6-DF9172DB052C}"/>
    <cellStyle name="60% - Accent1 57" xfId="1635" xr:uid="{043A331D-3AE4-4C43-9DF9-DF132E546576}"/>
    <cellStyle name="60% - Accent1 58" xfId="1636" xr:uid="{273F8757-3F88-4382-9390-A5FF9B96F871}"/>
    <cellStyle name="60% - Accent1 59" xfId="1637" xr:uid="{56E95C1B-5AC4-4E31-90B9-A76189B4FEE3}"/>
    <cellStyle name="60% - Accent1 6" xfId="1638" xr:uid="{2DCF51AD-EC06-488B-A53B-0524D86EEC27}"/>
    <cellStyle name="60% - Accent1 60" xfId="1639" xr:uid="{FFD06A40-EDF1-4826-98F6-C3C25DCFDAFC}"/>
    <cellStyle name="60% - Accent1 61" xfId="1640" xr:uid="{391A5344-0C3F-437E-B806-7CCA1F5B58C7}"/>
    <cellStyle name="60% - Accent1 62" xfId="1641" xr:uid="{166F220B-8F33-4A18-8706-B6DA73BD20C8}"/>
    <cellStyle name="60% - Accent1 63" xfId="1642" xr:uid="{50188A6A-751A-4D9C-897A-533E445B0EEF}"/>
    <cellStyle name="60% - Accent1 64" xfId="1643" xr:uid="{43F3EAAF-C3B0-4AD1-9990-0AEACE8B84C8}"/>
    <cellStyle name="60% - Accent1 65" xfId="1644" xr:uid="{175401A4-15D4-43C9-8D6E-3EAE35D57C65}"/>
    <cellStyle name="60% - Accent1 66" xfId="1645" xr:uid="{DF23160C-AB45-437B-8545-4F72F7422251}"/>
    <cellStyle name="60% - Accent1 67" xfId="1646" xr:uid="{DAAFA63D-B190-4467-BC60-8CBE0241C35D}"/>
    <cellStyle name="60% - Accent1 68" xfId="1647" xr:uid="{C58E6EC9-ADFB-4878-8DB7-ACBF606BC05A}"/>
    <cellStyle name="60% - Accent1 69" xfId="1648" xr:uid="{9685B7A0-B04D-4361-9AE3-A193C279A5B9}"/>
    <cellStyle name="60% - Accent1 7" xfId="1649" xr:uid="{93C25C82-3BB1-4C0D-A374-92F156C5E1EE}"/>
    <cellStyle name="60% - Accent1 70" xfId="1650" xr:uid="{50156581-5F46-4871-BDE7-E623D8C7CCCB}"/>
    <cellStyle name="60% - Accent1 71" xfId="1651" xr:uid="{780EBF6E-C7AF-49DE-A46D-28E4DC4F0F15}"/>
    <cellStyle name="60% - Accent1 72" xfId="1652" xr:uid="{D9D8592D-8CFE-4BAF-9AF4-89BDFBF0F64A}"/>
    <cellStyle name="60% - Accent1 8" xfId="1653" xr:uid="{33FDE4EC-53FF-4A33-A08D-7543B198C10D}"/>
    <cellStyle name="60% - Accent1 9" xfId="1654" xr:uid="{30DC670A-BD1E-4BCC-ABB4-2586DDF8F88A}"/>
    <cellStyle name="60% - Accent2" xfId="25" builtinId="36" customBuiltin="1"/>
    <cellStyle name="60% - Accent2 10" xfId="1655" xr:uid="{34F93B63-41FF-41BF-8306-3234F90F2FA1}"/>
    <cellStyle name="60% - Accent2 11" xfId="1656" xr:uid="{65A7DD61-3F98-4946-8BE4-BB1A56B59615}"/>
    <cellStyle name="60% - Accent2 12" xfId="1657" xr:uid="{6F8A404C-9069-49F4-97A0-2E1C75650B73}"/>
    <cellStyle name="60% - Accent2 13" xfId="1658" xr:uid="{B3467956-5A44-47B1-B9C4-C9C2C9749ED8}"/>
    <cellStyle name="60% - Accent2 14" xfId="1659" xr:uid="{9C79E557-AD87-4BB3-BB03-F4DDFF3BE0C7}"/>
    <cellStyle name="60% - Accent2 15" xfId="1660" xr:uid="{FB912548-917C-43F1-A4B0-429DDE91B83D}"/>
    <cellStyle name="60% - Accent2 16" xfId="1661" xr:uid="{D11FE72D-1A8F-40D4-9890-9F7C7D70AFDF}"/>
    <cellStyle name="60% - Accent2 17" xfId="1662" xr:uid="{8E86965A-6A9D-4A63-B287-1027FD27EE52}"/>
    <cellStyle name="60% - Accent2 18" xfId="1663" xr:uid="{13A9AFA8-01ED-4358-A069-21367AA029C1}"/>
    <cellStyle name="60% - Accent2 19" xfId="1664" xr:uid="{907DA76B-8D14-4ACC-BDD7-29367FA8505F}"/>
    <cellStyle name="60% - Accent2 2" xfId="1665" xr:uid="{BF09137B-2D68-462C-9EEF-4C2D87E97FDD}"/>
    <cellStyle name="60% - Accent2 20" xfId="1666" xr:uid="{0ADBE70A-FD22-4C4E-9C56-9679BA814C71}"/>
    <cellStyle name="60% - Accent2 21" xfId="1667" xr:uid="{8EB91158-EBDA-4890-8D70-76FBFA103940}"/>
    <cellStyle name="60% - Accent2 22" xfId="1668" xr:uid="{9A4114F8-3368-4415-A9E1-352A81E5718A}"/>
    <cellStyle name="60% - Accent2 23" xfId="1669" xr:uid="{115BDBA8-2CBE-4479-9834-F65962B147FC}"/>
    <cellStyle name="60% - Accent2 24" xfId="1670" xr:uid="{E9E81085-823C-49F8-B546-D5E671D88728}"/>
    <cellStyle name="60% - Accent2 25" xfId="1671" xr:uid="{286027A5-C43F-4DF6-B500-0285A6CE1C34}"/>
    <cellStyle name="60% - Accent2 26" xfId="1672" xr:uid="{D94AC4D9-07B9-43F9-9D7D-434E93A34070}"/>
    <cellStyle name="60% - Accent2 27" xfId="1673" xr:uid="{5570CB2F-090E-465D-BDE0-6459392A1307}"/>
    <cellStyle name="60% - Accent2 28" xfId="1674" xr:uid="{89E0D194-9AA0-49A3-9625-424AE9C5611D}"/>
    <cellStyle name="60% - Accent2 29" xfId="1675" xr:uid="{344D7D92-61A5-49C3-8F45-7A64CEB00BA8}"/>
    <cellStyle name="60% - Accent2 3" xfId="1676" xr:uid="{DA70BDC3-A7BA-49B8-A276-1509D767E0F7}"/>
    <cellStyle name="60% - Accent2 30" xfId="1677" xr:uid="{6E423F25-03CE-4398-8574-016BD03FA319}"/>
    <cellStyle name="60% - Accent2 31" xfId="1678" xr:uid="{5513D744-C80B-4CC1-BC5C-F81127361AC4}"/>
    <cellStyle name="60% - Accent2 32" xfId="1679" xr:uid="{63BF1082-1221-4C99-A544-22530D4B865F}"/>
    <cellStyle name="60% - Accent2 33" xfId="1680" xr:uid="{921B3C49-3FDD-4A6E-8934-7D8C5ABCC682}"/>
    <cellStyle name="60% - Accent2 34" xfId="1681" xr:uid="{70FED48C-9C70-4B2E-9520-C936EDF52EB0}"/>
    <cellStyle name="60% - Accent2 35" xfId="1682" xr:uid="{ECA5CF98-93DA-478A-8968-CFC82D8B04EE}"/>
    <cellStyle name="60% - Accent2 36" xfId="1683" xr:uid="{A8C932A4-85DE-44A9-B1A0-97AFAF90D71D}"/>
    <cellStyle name="60% - Accent2 37" xfId="1684" xr:uid="{56AD56F8-690B-4285-AAAA-84BC156FD0F7}"/>
    <cellStyle name="60% - Accent2 38" xfId="1685" xr:uid="{8223FFC0-D160-4542-A598-828ABDF211E4}"/>
    <cellStyle name="60% - Accent2 39" xfId="1686" xr:uid="{C542FA08-EA05-4C5E-9A4F-EA55274C5292}"/>
    <cellStyle name="60% - Accent2 4" xfId="1687" xr:uid="{9423F563-58DB-434F-B316-DC1DF1A4C7E4}"/>
    <cellStyle name="60% - Accent2 40" xfId="1688" xr:uid="{B8F599D7-DF75-4C35-8EE1-5C9E48585139}"/>
    <cellStyle name="60% - Accent2 41" xfId="1689" xr:uid="{06A08C72-C750-40F3-8ABB-D1479847974F}"/>
    <cellStyle name="60% - Accent2 42" xfId="1690" xr:uid="{FB6EB756-239B-46D9-93FB-E2B293C61218}"/>
    <cellStyle name="60% - Accent2 43" xfId="1691" xr:uid="{CFC4E157-F793-4DB1-8CF8-DD98068CF1CD}"/>
    <cellStyle name="60% - Accent2 44" xfId="1692" xr:uid="{F070A835-0BD0-4445-BBD5-0EE25BE61893}"/>
    <cellStyle name="60% - Accent2 45" xfId="1693" xr:uid="{E92A6C7D-F82E-4A36-A6F3-BB8B77BD5896}"/>
    <cellStyle name="60% - Accent2 46" xfId="1694" xr:uid="{7E4C0D2D-5EA5-44BF-B815-867906A6CA06}"/>
    <cellStyle name="60% - Accent2 47" xfId="1695" xr:uid="{2D04AEA2-A3F0-4D73-976E-28E2F5A7F722}"/>
    <cellStyle name="60% - Accent2 48" xfId="1696" xr:uid="{E7A4D27F-C02C-4674-ADC1-C8B19DB08EBF}"/>
    <cellStyle name="60% - Accent2 49" xfId="1697" xr:uid="{1D04B671-0953-46DE-BFEA-69E1EB66758B}"/>
    <cellStyle name="60% - Accent2 5" xfId="1698" xr:uid="{25E71548-AE33-4679-A690-7368CE42CE36}"/>
    <cellStyle name="60% - Accent2 50" xfId="1699" xr:uid="{BE60E4EA-81EF-44EE-9CD3-7B5C9683CA16}"/>
    <cellStyle name="60% - Accent2 51" xfId="1700" xr:uid="{95405E46-CD81-4075-8017-32FFC0876520}"/>
    <cellStyle name="60% - Accent2 52" xfId="1701" xr:uid="{82DAF913-AB06-4620-ACE7-7CB21469AC1E}"/>
    <cellStyle name="60% - Accent2 53" xfId="1702" xr:uid="{6F3A39FC-41ED-416E-B320-232099A1E985}"/>
    <cellStyle name="60% - Accent2 54" xfId="1703" xr:uid="{693E75F1-D8FC-4803-83F1-E0A0941045A9}"/>
    <cellStyle name="60% - Accent2 55" xfId="1704" xr:uid="{FC553052-117A-4238-B55C-4A7054595EC8}"/>
    <cellStyle name="60% - Accent2 56" xfId="1705" xr:uid="{65071600-B8F6-4525-A951-B66549E1D1C9}"/>
    <cellStyle name="60% - Accent2 57" xfId="1706" xr:uid="{F0CE1024-E0B0-41CC-B957-3DFDAAD9CF6C}"/>
    <cellStyle name="60% - Accent2 58" xfId="1707" xr:uid="{3B8EFF3B-B9E1-4C06-9DBF-77A44343AFA3}"/>
    <cellStyle name="60% - Accent2 59" xfId="1708" xr:uid="{5ED14235-DB6B-4590-970C-FE08E3256178}"/>
    <cellStyle name="60% - Accent2 6" xfId="1709" xr:uid="{7C5FC53A-0512-4CBC-9346-18E8CE938329}"/>
    <cellStyle name="60% - Accent2 60" xfId="1710" xr:uid="{F89F9C00-DD0B-4436-AEAE-DEA98295DAC2}"/>
    <cellStyle name="60% - Accent2 61" xfId="1711" xr:uid="{270E4D30-6883-4CD1-9140-9C31342F02A3}"/>
    <cellStyle name="60% - Accent2 62" xfId="1712" xr:uid="{A78E86C4-4C8B-4B30-83F1-792BFFC1007C}"/>
    <cellStyle name="60% - Accent2 63" xfId="1713" xr:uid="{528D68CF-88BD-48E5-8329-A7CF97EC9A07}"/>
    <cellStyle name="60% - Accent2 64" xfId="1714" xr:uid="{2B3F89C2-810D-4EED-B1A7-41DE475FF1D7}"/>
    <cellStyle name="60% - Accent2 65" xfId="1715" xr:uid="{4C841904-D7D8-42FF-9865-7DCC027AA13E}"/>
    <cellStyle name="60% - Accent2 66" xfId="1716" xr:uid="{12D1C7D9-F5F9-44B2-A9DD-9CF72B5815C6}"/>
    <cellStyle name="60% - Accent2 67" xfId="1717" xr:uid="{18FA976E-27F3-4E10-86FC-F9641FFE62BC}"/>
    <cellStyle name="60% - Accent2 68" xfId="1718" xr:uid="{17EB2F22-22FE-4833-82D7-BDD4581B38AC}"/>
    <cellStyle name="60% - Accent2 69" xfId="1719" xr:uid="{5B4BDA7D-8E9B-4952-BC51-5960F324C1D6}"/>
    <cellStyle name="60% - Accent2 7" xfId="1720" xr:uid="{F7145813-6557-42D5-B648-1BB818D4A3AB}"/>
    <cellStyle name="60% - Accent2 70" xfId="1721" xr:uid="{92979E3E-6C7D-4D0B-89F4-C266D9049847}"/>
    <cellStyle name="60% - Accent2 71" xfId="1722" xr:uid="{D392DCA0-3E21-40BC-95EE-5C8D2F302DFE}"/>
    <cellStyle name="60% - Accent2 72" xfId="1723" xr:uid="{3EC145A2-AF58-4542-9E3C-229CD7F20354}"/>
    <cellStyle name="60% - Accent2 8" xfId="1724" xr:uid="{BC02A7DC-0539-4497-99F4-69B581135789}"/>
    <cellStyle name="60% - Accent2 9" xfId="1725" xr:uid="{D4377033-40EA-45C9-B07D-1BB12384BEE1}"/>
    <cellStyle name="60% - Accent3" xfId="29" builtinId="40" customBuiltin="1"/>
    <cellStyle name="60% - Accent3 10" xfId="1726" xr:uid="{B4C3ACCE-B279-4D7C-8203-7BC39584040D}"/>
    <cellStyle name="60% - Accent3 11" xfId="1727" xr:uid="{CF59C61B-5493-4927-AFB2-101991C2A260}"/>
    <cellStyle name="60% - Accent3 12" xfId="1728" xr:uid="{DA88CD9E-6D69-4EBF-AE08-D41332F80877}"/>
    <cellStyle name="60% - Accent3 13" xfId="1729" xr:uid="{B3E5285C-E9B2-44B8-B1C6-B33B12B3D8D4}"/>
    <cellStyle name="60% - Accent3 14" xfId="1730" xr:uid="{9B59F60A-A675-4354-B5F9-0A311CB29A3B}"/>
    <cellStyle name="60% - Accent3 15" xfId="1731" xr:uid="{52AB139A-03C7-451F-93EE-5FC757F86D05}"/>
    <cellStyle name="60% - Accent3 16" xfId="1732" xr:uid="{E2B06631-92A6-4E6F-8EFA-904D42F90F62}"/>
    <cellStyle name="60% - Accent3 17" xfId="1733" xr:uid="{074D89F7-E0C1-4E3D-A016-A79A1F5F350B}"/>
    <cellStyle name="60% - Accent3 18" xfId="1734" xr:uid="{BCB0D9DC-F2BE-4467-B559-36305698E392}"/>
    <cellStyle name="60% - Accent3 19" xfId="1735" xr:uid="{21D91A89-BC41-4A4D-A98E-085E35060744}"/>
    <cellStyle name="60% - Accent3 2" xfId="1736" xr:uid="{1172EFA7-F308-4930-8328-68B07FEDE434}"/>
    <cellStyle name="60% - Accent3 20" xfId="1737" xr:uid="{339A8BF1-85BA-415D-B87D-4123011F4715}"/>
    <cellStyle name="60% - Accent3 21" xfId="1738" xr:uid="{7E3B88EB-004D-4E79-83BF-0A77DA87F8F4}"/>
    <cellStyle name="60% - Accent3 22" xfId="1739" xr:uid="{7FEB7D60-1277-4647-8F80-BB43375343A3}"/>
    <cellStyle name="60% - Accent3 23" xfId="1740" xr:uid="{457E17A2-0B88-4D26-AB73-1C78254A3A1E}"/>
    <cellStyle name="60% - Accent3 24" xfId="1741" xr:uid="{9662B585-AC49-4DF3-8487-419F28E185A8}"/>
    <cellStyle name="60% - Accent3 25" xfId="1742" xr:uid="{69E6E8A1-D401-431E-8D69-5B6D427D585B}"/>
    <cellStyle name="60% - Accent3 26" xfId="1743" xr:uid="{B29708D5-105F-4BD2-B9EB-71AA8B3DAD79}"/>
    <cellStyle name="60% - Accent3 27" xfId="1744" xr:uid="{2FB20F0A-4D57-423B-A0F1-81355772EE2D}"/>
    <cellStyle name="60% - Accent3 28" xfId="1745" xr:uid="{BAD0F96B-58A7-4240-8A34-0BC6567983A4}"/>
    <cellStyle name="60% - Accent3 29" xfId="1746" xr:uid="{8E469A59-5031-4612-B232-B97BD0AC1559}"/>
    <cellStyle name="60% - Accent3 3" xfId="1747" xr:uid="{EBAEE602-9A4C-4B41-9A99-11720A7E19BD}"/>
    <cellStyle name="60% - Accent3 30" xfId="1748" xr:uid="{A057E112-1B45-45DF-B589-84FD82795E3E}"/>
    <cellStyle name="60% - Accent3 31" xfId="1749" xr:uid="{D2C0C04D-5301-48FB-8EFD-24D4078C9399}"/>
    <cellStyle name="60% - Accent3 32" xfId="1750" xr:uid="{0179A6D9-D123-4CE2-ACDE-5FD6B8C679FF}"/>
    <cellStyle name="60% - Accent3 33" xfId="1751" xr:uid="{49DE9108-22DE-4E60-84DA-47F4DD629F77}"/>
    <cellStyle name="60% - Accent3 34" xfId="1752" xr:uid="{546C6B8C-AB8B-4811-9256-5C392F92F03D}"/>
    <cellStyle name="60% - Accent3 35" xfId="1753" xr:uid="{15F9C8FA-86E1-4769-AB85-A5AFD06A344C}"/>
    <cellStyle name="60% - Accent3 36" xfId="1754" xr:uid="{5A70F543-82F9-4750-B415-CD009E306EED}"/>
    <cellStyle name="60% - Accent3 37" xfId="1755" xr:uid="{6CBE2174-9F53-4FAB-836D-0C4D9B866077}"/>
    <cellStyle name="60% - Accent3 38" xfId="1756" xr:uid="{74B6737E-AD2C-4696-9000-038DF2EFDC25}"/>
    <cellStyle name="60% - Accent3 39" xfId="1757" xr:uid="{CA926386-49F3-4A91-9FE3-9F504365F084}"/>
    <cellStyle name="60% - Accent3 4" xfId="1758" xr:uid="{158805FD-953D-4511-98DB-16845288F591}"/>
    <cellStyle name="60% - Accent3 40" xfId="1759" xr:uid="{4954D736-53D8-4DF8-934F-DC2572B799BE}"/>
    <cellStyle name="60% - Accent3 41" xfId="1760" xr:uid="{8B8E3DCC-2932-4F31-BD0A-41509682AB54}"/>
    <cellStyle name="60% - Accent3 42" xfId="1761" xr:uid="{68922F6F-2102-4122-B8CA-5F83162AE1C7}"/>
    <cellStyle name="60% - Accent3 43" xfId="1762" xr:uid="{9D3AA01B-9F3D-441B-BD91-BAF1E2537D09}"/>
    <cellStyle name="60% - Accent3 44" xfId="1763" xr:uid="{C8C1A13A-4975-4D1F-9013-8C3DBB44A47B}"/>
    <cellStyle name="60% - Accent3 45" xfId="1764" xr:uid="{C002881E-A2A7-472A-A44F-84BCE9756E98}"/>
    <cellStyle name="60% - Accent3 46" xfId="1765" xr:uid="{3F3C6BA8-7226-4294-9293-A2C2B238C127}"/>
    <cellStyle name="60% - Accent3 47" xfId="1766" xr:uid="{4B7156D8-003B-48DB-AC42-D256696B35A1}"/>
    <cellStyle name="60% - Accent3 48" xfId="1767" xr:uid="{ADDB907D-E141-48FA-AAFA-6526023D9FF4}"/>
    <cellStyle name="60% - Accent3 49" xfId="1768" xr:uid="{BA6282C8-8715-4ED2-BBC2-3FD68B09E0DF}"/>
    <cellStyle name="60% - Accent3 5" xfId="1769" xr:uid="{85E5D2CC-813C-49FB-A3A3-1529B4607D91}"/>
    <cellStyle name="60% - Accent3 50" xfId="1770" xr:uid="{4253317D-9ADA-436B-80F3-CF3A3E263CE3}"/>
    <cellStyle name="60% - Accent3 51" xfId="1771" xr:uid="{E2B89FB2-26AA-4285-B5A9-2E585C5EFFA0}"/>
    <cellStyle name="60% - Accent3 52" xfId="1772" xr:uid="{424F782C-AEB4-4673-8C4C-13F22CF2B96D}"/>
    <cellStyle name="60% - Accent3 53" xfId="1773" xr:uid="{267484D6-1DC5-4178-A041-B2F3C4522087}"/>
    <cellStyle name="60% - Accent3 54" xfId="1774" xr:uid="{AC355500-0492-49FC-B711-9BA38960CDE7}"/>
    <cellStyle name="60% - Accent3 55" xfId="1775" xr:uid="{5BB83D8B-D668-4EF4-B122-EF1D00004864}"/>
    <cellStyle name="60% - Accent3 56" xfId="1776" xr:uid="{95A20226-D629-4D7C-8010-D8414087539A}"/>
    <cellStyle name="60% - Accent3 57" xfId="1777" xr:uid="{8958D746-1FF9-432D-97B3-3AC81062A911}"/>
    <cellStyle name="60% - Accent3 58" xfId="1778" xr:uid="{2A9C355C-53F1-4AAA-AB85-2B42263002A4}"/>
    <cellStyle name="60% - Accent3 59" xfId="1779" xr:uid="{CCCDEDF6-DDA7-4520-9EAE-BFE997D89064}"/>
    <cellStyle name="60% - Accent3 6" xfId="1780" xr:uid="{DC9057B7-CA63-4445-BD4D-856E8463CB20}"/>
    <cellStyle name="60% - Accent3 60" xfId="1781" xr:uid="{03A59C2E-FF39-41A9-B8EA-ECB4D2D2C8E1}"/>
    <cellStyle name="60% - Accent3 61" xfId="1782" xr:uid="{BBD58679-0362-4D67-8D0E-E9678FE5B68E}"/>
    <cellStyle name="60% - Accent3 62" xfId="1783" xr:uid="{DF0E720C-9350-4DF7-ADFC-EB29A6F91DB6}"/>
    <cellStyle name="60% - Accent3 63" xfId="1784" xr:uid="{96DCEDB2-F072-4DBA-B1FB-AC57F5A205B4}"/>
    <cellStyle name="60% - Accent3 64" xfId="1785" xr:uid="{BF3C69B8-3F19-4DD1-B802-04205CDE7C0D}"/>
    <cellStyle name="60% - Accent3 65" xfId="1786" xr:uid="{B13A8050-D1A4-411F-9BC9-155F11A330B0}"/>
    <cellStyle name="60% - Accent3 66" xfId="1787" xr:uid="{8853757B-B775-4CB0-B0D5-1CD3181ACAE4}"/>
    <cellStyle name="60% - Accent3 67" xfId="1788" xr:uid="{01AF7471-25FE-423C-B808-68D40C39E8F7}"/>
    <cellStyle name="60% - Accent3 68" xfId="1789" xr:uid="{40DEB601-63BB-450B-B2E3-46E3E7D98AB2}"/>
    <cellStyle name="60% - Accent3 69" xfId="1790" xr:uid="{C517F25F-CCC8-471F-999F-42CEC9887CFE}"/>
    <cellStyle name="60% - Accent3 7" xfId="1791" xr:uid="{5748A1D7-8A22-43E7-B674-0B1DE3B8D216}"/>
    <cellStyle name="60% - Accent3 70" xfId="1792" xr:uid="{1E8009A2-1C42-4B46-A4A7-2FB2150F1D1A}"/>
    <cellStyle name="60% - Accent3 71" xfId="1793" xr:uid="{4916BE26-00E9-480C-9ADA-45B5E2A2B5D0}"/>
    <cellStyle name="60% - Accent3 72" xfId="1794" xr:uid="{A9D86986-87DA-4E2B-B4B4-684834751FB3}"/>
    <cellStyle name="60% - Accent3 8" xfId="1795" xr:uid="{17D77AD5-99FF-4E22-9F63-F79A8464B1A1}"/>
    <cellStyle name="60% - Accent3 9" xfId="1796" xr:uid="{95AC0171-C132-4555-9154-12DD40E1D4B9}"/>
    <cellStyle name="60% - Accent4" xfId="33" builtinId="44" customBuiltin="1"/>
    <cellStyle name="60% - Accent4 10" xfId="1797" xr:uid="{A5F79FF9-1898-4C9B-AF11-10E0F106530B}"/>
    <cellStyle name="60% - Accent4 11" xfId="1798" xr:uid="{80AFADFF-CB99-47AF-B731-42FEAB92074C}"/>
    <cellStyle name="60% - Accent4 12" xfId="1799" xr:uid="{3FF3C13C-BA5D-453C-81BE-EF04F3378C44}"/>
    <cellStyle name="60% - Accent4 13" xfId="1800" xr:uid="{FF513326-11AA-462F-89C5-562A7F3ADF7E}"/>
    <cellStyle name="60% - Accent4 14" xfId="1801" xr:uid="{9058876D-F3E6-4E1A-A607-F8303D260A0E}"/>
    <cellStyle name="60% - Accent4 15" xfId="1802" xr:uid="{9EFE3A0D-1A8E-4D34-906E-25F071E38FBA}"/>
    <cellStyle name="60% - Accent4 16" xfId="1803" xr:uid="{DA63C910-19A4-4A7D-BE94-3C6254CB77E5}"/>
    <cellStyle name="60% - Accent4 17" xfId="1804" xr:uid="{E6C6C029-C7FD-476F-B72D-9B5EADE8BB94}"/>
    <cellStyle name="60% - Accent4 18" xfId="1805" xr:uid="{29CF18E1-930B-4842-8F44-1AC9868633D0}"/>
    <cellStyle name="60% - Accent4 19" xfId="1806" xr:uid="{C35F4803-95F9-47B2-BB33-A187ED15594A}"/>
    <cellStyle name="60% - Accent4 2" xfId="1807" xr:uid="{1CF1E103-2744-4487-B120-63ACA7B5C378}"/>
    <cellStyle name="60% - Accent4 20" xfId="1808" xr:uid="{1CAD8538-8464-4537-926E-CD73069EBE61}"/>
    <cellStyle name="60% - Accent4 21" xfId="1809" xr:uid="{6B06410F-300B-4ED4-838E-8EA04316169A}"/>
    <cellStyle name="60% - Accent4 22" xfId="1810" xr:uid="{F8E4A56D-CFEA-438D-BD12-C5168984667B}"/>
    <cellStyle name="60% - Accent4 23" xfId="1811" xr:uid="{7B06EEEC-1489-4CFE-8543-F66D49900418}"/>
    <cellStyle name="60% - Accent4 24" xfId="1812" xr:uid="{A10D839B-9AE0-4143-98A3-978781BC66B4}"/>
    <cellStyle name="60% - Accent4 25" xfId="1813" xr:uid="{CAF1F9A2-2277-4773-BD4B-8EB45A895726}"/>
    <cellStyle name="60% - Accent4 26" xfId="1814" xr:uid="{A20ED077-350A-4B1D-B1DE-006BD18CF7B4}"/>
    <cellStyle name="60% - Accent4 27" xfId="1815" xr:uid="{C3D3D154-2C11-4997-A7CE-56147ACC75BD}"/>
    <cellStyle name="60% - Accent4 28" xfId="1816" xr:uid="{20789979-4085-45B1-8CA3-826F3E02A9C9}"/>
    <cellStyle name="60% - Accent4 29" xfId="1817" xr:uid="{E0B28B85-38A5-40CF-B936-25D6A55F40D3}"/>
    <cellStyle name="60% - Accent4 3" xfId="1818" xr:uid="{FC7E944A-19FF-4F57-89ED-44507B494545}"/>
    <cellStyle name="60% - Accent4 30" xfId="1819" xr:uid="{CD0A1792-DF12-4756-BCE2-74CD61AF4176}"/>
    <cellStyle name="60% - Accent4 31" xfId="1820" xr:uid="{968B5476-C223-43A7-BC24-7A688091DB9A}"/>
    <cellStyle name="60% - Accent4 32" xfId="1821" xr:uid="{DF55C62E-75B8-46A2-92D7-E15E30DAAD40}"/>
    <cellStyle name="60% - Accent4 33" xfId="1822" xr:uid="{891DC688-D120-4ECC-AC63-584EAF4AC767}"/>
    <cellStyle name="60% - Accent4 34" xfId="1823" xr:uid="{3BC92022-925A-4409-820A-9BA095EB77AA}"/>
    <cellStyle name="60% - Accent4 35" xfId="1824" xr:uid="{CD897A25-5C17-49D0-9572-1D468E57806F}"/>
    <cellStyle name="60% - Accent4 36" xfId="1825" xr:uid="{DC9BE858-81DB-427A-BEE9-F80799652BAF}"/>
    <cellStyle name="60% - Accent4 37" xfId="1826" xr:uid="{770C13B8-B19F-408F-89F4-6C1FFAB88D06}"/>
    <cellStyle name="60% - Accent4 38" xfId="1827" xr:uid="{63FD2DED-A5B4-48E6-9064-EE540DABCB23}"/>
    <cellStyle name="60% - Accent4 39" xfId="1828" xr:uid="{5F8349B0-1544-4D59-8D14-49957E30AABA}"/>
    <cellStyle name="60% - Accent4 4" xfId="1829" xr:uid="{4C53DA72-516D-4E6B-AFDB-30EAABDA4C35}"/>
    <cellStyle name="60% - Accent4 40" xfId="1830" xr:uid="{9A1607D3-0BF9-4871-B936-BC65C81C92D1}"/>
    <cellStyle name="60% - Accent4 41" xfId="1831" xr:uid="{6734A379-27E6-410B-B400-145FB7B8F523}"/>
    <cellStyle name="60% - Accent4 42" xfId="1832" xr:uid="{0B63CCDC-662F-42EC-9CD5-B7F6BFCFF919}"/>
    <cellStyle name="60% - Accent4 43" xfId="1833" xr:uid="{D5F35916-53EE-468B-B964-7C9C8A27F26A}"/>
    <cellStyle name="60% - Accent4 44" xfId="1834" xr:uid="{CAFEC902-1F56-4B46-8B42-27A3B33DF1B4}"/>
    <cellStyle name="60% - Accent4 45" xfId="1835" xr:uid="{C2040358-4956-402B-AE53-4B0C470DE978}"/>
    <cellStyle name="60% - Accent4 46" xfId="1836" xr:uid="{EEA2782B-A36B-4BEE-9FC4-72C4860388C4}"/>
    <cellStyle name="60% - Accent4 47" xfId="1837" xr:uid="{64905ECC-1D51-4D7E-93EE-0D542A7A643B}"/>
    <cellStyle name="60% - Accent4 48" xfId="1838" xr:uid="{6A2DEE4A-4A04-4272-816B-7C8CDB71AD8E}"/>
    <cellStyle name="60% - Accent4 49" xfId="1839" xr:uid="{9F60EA19-6F7C-459B-86A2-6BDF9CA9416E}"/>
    <cellStyle name="60% - Accent4 5" xfId="1840" xr:uid="{F39E9E65-B900-4DCB-85E5-D5A60BF1A27B}"/>
    <cellStyle name="60% - Accent4 50" xfId="1841" xr:uid="{33C4F1E9-9EB4-4B3B-B98B-DC1B27D3C540}"/>
    <cellStyle name="60% - Accent4 51" xfId="1842" xr:uid="{DF20F5F8-0154-42BE-A483-36D3F022C7BF}"/>
    <cellStyle name="60% - Accent4 52" xfId="1843" xr:uid="{BB239935-7E3D-4C82-95E6-FD81B9D7105C}"/>
    <cellStyle name="60% - Accent4 53" xfId="1844" xr:uid="{5B09C755-691B-430B-98F5-6D598D5F33EB}"/>
    <cellStyle name="60% - Accent4 54" xfId="1845" xr:uid="{426AA406-EABE-47EB-8FD0-DF70E347AC3E}"/>
    <cellStyle name="60% - Accent4 55" xfId="1846" xr:uid="{BDAAA76C-8EA9-4E28-9E53-3898EA79D948}"/>
    <cellStyle name="60% - Accent4 56" xfId="1847" xr:uid="{87F848D8-EEF3-4F25-93C7-DBBFDBB35E0D}"/>
    <cellStyle name="60% - Accent4 57" xfId="1848" xr:uid="{61B01E8D-EBF2-4A73-884D-E10F2FDD258E}"/>
    <cellStyle name="60% - Accent4 58" xfId="1849" xr:uid="{7FD3E8FF-8CE2-48A5-AFEA-2D0E2B4112F2}"/>
    <cellStyle name="60% - Accent4 59" xfId="1850" xr:uid="{6245C4B2-06BF-4ABC-B1B8-557A6F4A9EFF}"/>
    <cellStyle name="60% - Accent4 6" xfId="1851" xr:uid="{F1D38ADC-BB4C-4F0A-9F71-7C06540E6E97}"/>
    <cellStyle name="60% - Accent4 60" xfId="1852" xr:uid="{673FBB0D-0A6A-492F-B2E5-BB6A99DD0D6A}"/>
    <cellStyle name="60% - Accent4 61" xfId="1853" xr:uid="{56A82E37-F826-4E17-B44E-DE8C9E51C653}"/>
    <cellStyle name="60% - Accent4 62" xfId="1854" xr:uid="{A57C2B16-A5AC-4290-9A5C-B17305DF6F86}"/>
    <cellStyle name="60% - Accent4 63" xfId="1855" xr:uid="{DB4F963D-DF72-418A-9F8D-0EE2782B6622}"/>
    <cellStyle name="60% - Accent4 64" xfId="1856" xr:uid="{98129FE0-6B8C-46CD-ABC5-1C10C237B036}"/>
    <cellStyle name="60% - Accent4 65" xfId="1857" xr:uid="{F5BD9EAD-8353-4B83-9787-3AB32A098424}"/>
    <cellStyle name="60% - Accent4 66" xfId="1858" xr:uid="{64BF2047-73BD-47E0-8EA4-9D83E2528516}"/>
    <cellStyle name="60% - Accent4 67" xfId="1859" xr:uid="{B071E9ED-C251-4A28-88AB-58F6E4C94959}"/>
    <cellStyle name="60% - Accent4 68" xfId="1860" xr:uid="{FDF02BC2-D4CB-4319-B789-F2F6738DE60E}"/>
    <cellStyle name="60% - Accent4 69" xfId="1861" xr:uid="{3FC29501-2B71-4C35-92CA-297D355CF900}"/>
    <cellStyle name="60% - Accent4 7" xfId="1862" xr:uid="{60A1B188-AA4D-41AA-889D-73FD179DC557}"/>
    <cellStyle name="60% - Accent4 70" xfId="1863" xr:uid="{B4B7BE12-1B1A-44A2-B94D-97BCFA82F043}"/>
    <cellStyle name="60% - Accent4 71" xfId="1864" xr:uid="{BEB4521E-9D6E-4140-B592-FFF063DEA3ED}"/>
    <cellStyle name="60% - Accent4 72" xfId="1865" xr:uid="{ADDE5309-2C43-4F34-A6DF-49AAB6545AE7}"/>
    <cellStyle name="60% - Accent4 8" xfId="1866" xr:uid="{3D980221-F74E-4FF4-A92F-4BD726DDC56B}"/>
    <cellStyle name="60% - Accent4 9" xfId="1867" xr:uid="{173513EE-52D6-4AEE-93A4-88A4F9FC519F}"/>
    <cellStyle name="60% - Accent5" xfId="37" builtinId="48" customBuiltin="1"/>
    <cellStyle name="60% - Accent5 10" xfId="1868" xr:uid="{9BFC2762-A7F1-4C27-9B5C-12EA323ECEEB}"/>
    <cellStyle name="60% - Accent5 11" xfId="1869" xr:uid="{DC041450-CAE6-489B-830B-6AE71D33B9B9}"/>
    <cellStyle name="60% - Accent5 12" xfId="1870" xr:uid="{A4CF2B57-3C31-4530-8E10-484AA3A75E3A}"/>
    <cellStyle name="60% - Accent5 13" xfId="1871" xr:uid="{1EC2AF62-5BDE-4D79-9D9A-AFE0F20960CD}"/>
    <cellStyle name="60% - Accent5 14" xfId="1872" xr:uid="{1B28BB1D-6BF4-401F-BCF8-30A1E9150C62}"/>
    <cellStyle name="60% - Accent5 15" xfId="1873" xr:uid="{324A41C3-61A2-4FDB-B431-7F2A2AB6CD7B}"/>
    <cellStyle name="60% - Accent5 16" xfId="1874" xr:uid="{1B8F9E93-6B81-41E6-9447-E5F929D77E79}"/>
    <cellStyle name="60% - Accent5 17" xfId="1875" xr:uid="{F8C3B895-FA9D-424E-977A-3976706C6794}"/>
    <cellStyle name="60% - Accent5 18" xfId="1876" xr:uid="{61978BEE-BB58-4766-81CF-1FC34B8D4338}"/>
    <cellStyle name="60% - Accent5 19" xfId="1877" xr:uid="{DB9F0CA1-96B6-4081-87C5-DD27CB723561}"/>
    <cellStyle name="60% - Accent5 2" xfId="1878" xr:uid="{A9684D4A-5A77-479F-A494-5ED4630E8432}"/>
    <cellStyle name="60% - Accent5 20" xfId="1879" xr:uid="{03E78DB3-A6E7-4116-BA87-2F0CAAF184A4}"/>
    <cellStyle name="60% - Accent5 21" xfId="1880" xr:uid="{672E2091-9DF2-4108-B6C4-9CBE41187C95}"/>
    <cellStyle name="60% - Accent5 22" xfId="1881" xr:uid="{B7EE122E-62A5-4A17-B62B-A377D75D8B9D}"/>
    <cellStyle name="60% - Accent5 23" xfId="1882" xr:uid="{2E97BD40-BECA-4BB0-980D-6025EC26316A}"/>
    <cellStyle name="60% - Accent5 24" xfId="1883" xr:uid="{EE0B5CAA-62F4-4E7C-B3DD-8FAD734C640B}"/>
    <cellStyle name="60% - Accent5 25" xfId="1884" xr:uid="{9EF91DE5-4D1C-4BE7-82CE-500ED6AC788F}"/>
    <cellStyle name="60% - Accent5 26" xfId="1885" xr:uid="{3974212F-64B0-4E90-9FF1-8E3C315C0BEC}"/>
    <cellStyle name="60% - Accent5 27" xfId="1886" xr:uid="{EB06D3C8-A6D1-4AD8-9160-FCD10A4133BF}"/>
    <cellStyle name="60% - Accent5 28" xfId="1887" xr:uid="{7D975A26-2177-4727-BD86-C1BBECF13BC9}"/>
    <cellStyle name="60% - Accent5 29" xfId="1888" xr:uid="{75264F89-E6A1-4AD1-B9EB-EB13C22E252A}"/>
    <cellStyle name="60% - Accent5 3" xfId="1889" xr:uid="{9CFDA21E-9111-405E-95B8-0C44FA7808EE}"/>
    <cellStyle name="60% - Accent5 30" xfId="1890" xr:uid="{CF7F6EC1-C732-4385-AD61-BFBDD5D6E09C}"/>
    <cellStyle name="60% - Accent5 31" xfId="1891" xr:uid="{36CB0D77-9004-40F0-B34B-AE233AF02C4D}"/>
    <cellStyle name="60% - Accent5 32" xfId="1892" xr:uid="{A2C5B03A-B2E8-4B93-B8EC-B403F538D4C2}"/>
    <cellStyle name="60% - Accent5 33" xfId="1893" xr:uid="{E14C9E96-A9E7-4C9E-8FF3-0211C7EE09B5}"/>
    <cellStyle name="60% - Accent5 34" xfId="1894" xr:uid="{5953E26E-3252-4555-AAB7-9445C74EDB3A}"/>
    <cellStyle name="60% - Accent5 35" xfId="1895" xr:uid="{38543A8E-AFF1-4FC4-A15E-D21B13926E5C}"/>
    <cellStyle name="60% - Accent5 36" xfId="1896" xr:uid="{861C4427-47AB-4D5F-8001-73E9FE6566E5}"/>
    <cellStyle name="60% - Accent5 37" xfId="1897" xr:uid="{6ADC97C9-62D7-4275-911B-AB346E0ABF0C}"/>
    <cellStyle name="60% - Accent5 38" xfId="1898" xr:uid="{5FA858E6-5FB4-498E-9150-6A8A63D0E635}"/>
    <cellStyle name="60% - Accent5 39" xfId="1899" xr:uid="{29DFB3F0-3FFE-4EE5-963C-81AD35836AEB}"/>
    <cellStyle name="60% - Accent5 4" xfId="1900" xr:uid="{527487C1-A6D6-4770-B748-D266E762FDBA}"/>
    <cellStyle name="60% - Accent5 40" xfId="1901" xr:uid="{F6579F6C-B0BB-481E-8FA7-4E24653097DF}"/>
    <cellStyle name="60% - Accent5 41" xfId="1902" xr:uid="{B33A5B54-B7AA-4E7F-9526-02349C09C25C}"/>
    <cellStyle name="60% - Accent5 42" xfId="1903" xr:uid="{9E8192CD-F4A4-4236-828B-7C91F542F1B1}"/>
    <cellStyle name="60% - Accent5 43" xfId="1904" xr:uid="{DAD6E120-59E8-4683-89D5-C8857C369DD1}"/>
    <cellStyle name="60% - Accent5 44" xfId="1905" xr:uid="{895BC237-F86F-4E53-ABAB-CCE9AC5D95B7}"/>
    <cellStyle name="60% - Accent5 45" xfId="1906" xr:uid="{885836B1-3968-4B33-9EE6-4709011CF5D2}"/>
    <cellStyle name="60% - Accent5 46" xfId="1907" xr:uid="{9D158EC9-F374-4BFA-804C-B8E5D646C42D}"/>
    <cellStyle name="60% - Accent5 47" xfId="1908" xr:uid="{3C4A88A2-AE8C-45CB-9DCB-D7AFC5DBF263}"/>
    <cellStyle name="60% - Accent5 48" xfId="1909" xr:uid="{9D2AE39B-C607-47BD-941D-EB6C11EF8918}"/>
    <cellStyle name="60% - Accent5 49" xfId="1910" xr:uid="{387B5D11-72B6-445D-A9B9-30154A5FCE64}"/>
    <cellStyle name="60% - Accent5 5" xfId="1911" xr:uid="{2847C2AF-6429-418A-8034-823536CBCB2C}"/>
    <cellStyle name="60% - Accent5 50" xfId="1912" xr:uid="{12CC1E5C-3B19-4EC6-8875-87E3575DBA74}"/>
    <cellStyle name="60% - Accent5 51" xfId="1913" xr:uid="{2FAB8756-73FE-494F-9682-0C81657A13A8}"/>
    <cellStyle name="60% - Accent5 52" xfId="1914" xr:uid="{AC00CE05-BE22-4B5E-89B1-F12651B4EE90}"/>
    <cellStyle name="60% - Accent5 53" xfId="1915" xr:uid="{642A3DCD-93B8-4248-B0C4-3B7A74E9918F}"/>
    <cellStyle name="60% - Accent5 54" xfId="1916" xr:uid="{AA2D65E0-EA3C-4A45-A5C6-691F44F47856}"/>
    <cellStyle name="60% - Accent5 55" xfId="1917" xr:uid="{4C5DD92D-3D82-43B8-9D1D-5104092F06F9}"/>
    <cellStyle name="60% - Accent5 56" xfId="1918" xr:uid="{D71EA9E0-E3A3-40B3-B61B-E4EA9AC01CC2}"/>
    <cellStyle name="60% - Accent5 57" xfId="1919" xr:uid="{8B659359-B748-4224-AA1A-2A8F3275EC2D}"/>
    <cellStyle name="60% - Accent5 58" xfId="1920" xr:uid="{86098E12-A5CD-4FB9-AC66-1BE56E2C8EFA}"/>
    <cellStyle name="60% - Accent5 59" xfId="1921" xr:uid="{0A59F579-2094-42C3-A262-97ECBEA9D4FC}"/>
    <cellStyle name="60% - Accent5 6" xfId="1922" xr:uid="{0CBC97F5-C9F7-488D-ACEC-23625320E338}"/>
    <cellStyle name="60% - Accent5 60" xfId="1923" xr:uid="{49AD09BB-9442-4261-BED3-D36298FB226C}"/>
    <cellStyle name="60% - Accent5 61" xfId="1924" xr:uid="{92B61F47-DFD8-4818-AAC4-DE1280BE55C5}"/>
    <cellStyle name="60% - Accent5 62" xfId="1925" xr:uid="{5A56A785-D498-4EC9-980B-31737D7931FB}"/>
    <cellStyle name="60% - Accent5 63" xfId="1926" xr:uid="{CD1E674A-1A33-4372-A572-7777284BDF3F}"/>
    <cellStyle name="60% - Accent5 64" xfId="1927" xr:uid="{4E782146-526F-4880-893C-11C8659A05BB}"/>
    <cellStyle name="60% - Accent5 65" xfId="1928" xr:uid="{0A3E2561-6144-46B4-9829-28DD6FB2B434}"/>
    <cellStyle name="60% - Accent5 66" xfId="1929" xr:uid="{F6827647-B25F-4F28-9DA4-949D24DA87AF}"/>
    <cellStyle name="60% - Accent5 67" xfId="1930" xr:uid="{CB7E8A83-4B68-4870-9EE6-C1BA2A334657}"/>
    <cellStyle name="60% - Accent5 68" xfId="1931" xr:uid="{1F27283E-4C7B-49D6-863F-84FDD1983358}"/>
    <cellStyle name="60% - Accent5 69" xfId="1932" xr:uid="{F05FDBDA-E6AB-4A24-8AA2-B7EF87133179}"/>
    <cellStyle name="60% - Accent5 7" xfId="1933" xr:uid="{EB25B280-5457-4E30-B090-13056E2F8083}"/>
    <cellStyle name="60% - Accent5 70" xfId="1934" xr:uid="{4CCE53B1-1799-4307-B5FA-A4A3CFE73801}"/>
    <cellStyle name="60% - Accent5 71" xfId="1935" xr:uid="{77180310-D167-44D7-8740-B7F7B21360C9}"/>
    <cellStyle name="60% - Accent5 72" xfId="1936" xr:uid="{C430B904-B772-43A4-A7F0-B77B01EA7437}"/>
    <cellStyle name="60% - Accent5 8" xfId="1937" xr:uid="{88A8C374-54F2-4BA0-BC50-1B6A04EFF0A5}"/>
    <cellStyle name="60% - Accent5 9" xfId="1938" xr:uid="{00663E17-31EF-428E-BC40-8C0F91F3FE60}"/>
    <cellStyle name="60% - Accent6" xfId="41" builtinId="52" customBuiltin="1"/>
    <cellStyle name="60% - Accent6 10" xfId="1939" xr:uid="{2B091CB3-1195-4C65-AAB9-752D080CF367}"/>
    <cellStyle name="60% - Accent6 11" xfId="1940" xr:uid="{FDC736D0-D037-4323-9526-F18688EAEE0E}"/>
    <cellStyle name="60% - Accent6 12" xfId="1941" xr:uid="{595EFA9B-9C12-4B51-A95B-EE525B60FD8E}"/>
    <cellStyle name="60% - Accent6 13" xfId="1942" xr:uid="{6BDB23D6-8A83-47F3-848E-0D87430DAC60}"/>
    <cellStyle name="60% - Accent6 14" xfId="1943" xr:uid="{7EC8935D-283F-458F-BF8A-7EAA4C5195D3}"/>
    <cellStyle name="60% - Accent6 15" xfId="1944" xr:uid="{6E840760-1104-4990-AF43-1440FD6B9D98}"/>
    <cellStyle name="60% - Accent6 16" xfId="1945" xr:uid="{64AF7098-083C-4E72-B64A-E10F3F0CF85A}"/>
    <cellStyle name="60% - Accent6 17" xfId="1946" xr:uid="{AA601C7C-88DD-4EB3-AAFF-84EE1CE9E152}"/>
    <cellStyle name="60% - Accent6 18" xfId="1947" xr:uid="{F518AFEF-F6F8-44D7-94FF-E9F82E4E1DCA}"/>
    <cellStyle name="60% - Accent6 19" xfId="1948" xr:uid="{EF90B98C-E715-4C33-9CDC-15800EE8E67E}"/>
    <cellStyle name="60% - Accent6 2" xfId="1949" xr:uid="{6D7B9E1A-EE63-4C29-8F9A-29E7EE08F57E}"/>
    <cellStyle name="60% - Accent6 20" xfId="1950" xr:uid="{523E0AC1-2D2D-4BBF-84C5-A967A6ACD261}"/>
    <cellStyle name="60% - Accent6 21" xfId="1951" xr:uid="{1506D54C-338B-4B4B-BA6A-0F06EEF0B3AA}"/>
    <cellStyle name="60% - Accent6 22" xfId="1952" xr:uid="{8EA32F56-8006-4B3F-B8FD-601EE404D9F2}"/>
    <cellStyle name="60% - Accent6 23" xfId="1953" xr:uid="{04D3BA74-3177-4197-A7BF-2F533906296E}"/>
    <cellStyle name="60% - Accent6 24" xfId="1954" xr:uid="{4C0FDC05-0983-4DC4-87A6-FFAD31C30AC9}"/>
    <cellStyle name="60% - Accent6 25" xfId="1955" xr:uid="{943159E5-275B-4A73-9C74-386B8AC782DE}"/>
    <cellStyle name="60% - Accent6 26" xfId="1956" xr:uid="{8C0C3F69-85B8-4D9E-B145-0FA8BE422543}"/>
    <cellStyle name="60% - Accent6 27" xfId="1957" xr:uid="{3F95D48C-09BD-48C3-A361-7A2C06AD1DF0}"/>
    <cellStyle name="60% - Accent6 28" xfId="1958" xr:uid="{521A569C-B47C-497A-B3C2-5E3478094606}"/>
    <cellStyle name="60% - Accent6 29" xfId="1959" xr:uid="{8C35545F-46EE-467F-B95D-D14415788569}"/>
    <cellStyle name="60% - Accent6 3" xfId="1960" xr:uid="{43C5DD7A-F3D1-47A5-B8DD-BA1D3AA09CBA}"/>
    <cellStyle name="60% - Accent6 30" xfId="1961" xr:uid="{3681F896-854E-4A62-983B-6664052E9BDB}"/>
    <cellStyle name="60% - Accent6 31" xfId="1962" xr:uid="{CC2DDCD5-EFF9-411D-B7DB-438E5C8524D5}"/>
    <cellStyle name="60% - Accent6 32" xfId="1963" xr:uid="{5CCAE996-151A-496E-AC82-05B956DA21C4}"/>
    <cellStyle name="60% - Accent6 33" xfId="1964" xr:uid="{1EE4434A-9931-40C1-B4EA-AC1AC96A2593}"/>
    <cellStyle name="60% - Accent6 34" xfId="1965" xr:uid="{7DAE0CF7-4A2C-478D-BB63-81140D841817}"/>
    <cellStyle name="60% - Accent6 35" xfId="1966" xr:uid="{1A9CBAB2-CAB0-4545-96D1-E22AC2FCFFBE}"/>
    <cellStyle name="60% - Accent6 36" xfId="1967" xr:uid="{0AA02C77-33D2-441D-8796-2F59E4D91F13}"/>
    <cellStyle name="60% - Accent6 37" xfId="1968" xr:uid="{C0D9F686-8638-4309-A661-CAF18B6C7446}"/>
    <cellStyle name="60% - Accent6 38" xfId="1969" xr:uid="{92A8F475-EC2D-435B-848E-94D68A30A1E5}"/>
    <cellStyle name="60% - Accent6 39" xfId="1970" xr:uid="{76F1F821-DE85-46B2-98E3-8D183C878486}"/>
    <cellStyle name="60% - Accent6 4" xfId="1971" xr:uid="{556BB7ED-E7F7-4DA3-9F07-07DFA446E120}"/>
    <cellStyle name="60% - Accent6 40" xfId="1972" xr:uid="{CEB82EFE-E029-4F62-8C21-BF5B652F9E5E}"/>
    <cellStyle name="60% - Accent6 41" xfId="1973" xr:uid="{0F875FEB-3DAE-4F49-8BAC-08DE66F111B7}"/>
    <cellStyle name="60% - Accent6 42" xfId="1974" xr:uid="{68F50181-032E-4169-BB5B-3CDD8A5503E6}"/>
    <cellStyle name="60% - Accent6 43" xfId="1975" xr:uid="{D7A5A920-A082-4138-8E60-B5838D9289DD}"/>
    <cellStyle name="60% - Accent6 44" xfId="1976" xr:uid="{623FEAA9-5B3E-4966-B625-C69989900D7E}"/>
    <cellStyle name="60% - Accent6 45" xfId="1977" xr:uid="{BCD8D60C-DE6E-4D56-8384-1B9A774F2E21}"/>
    <cellStyle name="60% - Accent6 46" xfId="1978" xr:uid="{8798455E-E77B-4EDB-BE12-52EF3668859B}"/>
    <cellStyle name="60% - Accent6 47" xfId="1979" xr:uid="{CA46936B-6827-43FD-9AB0-1E52B25BBB3E}"/>
    <cellStyle name="60% - Accent6 48" xfId="1980" xr:uid="{42E2674D-BE5D-4AB5-822B-8708C76F0EE8}"/>
    <cellStyle name="60% - Accent6 49" xfId="1981" xr:uid="{B7545920-1F37-42BF-9F32-816436D8C6A7}"/>
    <cellStyle name="60% - Accent6 5" xfId="1982" xr:uid="{07FE1828-74C7-4EA5-9535-AAE1A5196D75}"/>
    <cellStyle name="60% - Accent6 50" xfId="1983" xr:uid="{95AE84F8-A948-4CC2-8E01-F4421E24ACBF}"/>
    <cellStyle name="60% - Accent6 51" xfId="1984" xr:uid="{9984F06F-38D6-4202-9818-A0AB935830DB}"/>
    <cellStyle name="60% - Accent6 52" xfId="1985" xr:uid="{2E320B4B-C054-4693-94C4-28210D337171}"/>
    <cellStyle name="60% - Accent6 53" xfId="1986" xr:uid="{ED2B1DAC-FD92-4158-8FC6-28094A31DFE2}"/>
    <cellStyle name="60% - Accent6 54" xfId="1987" xr:uid="{974E2C86-1021-438F-B861-999C83A94332}"/>
    <cellStyle name="60% - Accent6 55" xfId="1988" xr:uid="{E6D7116F-6D63-435A-94A3-598D70F6A5EA}"/>
    <cellStyle name="60% - Accent6 56" xfId="1989" xr:uid="{E6B5B32C-BCAF-446C-B20E-053E8EB18E06}"/>
    <cellStyle name="60% - Accent6 57" xfId="1990" xr:uid="{EECB50AA-0DCD-4C32-868F-FA573F229712}"/>
    <cellStyle name="60% - Accent6 58" xfId="1991" xr:uid="{DAC77162-6809-40AA-A856-D63E9CAED07B}"/>
    <cellStyle name="60% - Accent6 59" xfId="1992" xr:uid="{E39C844F-3866-4A37-96FF-D699FFD75E66}"/>
    <cellStyle name="60% - Accent6 6" xfId="1993" xr:uid="{A648DA64-6525-4CB5-9E0B-D05303B80D50}"/>
    <cellStyle name="60% - Accent6 60" xfId="1994" xr:uid="{F1AFE337-5CF7-43AF-A020-8D838C9F7B38}"/>
    <cellStyle name="60% - Accent6 61" xfId="1995" xr:uid="{6F9B23AE-ADE8-4BA9-BE8F-052016C188DA}"/>
    <cellStyle name="60% - Accent6 62" xfId="1996" xr:uid="{F08D675B-18E1-4E0D-B8F3-0D87F1F239F5}"/>
    <cellStyle name="60% - Accent6 63" xfId="1997" xr:uid="{757F9D94-0F33-41AA-AD62-B9A93A718DBF}"/>
    <cellStyle name="60% - Accent6 64" xfId="1998" xr:uid="{CB585EB1-C85C-4DEB-A6D5-F5F062E7A236}"/>
    <cellStyle name="60% - Accent6 65" xfId="1999" xr:uid="{66F3DCD8-B390-4EA0-90FF-E047E1D4CA7D}"/>
    <cellStyle name="60% - Accent6 66" xfId="2000" xr:uid="{4E3559EC-96BC-4F07-BC78-96C7152FE682}"/>
    <cellStyle name="60% - Accent6 67" xfId="2001" xr:uid="{DA881D16-F550-4DAE-80E4-0C871AA40492}"/>
    <cellStyle name="60% - Accent6 68" xfId="2002" xr:uid="{7BF6952A-3C04-4D1B-AD07-76C7850141DB}"/>
    <cellStyle name="60% - Accent6 69" xfId="2003" xr:uid="{8A8C1D38-6679-4718-B2BA-85A5D90AC6C6}"/>
    <cellStyle name="60% - Accent6 7" xfId="2004" xr:uid="{E9E1D9D1-95BD-4B54-956D-50AA047F57AF}"/>
    <cellStyle name="60% - Accent6 70" xfId="2005" xr:uid="{B8674516-4FC9-47AC-9B46-92EEB9F3510C}"/>
    <cellStyle name="60% - Accent6 71" xfId="2006" xr:uid="{612B217A-059A-4FAB-95E6-D5F37D864A70}"/>
    <cellStyle name="60% - Accent6 72" xfId="2007" xr:uid="{BAC426D7-DAE4-43EF-BE2E-7C809162B8AF}"/>
    <cellStyle name="60% - Accent6 8" xfId="2008" xr:uid="{C41F4F9C-9BA3-4D06-AA0A-5CF23A5C856F}"/>
    <cellStyle name="60% - Accent6 9" xfId="2009" xr:uid="{139220D8-6196-4B2C-9913-97FED2F32A20}"/>
    <cellStyle name="Accent1" xfId="18" builtinId="29" customBuiltin="1"/>
    <cellStyle name="Accent1 - 20%" xfId="24070" xr:uid="{8CCF8E31-A275-4ED6-831C-43F3C2FD6832}"/>
    <cellStyle name="Accent1 - 40%" xfId="24071" xr:uid="{DA66EE36-5CB1-4226-8907-419F7E9D2CCD}"/>
    <cellStyle name="Accent1 - 60%" xfId="24072" xr:uid="{E616A5B2-B862-4807-831D-8DC0BCC292C1}"/>
    <cellStyle name="Accent1 10" xfId="2010" xr:uid="{74510F85-9DE9-4049-A8E9-6830046A5C4F}"/>
    <cellStyle name="Accent1 11" xfId="2011" xr:uid="{0E2B1773-60B2-4545-BC84-724C2E6823E8}"/>
    <cellStyle name="Accent1 12" xfId="2012" xr:uid="{AB0FD0B0-9F56-4D40-9C7C-66C8C52019E8}"/>
    <cellStyle name="Accent1 13" xfId="2013" xr:uid="{DC56C311-FF52-414E-BB9D-057DBEB052B5}"/>
    <cellStyle name="Accent1 14" xfId="2014" xr:uid="{980B1C2A-0C03-4B09-A486-D0B9FD8E151C}"/>
    <cellStyle name="Accent1 15" xfId="2015" xr:uid="{FDD79F27-3B0D-4FC5-BAAC-91659BBF3A8E}"/>
    <cellStyle name="Accent1 16" xfId="2016" xr:uid="{0D4B59EA-FE6A-44B2-9172-D3C11CC6F1C4}"/>
    <cellStyle name="Accent1 17" xfId="2017" xr:uid="{D24A1DFC-6B75-4887-8B3B-60EF940BD196}"/>
    <cellStyle name="Accent1 18" xfId="2018" xr:uid="{1E9C1B37-B4E7-4BAE-8039-FB747CC9A1ED}"/>
    <cellStyle name="Accent1 19" xfId="2019" xr:uid="{41206D69-A764-4E40-9002-71FC4B101E7A}"/>
    <cellStyle name="Accent1 2" xfId="2020" xr:uid="{EA060C9E-574D-43EC-B48B-A681500893E5}"/>
    <cellStyle name="Accent1 2 2" xfId="24075" xr:uid="{14822014-28C2-4DB1-B1B2-276D3A3B1FA7}"/>
    <cellStyle name="Accent1 2 3" xfId="24074" xr:uid="{F34D942D-B483-4C2A-BB63-0C6149AD8CFE}"/>
    <cellStyle name="Accent1 20" xfId="2021" xr:uid="{9F402FD0-EE69-478D-BF9A-39EACE2294D8}"/>
    <cellStyle name="Accent1 21" xfId="2022" xr:uid="{6C8A9AF9-9CAF-4552-8251-F91A0A64EB5E}"/>
    <cellStyle name="Accent1 22" xfId="2023" xr:uid="{979AAE38-197C-493C-A53A-98B37A84EF9B}"/>
    <cellStyle name="Accent1 23" xfId="2024" xr:uid="{EF19075A-62CC-4333-8A76-FEAC63F4AADD}"/>
    <cellStyle name="Accent1 24" xfId="2025" xr:uid="{42F35974-C7AA-4C23-B356-4CC1719A21B7}"/>
    <cellStyle name="Accent1 25" xfId="2026" xr:uid="{770B101F-A6DD-4087-8954-5B666BACBA1C}"/>
    <cellStyle name="Accent1 26" xfId="2027" xr:uid="{6FCA4B9F-3BD3-43BA-A458-A4EB52581536}"/>
    <cellStyle name="Accent1 27" xfId="2028" xr:uid="{BE64F0E3-20F1-43E8-A98E-C4B44349ADEC}"/>
    <cellStyle name="Accent1 28" xfId="2029" xr:uid="{EB144A1D-AADF-4523-ACBB-056C780FA916}"/>
    <cellStyle name="Accent1 29" xfId="2030" xr:uid="{D075BF80-68DB-4153-852D-57D13927B0C5}"/>
    <cellStyle name="Accent1 3" xfId="2031" xr:uid="{A63EF3B5-786D-4F34-98FA-C57F617770FC}"/>
    <cellStyle name="Accent1 3 2" xfId="24076" xr:uid="{373ABEA9-6021-4C5B-95D3-0217F8ACDDC1}"/>
    <cellStyle name="Accent1 30" xfId="2032" xr:uid="{2C06BF31-E6DA-437B-9E14-811FE8C4B590}"/>
    <cellStyle name="Accent1 31" xfId="2033" xr:uid="{B4AE2C34-E74C-423F-85FC-3438734A4ABC}"/>
    <cellStyle name="Accent1 32" xfId="2034" xr:uid="{688C16C0-3878-48BD-83D3-F11AA3E80E72}"/>
    <cellStyle name="Accent1 33" xfId="2035" xr:uid="{691F9BD7-6919-4948-B57A-C56C44D755ED}"/>
    <cellStyle name="Accent1 34" xfId="2036" xr:uid="{49988D51-068D-451D-B1C2-E59762195AB5}"/>
    <cellStyle name="Accent1 35" xfId="2037" xr:uid="{D5A4BFD0-2DC8-422C-B82B-27DC1A150431}"/>
    <cellStyle name="Accent1 36" xfId="2038" xr:uid="{85916E86-7F56-477A-82E0-805CA536BD94}"/>
    <cellStyle name="Accent1 37" xfId="2039" xr:uid="{68EE1B95-C46C-447F-A930-34F330098172}"/>
    <cellStyle name="Accent1 38" xfId="2040" xr:uid="{0CFFD08D-EA61-49C8-87C3-1F7C32E410E4}"/>
    <cellStyle name="Accent1 39" xfId="2041" xr:uid="{EEAD3BA9-4C8F-4973-BED7-7FC07ADBC0B8}"/>
    <cellStyle name="Accent1 4" xfId="2042" xr:uid="{5634C07A-10D0-439F-B5FE-C373D955A3A0}"/>
    <cellStyle name="Accent1 4 2" xfId="24077" xr:uid="{B59B8CEC-3F1E-4080-BF66-69319E89CB18}"/>
    <cellStyle name="Accent1 40" xfId="2043" xr:uid="{676B347E-3AB4-4944-8987-681BCD14987D}"/>
    <cellStyle name="Accent1 41" xfId="2044" xr:uid="{183F5611-E2D0-4844-8DA2-35AB125F28F4}"/>
    <cellStyle name="Accent1 42" xfId="2045" xr:uid="{0A5BBFAB-2510-4324-A5F1-E3F1504FA275}"/>
    <cellStyle name="Accent1 43" xfId="2046" xr:uid="{5050EFB6-A754-4D3C-890E-3F5BC64DA8AA}"/>
    <cellStyle name="Accent1 44" xfId="2047" xr:uid="{695F442D-C744-4E0D-82DB-BB2FDC01CDCE}"/>
    <cellStyle name="Accent1 45" xfId="2048" xr:uid="{AA77F7E9-6A81-4DC8-900A-2622D68D830A}"/>
    <cellStyle name="Accent1 46" xfId="2049" xr:uid="{A6D1C6AD-668D-4F3D-B6CA-61A8A72ABAF8}"/>
    <cellStyle name="Accent1 47" xfId="2050" xr:uid="{E3968F27-01BC-4936-BE39-92435E25EEB3}"/>
    <cellStyle name="Accent1 48" xfId="2051" xr:uid="{81E97CAB-040D-4127-A431-D111E0CD9EAF}"/>
    <cellStyle name="Accent1 49" xfId="2052" xr:uid="{6A096E8F-E892-4B33-947F-CBFA33BA58AD}"/>
    <cellStyle name="Accent1 5" xfId="2053" xr:uid="{6A9C1FAF-FCBC-4D61-8B03-248AED093B1E}"/>
    <cellStyle name="Accent1 50" xfId="2054" xr:uid="{603C49DA-E7CE-4A55-9589-146CEC6341C3}"/>
    <cellStyle name="Accent1 51" xfId="2055" xr:uid="{AEC6341E-5355-4F3F-9711-6B4F2EC5951A}"/>
    <cellStyle name="Accent1 52" xfId="2056" xr:uid="{FAD5406A-A50A-4A99-BA51-52596515DCA0}"/>
    <cellStyle name="Accent1 53" xfId="2057" xr:uid="{F53DA7E6-1486-45B2-9DD1-B683627BD0BA}"/>
    <cellStyle name="Accent1 54" xfId="2058" xr:uid="{FF1646AD-80FC-4CB0-8F5E-8ACB9BE91EC0}"/>
    <cellStyle name="Accent1 55" xfId="2059" xr:uid="{A2824278-8F72-4872-A340-7DDD6C8B87A1}"/>
    <cellStyle name="Accent1 56" xfId="2060" xr:uid="{B1FE49F3-B3A7-45C8-9DEC-B9586D915035}"/>
    <cellStyle name="Accent1 57" xfId="2061" xr:uid="{A438EB14-F8E0-406C-B030-6BEF3EEF052F}"/>
    <cellStyle name="Accent1 58" xfId="2062" xr:uid="{4C66DDB5-29E9-44FD-A5B5-2F240994EDD7}"/>
    <cellStyle name="Accent1 59" xfId="2063" xr:uid="{DD882C1A-F396-4E33-B067-B15255EA34B9}"/>
    <cellStyle name="Accent1 6" xfId="2064" xr:uid="{77B38D56-4240-42DF-8AD2-AC7CA69EF464}"/>
    <cellStyle name="Accent1 60" xfId="2065" xr:uid="{D4E25F77-09B7-4654-9070-2C74B73CBBEB}"/>
    <cellStyle name="Accent1 61" xfId="2066" xr:uid="{60D40B24-71A7-4CB7-A652-21D3A90C2D5C}"/>
    <cellStyle name="Accent1 62" xfId="2067" xr:uid="{DF9751DC-6B0D-41F7-A5DB-FDA4B3B7FBB1}"/>
    <cellStyle name="Accent1 63" xfId="2068" xr:uid="{2CE6B313-5D82-4C11-B5A6-164189A8070A}"/>
    <cellStyle name="Accent1 64" xfId="2069" xr:uid="{A67EF5D8-BE7A-4836-84AC-40ED8D12B2FD}"/>
    <cellStyle name="Accent1 65" xfId="2070" xr:uid="{CA4608AA-B60A-426C-8CF5-8AE129D05EC4}"/>
    <cellStyle name="Accent1 66" xfId="2071" xr:uid="{81CD7435-E2DF-4607-A441-F2A3D767D31C}"/>
    <cellStyle name="Accent1 67" xfId="2072" xr:uid="{B8257E90-C1FB-4E5F-B5B3-F55AB334A8DF}"/>
    <cellStyle name="Accent1 68" xfId="2073" xr:uid="{E28D1655-7AC2-4BCD-ABF2-ED92F666D07E}"/>
    <cellStyle name="Accent1 69" xfId="2074" xr:uid="{3DF3646D-8F2C-4DB1-A667-511B9002F600}"/>
    <cellStyle name="Accent1 7" xfId="2075" xr:uid="{C09BC0D6-0ED0-4209-9AD3-3B346BAB388E}"/>
    <cellStyle name="Accent1 70" xfId="2076" xr:uid="{462BA5AD-A3DA-4A45-AC04-4EE96BF6BA55}"/>
    <cellStyle name="Accent1 71" xfId="2077" xr:uid="{17078D22-C6AC-47DE-B8BA-E2AFDC1C4CE5}"/>
    <cellStyle name="Accent1 72" xfId="2078" xr:uid="{3317F73C-A0BF-48CE-AC06-78989D3844FB}"/>
    <cellStyle name="Accent1 8" xfId="2079" xr:uid="{5D3610BF-55DD-48B4-ACEE-CFD34975ADA9}"/>
    <cellStyle name="Accent1 9" xfId="2080" xr:uid="{5E511519-EEA6-4075-8F4D-0C4C7EEBE4C1}"/>
    <cellStyle name="Accent2" xfId="22" builtinId="33" customBuiltin="1"/>
    <cellStyle name="Accent2 - 20%" xfId="24079" xr:uid="{26E47D19-060F-4088-AFAE-2917641958E3}"/>
    <cellStyle name="Accent2 - 40%" xfId="24080" xr:uid="{76BB55FF-0317-43B2-AAB7-4058678A003A}"/>
    <cellStyle name="Accent2 - 60%" xfId="24081" xr:uid="{43E40703-8602-4848-9DBA-C9B532402427}"/>
    <cellStyle name="Accent2 10" xfId="2081" xr:uid="{3E058E64-AA0E-41A5-9202-D00272DF6EAE}"/>
    <cellStyle name="Accent2 11" xfId="2082" xr:uid="{F9D1610C-B79E-4A40-BB34-DD3C73821C3B}"/>
    <cellStyle name="Accent2 12" xfId="2083" xr:uid="{42FBE750-F5A5-4252-8F2A-2F99E7F206F8}"/>
    <cellStyle name="Accent2 13" xfId="2084" xr:uid="{4DB979CA-FAA8-4280-B23E-3A0E1A0B8DAB}"/>
    <cellStyle name="Accent2 14" xfId="2085" xr:uid="{DEE2ED4B-B905-43EE-B601-3F0980AB07C0}"/>
    <cellStyle name="Accent2 15" xfId="2086" xr:uid="{2BDFE9F5-4D60-4F65-B066-2D13E7AF71DE}"/>
    <cellStyle name="Accent2 16" xfId="2087" xr:uid="{62D23764-020C-40A8-A378-75EE67486271}"/>
    <cellStyle name="Accent2 17" xfId="2088" xr:uid="{AFFC5790-4D59-485D-A284-7D022C9570EA}"/>
    <cellStyle name="Accent2 18" xfId="2089" xr:uid="{09FB5FA1-8658-418B-BCE0-504859476BF3}"/>
    <cellStyle name="Accent2 19" xfId="2090" xr:uid="{765815E3-F217-40E5-8145-E8CA48C20FFA}"/>
    <cellStyle name="Accent2 2" xfId="2091" xr:uid="{BCA5BCAE-82D1-418F-A55E-A7A8858EF42C}"/>
    <cellStyle name="Accent2 2 2" xfId="24083" xr:uid="{D9C5F4CB-E61B-4482-BECD-E997A7547310}"/>
    <cellStyle name="Accent2 2 3" xfId="24082" xr:uid="{BB3EAA4C-6AD6-4E57-A8B5-FBCEBA41EFB3}"/>
    <cellStyle name="Accent2 20" xfId="2092" xr:uid="{3F3E9607-B384-4CBC-AA01-B39E7AA66F45}"/>
    <cellStyle name="Accent2 21" xfId="2093" xr:uid="{3DFBD6DC-256E-4BEF-9895-0D17E0D4C49C}"/>
    <cellStyle name="Accent2 22" xfId="2094" xr:uid="{07DDDD42-CA9E-4F31-82EC-5EF80DEA8A75}"/>
    <cellStyle name="Accent2 23" xfId="2095" xr:uid="{EF0A4B73-D32F-4F1E-8019-5E597111B220}"/>
    <cellStyle name="Accent2 24" xfId="2096" xr:uid="{F2232AEE-A9CC-460E-831F-B3009976D24F}"/>
    <cellStyle name="Accent2 25" xfId="2097" xr:uid="{138A366D-134C-4A9D-95CC-0A040ED811F6}"/>
    <cellStyle name="Accent2 26" xfId="2098" xr:uid="{3CCCDF1E-7DDC-4817-A272-E1DEFF5EDB49}"/>
    <cellStyle name="Accent2 27" xfId="2099" xr:uid="{973B8D5F-449B-4B7E-9BEB-3C1646911659}"/>
    <cellStyle name="Accent2 28" xfId="2100" xr:uid="{FE6CAA77-12B9-4F5F-B6C4-722C66DEDF57}"/>
    <cellStyle name="Accent2 29" xfId="2101" xr:uid="{29746787-63F0-42CB-B6A6-B74D2795C22D}"/>
    <cellStyle name="Accent2 3" xfId="2102" xr:uid="{D90E9734-F7E9-4FCC-AEC2-73328FECD8A6}"/>
    <cellStyle name="Accent2 3 2" xfId="24084" xr:uid="{BFE027A1-C8D3-4A60-A279-37EB5EE9C724}"/>
    <cellStyle name="Accent2 30" xfId="2103" xr:uid="{9B6E7A4B-B106-42AA-BA8B-070C39B83451}"/>
    <cellStyle name="Accent2 31" xfId="2104" xr:uid="{C4827E61-4F17-4E44-BA44-6EDCC093D016}"/>
    <cellStyle name="Accent2 32" xfId="2105" xr:uid="{C17BE6CD-A6A8-479D-A5EF-2C09C9680963}"/>
    <cellStyle name="Accent2 33" xfId="2106" xr:uid="{D6115A8C-369A-469D-8BE8-D914DC121DB3}"/>
    <cellStyle name="Accent2 34" xfId="2107" xr:uid="{21F008AD-BFE6-4636-9079-52A3234DFAD2}"/>
    <cellStyle name="Accent2 35" xfId="2108" xr:uid="{4C49C49D-3EA9-4B31-A4A4-17E1817D99FC}"/>
    <cellStyle name="Accent2 36" xfId="2109" xr:uid="{B5625240-26C2-4F03-B4E9-7CC3BCDF5E8A}"/>
    <cellStyle name="Accent2 37" xfId="2110" xr:uid="{06FCCDE2-1183-4357-B26C-66A420CC9696}"/>
    <cellStyle name="Accent2 38" xfId="2111" xr:uid="{8FCA3503-FC11-42D6-86E9-8A56D198A099}"/>
    <cellStyle name="Accent2 39" xfId="2112" xr:uid="{BB5CE930-9F14-4A2D-9BA3-86C214D8F683}"/>
    <cellStyle name="Accent2 4" xfId="2113" xr:uid="{3A9B6F5D-27FE-49E6-8680-8AC095233E17}"/>
    <cellStyle name="Accent2 4 2" xfId="24085" xr:uid="{92B0C739-9D24-4FB5-A737-2A22D4B1173C}"/>
    <cellStyle name="Accent2 40" xfId="2114" xr:uid="{0BF235B0-BD9D-461F-8958-121C9F139710}"/>
    <cellStyle name="Accent2 41" xfId="2115" xr:uid="{1D849BBB-7C83-4AA2-93AA-EF5D5B40B4B3}"/>
    <cellStyle name="Accent2 42" xfId="2116" xr:uid="{B30258DC-F17A-4194-A060-78BBF2EB2A05}"/>
    <cellStyle name="Accent2 43" xfId="2117" xr:uid="{3FAE2FD1-796D-46DD-AF89-28CBDE4DFE03}"/>
    <cellStyle name="Accent2 44" xfId="2118" xr:uid="{6AA81CDB-1006-4190-A9DA-63252E78CC2E}"/>
    <cellStyle name="Accent2 45" xfId="2119" xr:uid="{2594E3F9-9A27-45A6-9D2F-7E8305B382E7}"/>
    <cellStyle name="Accent2 46" xfId="2120" xr:uid="{8909C7EE-044F-483D-BD3E-4834A14D6E0D}"/>
    <cellStyle name="Accent2 47" xfId="2121" xr:uid="{176062D4-2775-42AE-8514-1D9B656B05BB}"/>
    <cellStyle name="Accent2 48" xfId="2122" xr:uid="{9B82E609-3CD2-4991-BCF1-D7A1FC5D86AD}"/>
    <cellStyle name="Accent2 49" xfId="2123" xr:uid="{C669C72D-A211-42BF-9DBA-1E4430A2976A}"/>
    <cellStyle name="Accent2 5" xfId="2124" xr:uid="{1631BC35-58D8-44F5-9CDC-BCF14F502FEE}"/>
    <cellStyle name="Accent2 50" xfId="2125" xr:uid="{D7278B66-0ACD-43E4-AB3B-0EE100D1B674}"/>
    <cellStyle name="Accent2 51" xfId="2126" xr:uid="{6A1C3410-8600-4DC0-B27D-D78261573FCE}"/>
    <cellStyle name="Accent2 52" xfId="2127" xr:uid="{406134DE-C480-4443-A599-8361719A290B}"/>
    <cellStyle name="Accent2 53" xfId="2128" xr:uid="{A64DF2D2-C2A2-486D-86A7-A78B134033E4}"/>
    <cellStyle name="Accent2 54" xfId="2129" xr:uid="{9087538A-360C-440A-9A4B-B6E60615D628}"/>
    <cellStyle name="Accent2 55" xfId="2130" xr:uid="{9DA13AD3-DC0E-4B11-B2BA-84CAB2395430}"/>
    <cellStyle name="Accent2 56" xfId="2131" xr:uid="{72F32322-C2A2-459B-A989-A86549670239}"/>
    <cellStyle name="Accent2 57" xfId="2132" xr:uid="{23980083-008D-47EA-8641-15C91A415087}"/>
    <cellStyle name="Accent2 58" xfId="2133" xr:uid="{61505095-D1C6-49D6-8968-0A3AF63DF0D6}"/>
    <cellStyle name="Accent2 59" xfId="2134" xr:uid="{DE11062F-CF07-4EA4-9F2A-F133639CF824}"/>
    <cellStyle name="Accent2 6" xfId="2135" xr:uid="{A9DFC654-BEC3-4DD1-9A47-F122D8B9E213}"/>
    <cellStyle name="Accent2 60" xfId="2136" xr:uid="{1D182691-737D-4C10-BDEA-B9933E96AA07}"/>
    <cellStyle name="Accent2 61" xfId="2137" xr:uid="{70075560-4B1B-40CF-8B44-2F4825819B84}"/>
    <cellStyle name="Accent2 62" xfId="2138" xr:uid="{6764A0AD-F03D-4857-9AE7-81559E5B0523}"/>
    <cellStyle name="Accent2 63" xfId="2139" xr:uid="{BD2AA879-2611-40EF-90CE-2C014FD8B223}"/>
    <cellStyle name="Accent2 64" xfId="2140" xr:uid="{5D623223-CE87-4B0C-98CA-FA2FC0463148}"/>
    <cellStyle name="Accent2 65" xfId="2141" xr:uid="{85F636BD-ED94-4197-B35C-4184FAAFA4E5}"/>
    <cellStyle name="Accent2 66" xfId="2142" xr:uid="{FA06439C-F475-4DA9-A9BD-D409005BDB77}"/>
    <cellStyle name="Accent2 67" xfId="2143" xr:uid="{B3C67E0F-BCB9-461D-8480-826B0974CF67}"/>
    <cellStyle name="Accent2 68" xfId="2144" xr:uid="{C937179C-5FD7-4643-B806-4EE305198B3F}"/>
    <cellStyle name="Accent2 69" xfId="2145" xr:uid="{5E38E552-70B8-42B5-A78D-FD1BBD680C4D}"/>
    <cellStyle name="Accent2 7" xfId="2146" xr:uid="{C352FE47-EDDC-45E4-A881-C849A368FA4E}"/>
    <cellStyle name="Accent2 70" xfId="2147" xr:uid="{BB7D6147-38E4-407E-A3C5-DECB9DD5664E}"/>
    <cellStyle name="Accent2 71" xfId="2148" xr:uid="{E886A2FA-A8D6-45A0-AD2E-6DAD3A262800}"/>
    <cellStyle name="Accent2 72" xfId="2149" xr:uid="{300CB56A-2CA1-4B46-BB20-883C3B11F382}"/>
    <cellStyle name="Accent2 8" xfId="2150" xr:uid="{C31E519E-D419-44C4-980D-B27C2F0A5157}"/>
    <cellStyle name="Accent2 9" xfId="2151" xr:uid="{B96063D5-F6DF-45F7-A4BD-A19ABA41DE74}"/>
    <cellStyle name="Accent3" xfId="26" builtinId="37" customBuiltin="1"/>
    <cellStyle name="Accent3 - 20%" xfId="24087" xr:uid="{1B061383-4BCF-4DB6-90D0-4DC781300A8D}"/>
    <cellStyle name="Accent3 - 40%" xfId="24088" xr:uid="{2500A2DC-CB41-4970-9F03-6C2AC1EBEAC8}"/>
    <cellStyle name="Accent3 - 60%" xfId="24089" xr:uid="{ABB4530F-6BFF-4A2F-904D-2F0EEF9B866F}"/>
    <cellStyle name="Accent3 10" xfId="2152" xr:uid="{712F56CB-7727-4F89-B4F4-CED38A3D59C9}"/>
    <cellStyle name="Accent3 11" xfId="2153" xr:uid="{24EB4E12-BAD2-4CDE-9B07-3B765C436839}"/>
    <cellStyle name="Accent3 12" xfId="2154" xr:uid="{E73E93A5-9656-4EA0-AAA8-125DF2BC1E1F}"/>
    <cellStyle name="Accent3 13" xfId="2155" xr:uid="{1A8691AD-053D-457B-84C3-147DA753146F}"/>
    <cellStyle name="Accent3 14" xfId="2156" xr:uid="{DD95D27D-4101-4E03-BF9F-7741376420DC}"/>
    <cellStyle name="Accent3 15" xfId="2157" xr:uid="{229E6BDF-2955-4427-AEA2-C03DE011782C}"/>
    <cellStyle name="Accent3 16" xfId="2158" xr:uid="{2C59B5E4-AE68-4111-92E8-0D4A5B3B098A}"/>
    <cellStyle name="Accent3 17" xfId="2159" xr:uid="{81706C30-4181-4E88-98E1-92EF189BC71F}"/>
    <cellStyle name="Accent3 18" xfId="2160" xr:uid="{EF62A324-9236-40EA-948C-AEC49C49AC02}"/>
    <cellStyle name="Accent3 19" xfId="2161" xr:uid="{B8AD9977-2D14-4A43-85BB-92D029CA4949}"/>
    <cellStyle name="Accent3 2" xfId="2162" xr:uid="{8C50A7DB-B8B2-481E-B131-046104BF7BF0}"/>
    <cellStyle name="Accent3 2 2" xfId="24091" xr:uid="{45C7F943-04EC-4AB7-9859-0DB44C9E71F6}"/>
    <cellStyle name="Accent3 2 3" xfId="24090" xr:uid="{6EF51057-0966-4139-85A3-59CF5D56FBD5}"/>
    <cellStyle name="Accent3 20" xfId="2163" xr:uid="{B63A1103-AD01-4D0C-B669-F1A7188BDB00}"/>
    <cellStyle name="Accent3 21" xfId="2164" xr:uid="{BB556A1F-5E8E-4422-8226-DBCD2A2FB784}"/>
    <cellStyle name="Accent3 22" xfId="2165" xr:uid="{FCB4E752-25A3-4D2D-B321-7EBFA8DD55B4}"/>
    <cellStyle name="Accent3 23" xfId="2166" xr:uid="{CCD1FE2B-05F2-457D-8EDB-5B0AC0CDE53B}"/>
    <cellStyle name="Accent3 24" xfId="2167" xr:uid="{B0F38564-56C1-48CF-8F0E-9B9148492BDA}"/>
    <cellStyle name="Accent3 25" xfId="2168" xr:uid="{3CB16321-17BB-4CB4-8F4B-9293BCAA1FF7}"/>
    <cellStyle name="Accent3 26" xfId="2169" xr:uid="{E6F74E01-A6AA-4117-8853-E08ADA21AF87}"/>
    <cellStyle name="Accent3 27" xfId="2170" xr:uid="{117DE41E-89AC-4AEC-9B18-03B5F988E0BE}"/>
    <cellStyle name="Accent3 28" xfId="2171" xr:uid="{2081D178-301E-4621-A427-4FCEC75742A7}"/>
    <cellStyle name="Accent3 29" xfId="2172" xr:uid="{B58F3706-2585-4BDC-B56F-683EC22259F2}"/>
    <cellStyle name="Accent3 3" xfId="2173" xr:uid="{4AE587C5-FF22-454C-A25D-55CF9EE759CF}"/>
    <cellStyle name="Accent3 3 2" xfId="24092" xr:uid="{D20B18D7-5DF8-4953-9D1E-FD02D7B812CF}"/>
    <cellStyle name="Accent3 30" xfId="2174" xr:uid="{7B82D426-D786-415D-B451-005D2FE2B3B3}"/>
    <cellStyle name="Accent3 31" xfId="2175" xr:uid="{63ED77D5-2319-4F4C-A022-D9567DE605F7}"/>
    <cellStyle name="Accent3 32" xfId="2176" xr:uid="{2ADBA732-0233-46EC-B472-8D48B7F26AAE}"/>
    <cellStyle name="Accent3 33" xfId="2177" xr:uid="{D4C44467-D8F6-46C3-B6C6-A917D1ABC2A9}"/>
    <cellStyle name="Accent3 34" xfId="2178" xr:uid="{D3E949EF-3A90-4880-BE95-C38E8978F05A}"/>
    <cellStyle name="Accent3 35" xfId="2179" xr:uid="{07B15B00-1D3F-4D49-A7B8-4F7E0F4D14AF}"/>
    <cellStyle name="Accent3 36" xfId="2180" xr:uid="{DC5BD834-C32E-4250-93F8-EF1C4E747390}"/>
    <cellStyle name="Accent3 37" xfId="2181" xr:uid="{71487A21-52C3-4671-A36D-F8FC85BDED35}"/>
    <cellStyle name="Accent3 38" xfId="2182" xr:uid="{B384F7B4-0D5C-4B7B-BE10-9C67ABBDB015}"/>
    <cellStyle name="Accent3 39" xfId="2183" xr:uid="{055526B7-CC9B-4933-A32D-8A206802F67B}"/>
    <cellStyle name="Accent3 4" xfId="2184" xr:uid="{F251585A-5202-4315-B33F-1C92536182BB}"/>
    <cellStyle name="Accent3 4 2" xfId="24093" xr:uid="{C8C3E630-929F-4F03-AE18-B86DF768B979}"/>
    <cellStyle name="Accent3 40" xfId="2185" xr:uid="{8DEA997B-9AA6-4C29-85FB-8AD69842A336}"/>
    <cellStyle name="Accent3 41" xfId="2186" xr:uid="{429F5E41-C0E8-4EA0-BD94-1E93A0A852AF}"/>
    <cellStyle name="Accent3 42" xfId="2187" xr:uid="{33CFA3F2-8608-4387-BA5F-9F65D01F3C85}"/>
    <cellStyle name="Accent3 43" xfId="2188" xr:uid="{9BC45AC8-8E2F-491E-B3DE-7674FE6353E0}"/>
    <cellStyle name="Accent3 44" xfId="2189" xr:uid="{FD4DCE8E-DA52-4C66-AC2B-0E17AECB4EED}"/>
    <cellStyle name="Accent3 45" xfId="2190" xr:uid="{CF61B6E7-C7BC-46B0-91CA-46A07DC4EA6F}"/>
    <cellStyle name="Accent3 46" xfId="2191" xr:uid="{76E4CEFE-3FE7-4B52-9B1C-199F5825AD13}"/>
    <cellStyle name="Accent3 47" xfId="2192" xr:uid="{8E491030-AA9A-40F7-91AE-283000E02C82}"/>
    <cellStyle name="Accent3 48" xfId="2193" xr:uid="{F7D34CAA-5E87-49D7-B2C2-BC311A914DC6}"/>
    <cellStyle name="Accent3 49" xfId="2194" xr:uid="{5B9A802C-5803-48B7-AB77-347806BED200}"/>
    <cellStyle name="Accent3 5" xfId="2195" xr:uid="{722BFBF9-0F52-447E-807B-6E9FF32A2E45}"/>
    <cellStyle name="Accent3 50" xfId="2196" xr:uid="{60F862F7-3DAC-41C1-B62C-B5298349D551}"/>
    <cellStyle name="Accent3 51" xfId="2197" xr:uid="{8CED74EA-EA48-48D6-AD66-3478A61B583A}"/>
    <cellStyle name="Accent3 52" xfId="2198" xr:uid="{28FE4B1F-DAEB-473C-B298-768F389767AB}"/>
    <cellStyle name="Accent3 53" xfId="2199" xr:uid="{A18E209E-BB14-4A0E-9505-577FB7FC636A}"/>
    <cellStyle name="Accent3 54" xfId="2200" xr:uid="{196D6D52-E994-41C8-85C7-8FC45928B48B}"/>
    <cellStyle name="Accent3 55" xfId="2201" xr:uid="{CB8F9C83-72C6-4BA7-99C4-EED4C6F3BE52}"/>
    <cellStyle name="Accent3 56" xfId="2202" xr:uid="{B0F790FD-4BB5-431E-BC51-7D19EBC4D185}"/>
    <cellStyle name="Accent3 57" xfId="2203" xr:uid="{FFED8337-639A-4923-9FA5-AF05DAD26A01}"/>
    <cellStyle name="Accent3 58" xfId="2204" xr:uid="{D61FB6F7-5E1E-4E0F-866B-C4B8C85A6FBF}"/>
    <cellStyle name="Accent3 59" xfId="2205" xr:uid="{43D72EEB-DCE3-4EEC-AD4E-785131E1BEDA}"/>
    <cellStyle name="Accent3 6" xfId="2206" xr:uid="{5F885F1B-D63B-43C1-B58F-8DE7C5E7CA98}"/>
    <cellStyle name="Accent3 60" xfId="2207" xr:uid="{32E8304E-4C6F-4E45-AF86-F662866C93F8}"/>
    <cellStyle name="Accent3 61" xfId="2208" xr:uid="{4A43D6D7-4037-43B2-8840-E1ADCA73C35A}"/>
    <cellStyle name="Accent3 62" xfId="2209" xr:uid="{C6BDB941-EA03-46EF-B244-CDDF7E78D354}"/>
    <cellStyle name="Accent3 63" xfId="2210" xr:uid="{D1801692-8555-4483-99E6-3037CBFE126C}"/>
    <cellStyle name="Accent3 64" xfId="2211" xr:uid="{11920F21-E8D9-4EA4-8564-BCC68CB44273}"/>
    <cellStyle name="Accent3 65" xfId="2212" xr:uid="{4D0ED413-5F44-41A2-A0B0-A00D7CF33B9E}"/>
    <cellStyle name="Accent3 66" xfId="2213" xr:uid="{EC6F40B2-2E3B-4C4A-AF18-E242A98B8430}"/>
    <cellStyle name="Accent3 67" xfId="2214" xr:uid="{B29D62B0-34AB-4E91-9DA5-2C4C9AD988CA}"/>
    <cellStyle name="Accent3 68" xfId="2215" xr:uid="{6F718D5C-80F5-45BC-A881-4A514148488B}"/>
    <cellStyle name="Accent3 69" xfId="2216" xr:uid="{C90A7525-076E-453A-8839-FEA85D435440}"/>
    <cellStyle name="Accent3 7" xfId="2217" xr:uid="{4CCF677A-B165-46FD-AAB4-315D218942EC}"/>
    <cellStyle name="Accent3 70" xfId="2218" xr:uid="{24D36EA5-68BB-45B7-A297-FB5F7F054D6B}"/>
    <cellStyle name="Accent3 71" xfId="2219" xr:uid="{48C56402-BD61-4403-A58F-DB8DC7A86F8C}"/>
    <cellStyle name="Accent3 72" xfId="2220" xr:uid="{B93A3048-79C4-41F4-A9E8-B202F19EADF3}"/>
    <cellStyle name="Accent3 8" xfId="2221" xr:uid="{512552F9-6DE7-4B19-ACF5-FFC5FD796E2F}"/>
    <cellStyle name="Accent3 9" xfId="2222" xr:uid="{73995A84-F23A-4B29-A4BD-189E2890612F}"/>
    <cellStyle name="Accent4" xfId="30" builtinId="41" customBuiltin="1"/>
    <cellStyle name="Accent4 - 20%" xfId="24094" xr:uid="{DDAC76B9-82CF-4D63-885D-D3A6BC23D632}"/>
    <cellStyle name="Accent4 - 40%" xfId="24095" xr:uid="{4F38375E-309B-4926-95C2-80185187E8A3}"/>
    <cellStyle name="Accent4 - 60%" xfId="24096" xr:uid="{CBB98B49-C775-422A-9239-DDCA8BB2B1A6}"/>
    <cellStyle name="Accent4 10" xfId="2223" xr:uid="{A364B99A-3BF1-4692-932F-489D201BDCBB}"/>
    <cellStyle name="Accent4 11" xfId="2224" xr:uid="{011BD51E-1D5C-4F15-A2F3-18E2483FE14E}"/>
    <cellStyle name="Accent4 12" xfId="2225" xr:uid="{1E9D835B-5938-4F6A-B7B0-0295E03A5C8F}"/>
    <cellStyle name="Accent4 13" xfId="2226" xr:uid="{D3AB679C-773A-469B-A91B-6A4C3E5C3BA7}"/>
    <cellStyle name="Accent4 14" xfId="2227" xr:uid="{ED82AB16-3B12-48FF-8BB3-6A9BC41DBB15}"/>
    <cellStyle name="Accent4 15" xfId="2228" xr:uid="{CC0853FE-B631-416D-878A-1CCB200D09F2}"/>
    <cellStyle name="Accent4 16" xfId="2229" xr:uid="{E3BBA1A4-2C20-46F4-B3B6-0AD3CC087986}"/>
    <cellStyle name="Accent4 17" xfId="2230" xr:uid="{02B2A970-EC07-4944-A812-431748C19866}"/>
    <cellStyle name="Accent4 18" xfId="2231" xr:uid="{B49AB0EB-B8E6-42E5-83AF-74B4ABDD28C5}"/>
    <cellStyle name="Accent4 19" xfId="2232" xr:uid="{80DEC6D3-A0EC-4160-B393-CA70B1C50479}"/>
    <cellStyle name="Accent4 2" xfId="2233" xr:uid="{11348A72-B562-4C31-AC36-A69A781D14A2}"/>
    <cellStyle name="Accent4 2 2" xfId="24100" xr:uid="{4FAE9D18-02D9-412C-9ED3-2408E7ABFCF9}"/>
    <cellStyle name="Accent4 2 3" xfId="24099" xr:uid="{77871259-053A-4CBF-8C57-5F3ECAD4B703}"/>
    <cellStyle name="Accent4 20" xfId="2234" xr:uid="{A89ED3E9-0CA1-43A6-9CE1-E2BF8BE6613A}"/>
    <cellStyle name="Accent4 21" xfId="2235" xr:uid="{9504FCBF-810C-40FC-BD01-F4434C7F90E3}"/>
    <cellStyle name="Accent4 22" xfId="2236" xr:uid="{F2A82B7E-1197-4A1F-99B0-65760EAD3DB0}"/>
    <cellStyle name="Accent4 23" xfId="2237" xr:uid="{76F673F0-6A4A-46F1-B52B-98CDB5936320}"/>
    <cellStyle name="Accent4 24" xfId="2238" xr:uid="{22C5CA4A-36C8-4BA4-9B8E-3A93028728EA}"/>
    <cellStyle name="Accent4 25" xfId="2239" xr:uid="{0F7581FC-E93B-4445-8355-E99EA227772E}"/>
    <cellStyle name="Accent4 26" xfId="2240" xr:uid="{3D1F02B2-6CC3-4A58-8046-38C52CF40CD1}"/>
    <cellStyle name="Accent4 27" xfId="2241" xr:uid="{03B4F54D-D2B1-46B6-9329-97C6195664E7}"/>
    <cellStyle name="Accent4 28" xfId="2242" xr:uid="{837EF3DC-B388-46DF-AFB3-AC375A340D6A}"/>
    <cellStyle name="Accent4 29" xfId="2243" xr:uid="{58553DC6-7680-42F7-8894-F0D6211415FC}"/>
    <cellStyle name="Accent4 3" xfId="2244" xr:uid="{06D955A1-AFBF-4472-805F-10AB93DFE3C1}"/>
    <cellStyle name="Accent4 3 2" xfId="24101" xr:uid="{1425CBA5-1D3F-4049-AF74-99727675DC09}"/>
    <cellStyle name="Accent4 30" xfId="2245" xr:uid="{BAE2DE6F-12C6-4AD3-9040-7C41EF10F115}"/>
    <cellStyle name="Accent4 31" xfId="2246" xr:uid="{B61A4F90-76F9-4C94-B0E2-CB85E731E086}"/>
    <cellStyle name="Accent4 32" xfId="2247" xr:uid="{1414201A-883C-48C5-8C24-E69DB55C9CF4}"/>
    <cellStyle name="Accent4 33" xfId="2248" xr:uid="{DDA89753-7AEE-4404-B658-071D42A81BC8}"/>
    <cellStyle name="Accent4 34" xfId="2249" xr:uid="{C8ED31C1-5CD6-4592-8C15-DB1BE96CF137}"/>
    <cellStyle name="Accent4 35" xfId="2250" xr:uid="{306A334A-320F-489A-A8CC-1DC26CA32F8C}"/>
    <cellStyle name="Accent4 36" xfId="2251" xr:uid="{BBD6CF2A-44D5-4DE2-A4F7-BD006A48AD50}"/>
    <cellStyle name="Accent4 37" xfId="2252" xr:uid="{0E408881-C677-4982-833A-CE3B0281B8BD}"/>
    <cellStyle name="Accent4 38" xfId="2253" xr:uid="{9CA12FD6-238A-4C7B-8615-687CE61D2B14}"/>
    <cellStyle name="Accent4 39" xfId="2254" xr:uid="{EE139517-E20D-4841-87FF-3ED433D48B93}"/>
    <cellStyle name="Accent4 4" xfId="2255" xr:uid="{685FA503-D769-4286-86B0-7F8F7DA5D9D5}"/>
    <cellStyle name="Accent4 4 2" xfId="24102" xr:uid="{5E56D856-0AD4-4AD0-9E09-B35E1F325496}"/>
    <cellStyle name="Accent4 40" xfId="2256" xr:uid="{B39C6CB1-2E80-4C50-98A0-769227A5DD45}"/>
    <cellStyle name="Accent4 41" xfId="2257" xr:uid="{E76A32EE-CEFC-45A9-ABC6-2A9C96EE553C}"/>
    <cellStyle name="Accent4 42" xfId="2258" xr:uid="{008DE7A7-CB9F-460D-8964-F981A93EA8A6}"/>
    <cellStyle name="Accent4 43" xfId="2259" xr:uid="{26C7AA36-3547-4B8A-B57F-FBFD7E6F6A4D}"/>
    <cellStyle name="Accent4 44" xfId="2260" xr:uid="{CC7E8625-EC9C-42C7-89CF-320270243D96}"/>
    <cellStyle name="Accent4 45" xfId="2261" xr:uid="{0CC8CBCC-3780-48E4-B371-6C4D35E58A6B}"/>
    <cellStyle name="Accent4 46" xfId="2262" xr:uid="{A159BEE6-0DB3-4B1B-8BAC-9798D608B0F8}"/>
    <cellStyle name="Accent4 47" xfId="2263" xr:uid="{ABC90B93-03F8-47F5-BAF7-FF0C357386DC}"/>
    <cellStyle name="Accent4 48" xfId="2264" xr:uid="{7BD2DB13-39CD-4CEA-9F6A-B75152CBA891}"/>
    <cellStyle name="Accent4 49" xfId="2265" xr:uid="{C3EFC4F5-D38B-4F4A-9AF7-0D2501F38802}"/>
    <cellStyle name="Accent4 5" xfId="2266" xr:uid="{9875B5BD-07DB-4185-9C42-6A9C3225458A}"/>
    <cellStyle name="Accent4 50" xfId="2267" xr:uid="{5FAC5DCA-0580-4008-BA14-371C3BE7B49C}"/>
    <cellStyle name="Accent4 51" xfId="2268" xr:uid="{82A5B4FC-1494-4939-B9AF-904C3CA20BE3}"/>
    <cellStyle name="Accent4 52" xfId="2269" xr:uid="{B251E6B6-436A-45EC-AFCB-7297E4E15918}"/>
    <cellStyle name="Accent4 53" xfId="2270" xr:uid="{456ED44E-4874-48A1-B572-093E1E520D8A}"/>
    <cellStyle name="Accent4 54" xfId="2271" xr:uid="{12C81220-7224-4414-B6D9-BCC51DE2A238}"/>
    <cellStyle name="Accent4 55" xfId="2272" xr:uid="{BD4EF2B5-7C3A-4E41-BADA-F41F07E0687C}"/>
    <cellStyle name="Accent4 56" xfId="2273" xr:uid="{6AE99FDF-BEB6-4C19-A547-86EEDE368E4A}"/>
    <cellStyle name="Accent4 57" xfId="2274" xr:uid="{B0606BAC-CD8A-423C-B09A-1EFDE219C594}"/>
    <cellStyle name="Accent4 58" xfId="2275" xr:uid="{C669FF5C-3CA8-414E-BD51-846763F75C11}"/>
    <cellStyle name="Accent4 59" xfId="2276" xr:uid="{59A06DAB-8063-4C9C-A599-31CCEF305430}"/>
    <cellStyle name="Accent4 6" xfId="2277" xr:uid="{D50AC396-68BC-4927-8B31-A12F44B8DE00}"/>
    <cellStyle name="Accent4 60" xfId="2278" xr:uid="{EB1B425C-31F0-425D-A222-57AE1F2DBA70}"/>
    <cellStyle name="Accent4 61" xfId="2279" xr:uid="{CB3035CD-7364-47ED-BBD0-8892CD28D6D3}"/>
    <cellStyle name="Accent4 62" xfId="2280" xr:uid="{CFC98846-6EBC-4992-B0BF-5CA780F5789E}"/>
    <cellStyle name="Accent4 63" xfId="2281" xr:uid="{951EEAD8-817B-4640-B43D-79C772EC88C0}"/>
    <cellStyle name="Accent4 64" xfId="2282" xr:uid="{B861E55A-9717-46C1-BD4F-BF997FEAC552}"/>
    <cellStyle name="Accent4 65" xfId="2283" xr:uid="{3F65A554-61CC-4F28-898D-27AD8EE43310}"/>
    <cellStyle name="Accent4 66" xfId="2284" xr:uid="{7AFD73C9-404B-44E7-8557-3CF1309DB651}"/>
    <cellStyle name="Accent4 67" xfId="2285" xr:uid="{F8D8AF13-CA29-457A-BB9A-D55CC9387C66}"/>
    <cellStyle name="Accent4 68" xfId="2286" xr:uid="{1C5A117F-D589-40D3-ABF7-D5FB8903A72A}"/>
    <cellStyle name="Accent4 69" xfId="2287" xr:uid="{DD8124C0-5AAE-4FEB-AAD4-1F317413C98A}"/>
    <cellStyle name="Accent4 7" xfId="2288" xr:uid="{510C6F21-BB35-4920-848F-C69B76F63C4A}"/>
    <cellStyle name="Accent4 70" xfId="2289" xr:uid="{E535569F-D334-487A-A906-EF6B7D79891A}"/>
    <cellStyle name="Accent4 71" xfId="2290" xr:uid="{26C23175-5645-48F0-8F95-563F5F1030F8}"/>
    <cellStyle name="Accent4 72" xfId="2291" xr:uid="{4A8F8ACD-354B-4CDA-96FE-1515905F0A27}"/>
    <cellStyle name="Accent4 8" xfId="2292" xr:uid="{97839D97-FE1F-4D22-9752-F01D56585A91}"/>
    <cellStyle name="Accent4 9" xfId="2293" xr:uid="{85065BD2-BA30-4305-A297-9EFC8FBF68E1}"/>
    <cellStyle name="Accent5" xfId="34" builtinId="45" customBuiltin="1"/>
    <cellStyle name="Accent5 - 20%" xfId="24103" xr:uid="{E9DBA057-CF01-4B8A-93AC-A87FB45AD27E}"/>
    <cellStyle name="Accent5 - 40%" xfId="24104" xr:uid="{28CF69ED-C841-4EC4-B1BD-9C1EB4D5999C}"/>
    <cellStyle name="Accent5 - 60%" xfId="24105" xr:uid="{986F128C-1486-4DF0-B7C0-579E6F1CD0AF}"/>
    <cellStyle name="Accent5 10" xfId="2294" xr:uid="{ED7CB9D3-ACF3-4F9E-B11E-67C95737F24B}"/>
    <cellStyle name="Accent5 11" xfId="2295" xr:uid="{29AB5C2E-72EA-4D4E-A5A3-15B63F85CAD5}"/>
    <cellStyle name="Accent5 12" xfId="2296" xr:uid="{B52838CA-EFF8-430B-BE86-4166DBF39A54}"/>
    <cellStyle name="Accent5 13" xfId="2297" xr:uid="{D15F2508-ABC7-49B1-8535-6D212A433B32}"/>
    <cellStyle name="Accent5 14" xfId="2298" xr:uid="{74618C0D-AAF5-4FA7-951A-668EDCC1FC24}"/>
    <cellStyle name="Accent5 15" xfId="2299" xr:uid="{88183DF7-9341-437B-904A-88CA71DA5B44}"/>
    <cellStyle name="Accent5 16" xfId="2300" xr:uid="{21D93472-6809-431A-9BBD-C85139F9E7B1}"/>
    <cellStyle name="Accent5 17" xfId="2301" xr:uid="{C856B210-C4B5-4F20-81D1-8033E4D6C63E}"/>
    <cellStyle name="Accent5 18" xfId="2302" xr:uid="{7F3DEFF8-D7DD-4BCC-991D-9FC6AE19FE7A}"/>
    <cellStyle name="Accent5 19" xfId="2303" xr:uid="{4427627F-1A40-41BD-B4F0-2767E81D3543}"/>
    <cellStyle name="Accent5 2" xfId="2304" xr:uid="{A821113F-953A-4376-A621-9B6E6349E162}"/>
    <cellStyle name="Accent5 2 2" xfId="24107" xr:uid="{E32C4843-0D3D-45CB-822B-550483EC3E97}"/>
    <cellStyle name="Accent5 2 3" xfId="24106" xr:uid="{0AC0C287-4262-4681-97DB-BA848CFE40EA}"/>
    <cellStyle name="Accent5 20" xfId="2305" xr:uid="{F12537E6-3FD1-4029-8E82-E68A013712B6}"/>
    <cellStyle name="Accent5 21" xfId="2306" xr:uid="{B9050DCA-9932-4131-93C9-C6B6F706F985}"/>
    <cellStyle name="Accent5 22" xfId="2307" xr:uid="{C939CE28-00F2-4AD0-BB56-1042215E4677}"/>
    <cellStyle name="Accent5 23" xfId="2308" xr:uid="{AB57F1DB-323B-49C1-94A3-DE177F3D0CE5}"/>
    <cellStyle name="Accent5 24" xfId="2309" xr:uid="{3FD53D97-8D82-45EE-88AE-0CA0D17521DD}"/>
    <cellStyle name="Accent5 25" xfId="2310" xr:uid="{F4E7BC88-9E20-4222-B759-3C1A7B0A453A}"/>
    <cellStyle name="Accent5 26" xfId="2311" xr:uid="{5FF71DB3-7BF9-4727-B6CC-66C78AC0562B}"/>
    <cellStyle name="Accent5 27" xfId="2312" xr:uid="{F826413A-A4CD-450B-B018-7D61B6393EC7}"/>
    <cellStyle name="Accent5 28" xfId="2313" xr:uid="{55A1F250-DCA1-4402-8E23-460EF0CCAAD5}"/>
    <cellStyle name="Accent5 29" xfId="2314" xr:uid="{439F5CF7-7A5F-4A47-B491-4DBC03FA24EF}"/>
    <cellStyle name="Accent5 3" xfId="2315" xr:uid="{A19814A4-79E2-467D-8880-08942A2DE11A}"/>
    <cellStyle name="Accent5 3 2" xfId="24108" xr:uid="{A7211FC8-1800-42C6-8645-4D11C59AF001}"/>
    <cellStyle name="Accent5 30" xfId="2316" xr:uid="{4A1FA100-F5A3-4596-9CED-B408091F206D}"/>
    <cellStyle name="Accent5 31" xfId="2317" xr:uid="{CBD258CF-DE98-40F2-B54B-8CF6C79C41AE}"/>
    <cellStyle name="Accent5 32" xfId="2318" xr:uid="{0C010FB1-E925-43AF-88B9-882A80A889BF}"/>
    <cellStyle name="Accent5 33" xfId="2319" xr:uid="{78A0DAEB-17B1-42D0-A52D-FD917DE4AD29}"/>
    <cellStyle name="Accent5 34" xfId="2320" xr:uid="{86E93CB1-490C-4DFD-B23D-7A9E96A5774C}"/>
    <cellStyle name="Accent5 35" xfId="2321" xr:uid="{D2CE2398-CC57-4FD9-A367-8513C2DF0093}"/>
    <cellStyle name="Accent5 36" xfId="2322" xr:uid="{D737627F-58D5-4EDD-A147-165899B82000}"/>
    <cellStyle name="Accent5 37" xfId="2323" xr:uid="{53578C89-E905-404E-90AE-D12B9BAE0136}"/>
    <cellStyle name="Accent5 38" xfId="2324" xr:uid="{A3D6D56B-CBC7-4771-B77A-4DA3084DCAE2}"/>
    <cellStyle name="Accent5 39" xfId="2325" xr:uid="{0F302FC6-09E2-48E4-A1D0-A3C2A45E2CEA}"/>
    <cellStyle name="Accent5 4" xfId="2326" xr:uid="{97DE9B32-E94E-491D-AF67-AA4063762275}"/>
    <cellStyle name="Accent5 4 2" xfId="24109" xr:uid="{5CA0BF29-9B13-47DF-AFAF-CF306F59D842}"/>
    <cellStyle name="Accent5 40" xfId="2327" xr:uid="{C7F1D0EE-B063-46DE-A565-ED6EAC2FE860}"/>
    <cellStyle name="Accent5 41" xfId="2328" xr:uid="{B72AB440-B344-4EBB-BB78-16DC63038849}"/>
    <cellStyle name="Accent5 42" xfId="2329" xr:uid="{0745D6EE-7527-4107-81B7-B4C7D8B17D05}"/>
    <cellStyle name="Accent5 43" xfId="2330" xr:uid="{BFA0469F-1140-4E6C-A7B6-AAD83B3539B8}"/>
    <cellStyle name="Accent5 44" xfId="2331" xr:uid="{8A6D7F3C-9BBB-49FD-A021-E9F66855D258}"/>
    <cellStyle name="Accent5 45" xfId="2332" xr:uid="{64105063-B593-4853-871F-0EB66065ED99}"/>
    <cellStyle name="Accent5 46" xfId="2333" xr:uid="{47A8BE7E-2C1B-4CDD-A34C-F43258BEA095}"/>
    <cellStyle name="Accent5 47" xfId="2334" xr:uid="{0AAEC5C1-5AF0-47BD-943C-C89465344EA4}"/>
    <cellStyle name="Accent5 48" xfId="2335" xr:uid="{C7A9607F-14D4-4A21-9E05-C4FB4C19AA50}"/>
    <cellStyle name="Accent5 49" xfId="2336" xr:uid="{358633F2-5EC6-4FB9-9491-D27A4F230B9C}"/>
    <cellStyle name="Accent5 5" xfId="2337" xr:uid="{4FD7F003-8157-4EA8-834D-6A5C18E045CE}"/>
    <cellStyle name="Accent5 50" xfId="2338" xr:uid="{47E1E728-BA0A-4CC3-B14A-ABB4AFDEC39D}"/>
    <cellStyle name="Accent5 51" xfId="2339" xr:uid="{60434FFB-B579-474F-9CD7-040D81ADC7BD}"/>
    <cellStyle name="Accent5 52" xfId="2340" xr:uid="{7DAB6804-8810-4232-A77B-CE3BF370DAE0}"/>
    <cellStyle name="Accent5 53" xfId="2341" xr:uid="{D115346F-51A0-453E-AB7C-FD32DC5B82CC}"/>
    <cellStyle name="Accent5 54" xfId="2342" xr:uid="{CFE81235-47E8-4D3C-B92C-63A92C142C17}"/>
    <cellStyle name="Accent5 55" xfId="2343" xr:uid="{3EBB617D-083A-4FF3-B1EB-4352E5942FA3}"/>
    <cellStyle name="Accent5 56" xfId="2344" xr:uid="{823EF14D-6EAC-4547-834B-3AE5560812E6}"/>
    <cellStyle name="Accent5 57" xfId="2345" xr:uid="{CB3AEC0C-22CC-4D07-A7FF-CE1D86A78553}"/>
    <cellStyle name="Accent5 58" xfId="2346" xr:uid="{388C4176-AA2F-41F2-81E2-9798ABD5646F}"/>
    <cellStyle name="Accent5 59" xfId="2347" xr:uid="{C29A44E9-FF21-4440-A95A-5C79BAB56547}"/>
    <cellStyle name="Accent5 6" xfId="2348" xr:uid="{5FE1E996-F3E3-4FAC-B97B-FEDC4BE10855}"/>
    <cellStyle name="Accent5 60" xfId="2349" xr:uid="{26027D52-EF82-48BC-8EFD-9D33C8460BB8}"/>
    <cellStyle name="Accent5 61" xfId="2350" xr:uid="{4C7C49E0-B062-479B-A0E4-AAF67AE25AB7}"/>
    <cellStyle name="Accent5 62" xfId="2351" xr:uid="{C896B3D0-83EA-495D-992F-4BB15317CFDD}"/>
    <cellStyle name="Accent5 63" xfId="2352" xr:uid="{C7BBDC87-1E60-4AF1-A663-E70A9415987C}"/>
    <cellStyle name="Accent5 64" xfId="2353" xr:uid="{8D2175A4-1F2E-4FE1-9E94-16B9FBC095F6}"/>
    <cellStyle name="Accent5 65" xfId="2354" xr:uid="{4869226A-FEAA-4535-95A9-35119156F484}"/>
    <cellStyle name="Accent5 66" xfId="2355" xr:uid="{7F4ADA1C-3A1D-4673-9235-B2C8E2842689}"/>
    <cellStyle name="Accent5 67" xfId="2356" xr:uid="{84C63918-0165-4962-A8DA-0AB571BCAE24}"/>
    <cellStyle name="Accent5 68" xfId="2357" xr:uid="{0D19C2D2-EA96-4B71-AB77-0C226880CA04}"/>
    <cellStyle name="Accent5 69" xfId="2358" xr:uid="{34D6A0E1-3C00-4990-B822-8CE2346BB567}"/>
    <cellStyle name="Accent5 7" xfId="2359" xr:uid="{D85F2969-F62A-459C-A603-040A3251960E}"/>
    <cellStyle name="Accent5 70" xfId="2360" xr:uid="{B329055F-C8DE-42D3-BB65-6FF33226780C}"/>
    <cellStyle name="Accent5 71" xfId="2361" xr:uid="{1C41E894-0FB0-4F64-924A-CBBD749D8640}"/>
    <cellStyle name="Accent5 72" xfId="2362" xr:uid="{4077835A-7B51-4470-AA82-92040E115419}"/>
    <cellStyle name="Accent5 8" xfId="2363" xr:uid="{B5ABA6F0-7A21-4687-879A-E4BEFB0F7896}"/>
    <cellStyle name="Accent5 9" xfId="2364" xr:uid="{5635BB54-D102-4E91-936B-22E8B50A3FAB}"/>
    <cellStyle name="Accent6" xfId="38" builtinId="49" customBuiltin="1"/>
    <cellStyle name="Accent6 - 20%" xfId="24110" xr:uid="{9BD907D2-A871-4B09-AC7B-53892F00C558}"/>
    <cellStyle name="Accent6 - 40%" xfId="24111" xr:uid="{35DD8465-5429-4F7B-A6EC-D2BFE399CB4E}"/>
    <cellStyle name="Accent6 - 60%" xfId="24112" xr:uid="{8F8A52DA-5648-4ACC-82EF-DA68D4BF2F3E}"/>
    <cellStyle name="Accent6 10" xfId="2365" xr:uid="{2A22C85A-1296-44CF-9141-3729DE4DA51B}"/>
    <cellStyle name="Accent6 11" xfId="2366" xr:uid="{D974927C-AB43-4225-B27C-2F3226A65E75}"/>
    <cellStyle name="Accent6 12" xfId="2367" xr:uid="{68E0CC29-83B5-4B06-828C-F7D487F92E78}"/>
    <cellStyle name="Accent6 13" xfId="2368" xr:uid="{BE6800BA-90A2-4550-8A8F-C20B51F11B4E}"/>
    <cellStyle name="Accent6 14" xfId="2369" xr:uid="{6AD05A8A-0AF9-4739-BC52-A75D0B90A164}"/>
    <cellStyle name="Accent6 15" xfId="2370" xr:uid="{E3C3BB9F-91BB-4E2E-B087-31413C9F1EE5}"/>
    <cellStyle name="Accent6 16" xfId="2371" xr:uid="{8098E20F-1E75-4F3F-91EA-69B03ABC129C}"/>
    <cellStyle name="Accent6 17" xfId="2372" xr:uid="{586B6275-35BE-41CF-8232-C63B657EF1D5}"/>
    <cellStyle name="Accent6 18" xfId="2373" xr:uid="{17813116-BA6A-496C-996C-CCC5056EE8D6}"/>
    <cellStyle name="Accent6 19" xfId="2374" xr:uid="{B431BD7E-E3D4-4500-8663-E341D80FC3C5}"/>
    <cellStyle name="Accent6 2" xfId="2375" xr:uid="{BD772B8E-B840-4E2A-BF17-DBF92F7575AC}"/>
    <cellStyle name="Accent6 2 2" xfId="24114" xr:uid="{39C7B826-2026-457A-99C3-F15612C6326E}"/>
    <cellStyle name="Accent6 2 3" xfId="24113" xr:uid="{72AC7FC5-5E69-469A-B4C2-3FF21E99167A}"/>
    <cellStyle name="Accent6 20" xfId="2376" xr:uid="{D92D1DB7-9F83-4CAF-AF2C-A09777CD5586}"/>
    <cellStyle name="Accent6 21" xfId="2377" xr:uid="{8D19E51A-3EDA-4C39-AAEB-17DF3E0AF503}"/>
    <cellStyle name="Accent6 22" xfId="2378" xr:uid="{40420D32-3F93-4E04-BAD2-80061436EF01}"/>
    <cellStyle name="Accent6 23" xfId="2379" xr:uid="{26616608-DB21-43ED-91FE-9B0E17E4B17B}"/>
    <cellStyle name="Accent6 24" xfId="2380" xr:uid="{2F2AC5AE-4781-4C2E-B7CA-5BAE723EDA8A}"/>
    <cellStyle name="Accent6 25" xfId="2381" xr:uid="{BDD00C53-106C-4360-A0F2-DF5F3C0EED63}"/>
    <cellStyle name="Accent6 26" xfId="2382" xr:uid="{FCF936EC-20EF-4447-9374-D80189693A99}"/>
    <cellStyle name="Accent6 27" xfId="2383" xr:uid="{954503FF-5952-476F-8A05-D8D00E4E9D62}"/>
    <cellStyle name="Accent6 28" xfId="2384" xr:uid="{2EEAEB4E-FAC3-4A91-8DCC-2C4E9BF0382D}"/>
    <cellStyle name="Accent6 29" xfId="2385" xr:uid="{AD985F42-BBD6-4B1D-9FC7-EB7D25E53B97}"/>
    <cellStyle name="Accent6 3" xfId="2386" xr:uid="{D2825CB8-5332-415F-96C1-B654AB3E64E6}"/>
    <cellStyle name="Accent6 3 2" xfId="24115" xr:uid="{66BF6E68-4EE4-4DCB-84A9-95EC8FF111C2}"/>
    <cellStyle name="Accent6 30" xfId="2387" xr:uid="{B3584792-5BCF-4D40-8BCD-DAC4D9B9051C}"/>
    <cellStyle name="Accent6 31" xfId="2388" xr:uid="{10D3D027-D1E4-4D56-8B72-D244BBE412F0}"/>
    <cellStyle name="Accent6 32" xfId="2389" xr:uid="{33BDCA26-1CF8-413B-B094-CF9DD9C15FD4}"/>
    <cellStyle name="Accent6 33" xfId="2390" xr:uid="{AB729FCF-C6CB-49D0-8ACB-239916DE021E}"/>
    <cellStyle name="Accent6 34" xfId="2391" xr:uid="{1177A285-8064-4C57-9328-8BCA39F28B4E}"/>
    <cellStyle name="Accent6 35" xfId="2392" xr:uid="{CDB1A824-1D33-450C-8C40-4B0FE636A122}"/>
    <cellStyle name="Accent6 36" xfId="2393" xr:uid="{52315FAA-381A-49FD-BBE0-EF8BD011E615}"/>
    <cellStyle name="Accent6 37" xfId="2394" xr:uid="{B606D558-CD92-4591-9F0B-B2A30C73EBE8}"/>
    <cellStyle name="Accent6 38" xfId="2395" xr:uid="{F522110A-748B-4A5E-BF53-B29C4FC38B05}"/>
    <cellStyle name="Accent6 39" xfId="2396" xr:uid="{5D1937C5-CE43-4EBA-9E41-F0F26D51F9F8}"/>
    <cellStyle name="Accent6 4" xfId="2397" xr:uid="{6FE503EA-C15F-47A7-A68F-E40DACE8DABC}"/>
    <cellStyle name="Accent6 4 2" xfId="24116" xr:uid="{DDD945C4-AEF6-4569-97DD-73F2DC73EB3B}"/>
    <cellStyle name="Accent6 40" xfId="2398" xr:uid="{466914D0-F491-4936-B1A4-2F35B5630AC6}"/>
    <cellStyle name="Accent6 41" xfId="2399" xr:uid="{18D8DE18-93AA-4C7D-8C9B-8A5CA9DAC6E8}"/>
    <cellStyle name="Accent6 42" xfId="2400" xr:uid="{2A6D3B1B-0BAC-4C2A-B0DD-2267BD63F8B5}"/>
    <cellStyle name="Accent6 43" xfId="2401" xr:uid="{8C47FD47-E711-4FF5-819F-0E98CEB8BE76}"/>
    <cellStyle name="Accent6 44" xfId="2402" xr:uid="{24B6F73E-FF63-4E8A-943C-6E2E6D019D04}"/>
    <cellStyle name="Accent6 45" xfId="2403" xr:uid="{C1DB18DF-99EE-45AD-94FB-F4B93736D9FA}"/>
    <cellStyle name="Accent6 46" xfId="2404" xr:uid="{1DAB2B84-07D7-440B-9DB4-33EC59B67EC1}"/>
    <cellStyle name="Accent6 47" xfId="2405" xr:uid="{36F2A6FC-570D-4053-BE53-6DCC3BD9F791}"/>
    <cellStyle name="Accent6 48" xfId="2406" xr:uid="{59346632-93A1-4112-8F7B-69B32EB91401}"/>
    <cellStyle name="Accent6 49" xfId="2407" xr:uid="{81D254D4-9332-4BA7-A545-0DDC6AEAD3F1}"/>
    <cellStyle name="Accent6 5" xfId="2408" xr:uid="{B0EF3D26-00F3-4507-8520-6393FC61E117}"/>
    <cellStyle name="Accent6 50" xfId="2409" xr:uid="{B92C2B88-89DC-457A-B563-73A13E8263C0}"/>
    <cellStyle name="Accent6 51" xfId="2410" xr:uid="{4D2FF8F7-F922-42F8-9EC6-EC7EF4A62A30}"/>
    <cellStyle name="Accent6 52" xfId="2411" xr:uid="{AC45516A-08AC-460B-BE65-C9C6FC6B0FF8}"/>
    <cellStyle name="Accent6 53" xfId="2412" xr:uid="{4FD8BD47-2782-4292-99A6-C578B0A9DAA7}"/>
    <cellStyle name="Accent6 54" xfId="2413" xr:uid="{C953E557-630B-4F16-9FBD-E24B930EF8F4}"/>
    <cellStyle name="Accent6 55" xfId="2414" xr:uid="{DE5DB286-D6F5-4E59-83F9-03831DA5B93E}"/>
    <cellStyle name="Accent6 56" xfId="2415" xr:uid="{AD733420-B937-4A58-A382-4947EF2C63AE}"/>
    <cellStyle name="Accent6 57" xfId="2416" xr:uid="{4C2CC800-4D78-40A2-B89B-9E8174A46606}"/>
    <cellStyle name="Accent6 58" xfId="2417" xr:uid="{74D5F8B2-8F5D-445A-A287-221B071316E8}"/>
    <cellStyle name="Accent6 59" xfId="2418" xr:uid="{81A0669E-85E3-41F9-B01B-2BABF4A92A97}"/>
    <cellStyle name="Accent6 6" xfId="2419" xr:uid="{1EF5A2B6-0BC0-428E-A9AE-F028A2C151ED}"/>
    <cellStyle name="Accent6 60" xfId="2420" xr:uid="{0BF203AC-351B-483C-8D50-851A1843CE03}"/>
    <cellStyle name="Accent6 61" xfId="2421" xr:uid="{9733ECAC-6A94-4834-9689-036E91AD7C59}"/>
    <cellStyle name="Accent6 62" xfId="2422" xr:uid="{254C83DC-F645-4AAE-B30B-7425B8C4894E}"/>
    <cellStyle name="Accent6 63" xfId="2423" xr:uid="{C7411290-46D8-4266-A47E-F762C8C66E4F}"/>
    <cellStyle name="Accent6 64" xfId="2424" xr:uid="{07AD96AB-46CA-4F13-954F-EF58ADB3A834}"/>
    <cellStyle name="Accent6 65" xfId="2425" xr:uid="{D41E4947-21F9-46E7-963E-5FCAF1C4D3A1}"/>
    <cellStyle name="Accent6 66" xfId="2426" xr:uid="{544D45D0-4458-467E-881E-0742F6A9BE01}"/>
    <cellStyle name="Accent6 67" xfId="2427" xr:uid="{BFC0E3E8-DC70-4CCC-9A01-1B86D7B1CC87}"/>
    <cellStyle name="Accent6 68" xfId="2428" xr:uid="{C8E2F510-A4B0-4B2E-9BD5-D72AC4C104F5}"/>
    <cellStyle name="Accent6 69" xfId="2429" xr:uid="{132F05CF-4F2B-4E8C-A01A-8B0C47908A7F}"/>
    <cellStyle name="Accent6 7" xfId="2430" xr:uid="{8959158C-F81E-4262-BACF-5F87C7DDC8F0}"/>
    <cellStyle name="Accent6 70" xfId="2431" xr:uid="{42430900-B878-407C-AABC-3B90713DB3AF}"/>
    <cellStyle name="Accent6 71" xfId="2432" xr:uid="{9E051EDF-EDAB-4ADB-8C51-0ADC7A052699}"/>
    <cellStyle name="Accent6 72" xfId="2433" xr:uid="{3675F91E-B30A-4023-A66A-6517851FFF10}"/>
    <cellStyle name="Accent6 8" xfId="2434" xr:uid="{6E7897D0-51AA-4F80-A8D8-038BE514C7DE}"/>
    <cellStyle name="Accent6 9" xfId="2435" xr:uid="{DA025CF8-BE9F-486B-BF67-3804BBC6630D}"/>
    <cellStyle name="Bad" xfId="7" builtinId="27" customBuiltin="1"/>
    <cellStyle name="Bad 10" xfId="2436" xr:uid="{77A21ADE-A108-466B-8CE1-CC1123C5AD20}"/>
    <cellStyle name="Bad 11" xfId="2437" xr:uid="{B31D16AD-6DE5-45FA-BBFD-A0355D6BBAD9}"/>
    <cellStyle name="Bad 12" xfId="2438" xr:uid="{0E8F55AB-1D17-4D7B-A3DF-D6B8C4BC73D1}"/>
    <cellStyle name="Bad 13" xfId="2439" xr:uid="{E1347370-4CED-4494-8598-24A0767B13CB}"/>
    <cellStyle name="Bad 14" xfId="2440" xr:uid="{F84F1263-17D1-4F84-83EE-FF9001562927}"/>
    <cellStyle name="Bad 15" xfId="2441" xr:uid="{4F05E774-88B7-4876-BC6A-BAECAB07B909}"/>
    <cellStyle name="Bad 16" xfId="2442" xr:uid="{E40E05EB-246D-47C7-8084-BB0F0687E19E}"/>
    <cellStyle name="Bad 17" xfId="2443" xr:uid="{8FA288B1-1B00-4E03-B83E-8B38ED94CD61}"/>
    <cellStyle name="Bad 18" xfId="2444" xr:uid="{537C22BB-B95B-41A3-AB3A-5B3C0365DC3B}"/>
    <cellStyle name="Bad 19" xfId="2445" xr:uid="{5903CDFA-491B-4621-89A6-B4ED6CCC0535}"/>
    <cellStyle name="Bad 2" xfId="2446" xr:uid="{C5B669EA-7DD5-460F-BCDC-AEB1D06B9D78}"/>
    <cellStyle name="Bad 2 2" xfId="24118" xr:uid="{DB9FB0D6-5A94-46C6-9725-91C6D61D5101}"/>
    <cellStyle name="Bad 2 3" xfId="24117" xr:uid="{F0A414D3-9ABB-4874-9B22-D738145331FD}"/>
    <cellStyle name="Bad 20" xfId="2447" xr:uid="{0DB12DB7-7C43-403A-A6FB-831B0041655C}"/>
    <cellStyle name="Bad 21" xfId="2448" xr:uid="{F30BF79E-9CD0-4973-9B44-C542C081246A}"/>
    <cellStyle name="Bad 22" xfId="2449" xr:uid="{37AB6799-A101-4A42-9EBC-04E97509DF2F}"/>
    <cellStyle name="Bad 23" xfId="2450" xr:uid="{25BE6379-A983-4387-B3BE-3078CA86BD23}"/>
    <cellStyle name="Bad 24" xfId="2451" xr:uid="{E65B9411-0C47-4B7F-8AB2-11E38FA4E773}"/>
    <cellStyle name="Bad 25" xfId="2452" xr:uid="{9FE8E1F3-DCD8-4EC2-A969-749D75967679}"/>
    <cellStyle name="Bad 26" xfId="2453" xr:uid="{0A8D49AC-CA31-4F09-ABD9-53580ACA1D87}"/>
    <cellStyle name="Bad 27" xfId="2454" xr:uid="{593F688B-2F56-452B-BF6C-87DB70B43836}"/>
    <cellStyle name="Bad 28" xfId="2455" xr:uid="{02FA2775-4DA0-42B9-A914-7F5F70F507CD}"/>
    <cellStyle name="Bad 29" xfId="2456" xr:uid="{63CE1A03-612C-4B2A-AF76-2343CCEA5FE1}"/>
    <cellStyle name="Bad 3" xfId="2457" xr:uid="{C908C455-2D2C-491C-956B-688D43E94E6F}"/>
    <cellStyle name="Bad 3 2" xfId="24119" xr:uid="{2AF389A9-D141-4BBF-B224-DBDCABB2ED81}"/>
    <cellStyle name="Bad 30" xfId="2458" xr:uid="{A5C1FDDA-F70F-4588-9E38-E3672A28A586}"/>
    <cellStyle name="Bad 31" xfId="2459" xr:uid="{68C0927C-5869-4A53-93B5-1E6BA2C0C326}"/>
    <cellStyle name="Bad 32" xfId="2460" xr:uid="{AB48826D-84CE-4C31-906F-33E1092E56E7}"/>
    <cellStyle name="Bad 33" xfId="2461" xr:uid="{D7FEC2DE-565D-4D45-8850-19F16B3DA7D8}"/>
    <cellStyle name="Bad 34" xfId="2462" xr:uid="{D519217F-7F3C-4CB0-B945-33BB989769AC}"/>
    <cellStyle name="Bad 35" xfId="2463" xr:uid="{75A6341D-62AB-4E5F-8A67-D7111BCD40F0}"/>
    <cellStyle name="Bad 36" xfId="2464" xr:uid="{3FFB327E-5AA3-4387-B672-7BE68C5664DF}"/>
    <cellStyle name="Bad 37" xfId="2465" xr:uid="{C608CA3B-3AE9-47D9-B99B-9BF48C45D008}"/>
    <cellStyle name="Bad 38" xfId="2466" xr:uid="{07B2E705-DACE-4F5A-84EC-8C7BBF92B9DC}"/>
    <cellStyle name="Bad 39" xfId="2467" xr:uid="{CF4F65BA-7472-4597-BFCA-5100E8848338}"/>
    <cellStyle name="Bad 4" xfId="2468" xr:uid="{48CB1883-BFF6-4442-9922-38716A580FE1}"/>
    <cellStyle name="Bad 4 2" xfId="24120" xr:uid="{4D282DED-E05B-43E2-9A09-20D8B2244B59}"/>
    <cellStyle name="Bad 40" xfId="2469" xr:uid="{F230BB4C-CD9D-47F9-95D2-F266BCC51323}"/>
    <cellStyle name="Bad 41" xfId="2470" xr:uid="{1B699EDB-6DF2-4327-9FD1-E7CAFA136893}"/>
    <cellStyle name="Bad 42" xfId="2471" xr:uid="{6716EFCB-6D3E-4C87-8175-A1EF8146CF60}"/>
    <cellStyle name="Bad 43" xfId="2472" xr:uid="{A53FBD55-B258-4A36-89E5-E7349C902846}"/>
    <cellStyle name="Bad 44" xfId="2473" xr:uid="{804001B5-E235-4685-867C-B870BC7870FC}"/>
    <cellStyle name="Bad 45" xfId="2474" xr:uid="{4698D79D-04D5-45D8-A9D6-A66EE21BF5B6}"/>
    <cellStyle name="Bad 46" xfId="2475" xr:uid="{5F3AA831-A17E-4157-95D9-501AC49AE45D}"/>
    <cellStyle name="Bad 47" xfId="2476" xr:uid="{077A6736-0A08-4CA3-8081-3D704E55CE88}"/>
    <cellStyle name="Bad 48" xfId="2477" xr:uid="{09D1CD30-4E21-461C-97E3-43BE1FB4CA2E}"/>
    <cellStyle name="Bad 49" xfId="2478" xr:uid="{F84873FC-E3A0-4D34-8644-C9E1AA205338}"/>
    <cellStyle name="Bad 5" xfId="2479" xr:uid="{9B59997F-F285-4697-AB22-7AB6E2B3A039}"/>
    <cellStyle name="Bad 50" xfId="2480" xr:uid="{D1572452-688F-4EFA-8B6B-BD8680347E15}"/>
    <cellStyle name="Bad 51" xfId="2481" xr:uid="{D20297FA-413B-446B-B879-46E7AC45F799}"/>
    <cellStyle name="Bad 52" xfId="2482" xr:uid="{B0A7657D-C4F5-4BA9-809A-B37F81D9C748}"/>
    <cellStyle name="Bad 53" xfId="2483" xr:uid="{9C9D112B-77CE-4DA5-8772-A0DB1329D4F2}"/>
    <cellStyle name="Bad 54" xfId="2484" xr:uid="{C0F23C14-23F5-4287-B625-D50C2544D90D}"/>
    <cellStyle name="Bad 55" xfId="2485" xr:uid="{8D0520FD-50D4-4CCA-B38D-F06044AAEB62}"/>
    <cellStyle name="Bad 56" xfId="2486" xr:uid="{9DCB3431-FEA7-4C0F-AA69-CEA9C626FC53}"/>
    <cellStyle name="Bad 57" xfId="2487" xr:uid="{9A8D7A1C-C057-4971-9661-6E8474C3CCAC}"/>
    <cellStyle name="Bad 58" xfId="2488" xr:uid="{B2A4D137-C493-4277-9F70-B5031B0DA636}"/>
    <cellStyle name="Bad 59" xfId="2489" xr:uid="{A9A0BABF-143E-46D1-8EB2-B1ABB92D6257}"/>
    <cellStyle name="Bad 6" xfId="2490" xr:uid="{7473E8B8-3E58-451D-A0BE-EEDE23D77804}"/>
    <cellStyle name="Bad 60" xfId="2491" xr:uid="{434DCBD8-3103-4024-8E54-8D4FC19B145D}"/>
    <cellStyle name="Bad 61" xfId="2492" xr:uid="{0C1C2A2E-4E8B-4CE3-9DB1-BBAF3A985216}"/>
    <cellStyle name="Bad 62" xfId="2493" xr:uid="{217BD0A7-CA16-413A-8D5A-DF9764C1B9FD}"/>
    <cellStyle name="Bad 63" xfId="2494" xr:uid="{A57BA1C2-57C5-44E1-936B-9BAC57FC8F05}"/>
    <cellStyle name="Bad 64" xfId="2495" xr:uid="{841FF968-D010-4D59-B03C-614064C27752}"/>
    <cellStyle name="Bad 65" xfId="2496" xr:uid="{E33CEC37-852A-47B5-B799-B3B2B0EC0F68}"/>
    <cellStyle name="Bad 66" xfId="2497" xr:uid="{11997074-011F-47ED-BA32-1C2D4FF17E72}"/>
    <cellStyle name="Bad 67" xfId="2498" xr:uid="{7EBE2F31-6C9A-48EE-A818-0A291B2A2CF4}"/>
    <cellStyle name="Bad 68" xfId="2499" xr:uid="{73B3A692-4EF8-499F-994E-7E0AF6A4F170}"/>
    <cellStyle name="Bad 69" xfId="2500" xr:uid="{DBC17EE6-5723-4649-B2E3-C9E2227F2DD2}"/>
    <cellStyle name="Bad 7" xfId="2501" xr:uid="{A52E0A3C-8439-4F48-812C-5A01234584B5}"/>
    <cellStyle name="Bad 70" xfId="2502" xr:uid="{93AFDDDA-9C74-4C31-8F7B-FDEE9F12FC84}"/>
    <cellStyle name="Bad 71" xfId="2503" xr:uid="{276D2BDB-8A16-4564-9A96-9D4B13DDC8EF}"/>
    <cellStyle name="Bad 72" xfId="2504" xr:uid="{3DBB1D4D-1694-47A9-BAB3-13AC878E6676}"/>
    <cellStyle name="Bad 8" xfId="2505" xr:uid="{58ECA28F-3E08-4700-BB2B-873C56DED316}"/>
    <cellStyle name="Bad 9" xfId="2506" xr:uid="{7D650594-D7A2-42E1-993B-2428C062830B}"/>
    <cellStyle name="BlackStrike" xfId="606" xr:uid="{1D64CC1D-003F-429E-968C-83DF84DF1116}"/>
    <cellStyle name="BlackText" xfId="607" xr:uid="{61519CFF-A51F-46A3-A2AC-47B7DBC25D27}"/>
    <cellStyle name="Blue" xfId="608" xr:uid="{233731F8-55C3-480D-97AF-402EC599A392}"/>
    <cellStyle name="BoldText" xfId="609" xr:uid="{94376727-77C0-42AE-8A4E-20369AFA7A2E}"/>
    <cellStyle name="Border Heavy" xfId="610" xr:uid="{93743E31-BB4B-410F-8FBC-59E50B6BEE7B}"/>
    <cellStyle name="Border Heavy 2" xfId="24351" xr:uid="{457092CA-25A4-4FDE-8F74-045EFB0914C6}"/>
    <cellStyle name="Border Heavy 2 2" xfId="26935" xr:uid="{6D1CE6CA-4E9C-463C-8154-8341AD3A5067}"/>
    <cellStyle name="Border Heavy 2 2 2" xfId="31696" xr:uid="{AF1009E9-7D60-409C-A860-108B60BC6B66}"/>
    <cellStyle name="Border Thin" xfId="611" xr:uid="{529E8225-18AA-4A2B-BF4C-BF050E2A5CDD}"/>
    <cellStyle name="Border Thin 2" xfId="24121" xr:uid="{8E9F9430-E1D0-4DE4-ABF6-D5985D62F0AD}"/>
    <cellStyle name="Border Thin 2 2" xfId="27106" xr:uid="{2C4B6F61-33B0-4079-8D6C-BB3E2EF59BF0}"/>
    <cellStyle name="Border Thin 2 2 2" xfId="31851" xr:uid="{B5256A81-3517-4EF0-A350-43BF5C677B98}"/>
    <cellStyle name="Border Thin 2 3" xfId="29459" xr:uid="{75389630-EA78-423F-91D1-78F5EEB65D92}"/>
    <cellStyle name="Border Thin 2 3 2" xfId="33404" xr:uid="{AAF3CCAA-D57F-4FE0-82BA-3F9555359AFF}"/>
    <cellStyle name="Border Thin 3" xfId="26097" xr:uid="{4D58C956-0798-40C5-99F4-662D9F898C8D}"/>
    <cellStyle name="Border Thin 3 2" xfId="30898" xr:uid="{F4E20F61-545D-4A53-8FDE-D13806A223D8}"/>
    <cellStyle name="Border Thin 4" xfId="29458" xr:uid="{F06E5FBA-10D7-4DC9-BC0D-9108AB3E68A4}"/>
    <cellStyle name="Border Thin 4 2" xfId="33403" xr:uid="{5A74CDB1-8F45-4DE5-AC95-9AC673ED12E9}"/>
    <cellStyle name="Calculation" xfId="11" builtinId="22" customBuiltin="1"/>
    <cellStyle name="Calculation 10" xfId="2507" xr:uid="{653ECAB0-3F1A-4949-AA94-B99622BE15C8}"/>
    <cellStyle name="Calculation 11" xfId="2508" xr:uid="{DE790936-F8C7-4D2F-AB45-2AF1326A0DD1}"/>
    <cellStyle name="Calculation 12" xfId="2509" xr:uid="{65A1CFCC-C13E-474E-9847-F8D3F8084565}"/>
    <cellStyle name="Calculation 13" xfId="2510" xr:uid="{388A3E68-5F44-4A33-B982-6974D3D2BE66}"/>
    <cellStyle name="Calculation 14" xfId="2511" xr:uid="{6AFC9197-01F3-4315-A0CB-0BD32BC81316}"/>
    <cellStyle name="Calculation 15" xfId="2512" xr:uid="{20DFBB71-6E15-43D1-BFDF-7291A8213667}"/>
    <cellStyle name="Calculation 16" xfId="2513" xr:uid="{3E7C7A99-056F-42BF-B872-75264C5305BE}"/>
    <cellStyle name="Calculation 17" xfId="2514" xr:uid="{DC3D7C7F-76FA-4A58-BADF-069D66323869}"/>
    <cellStyle name="Calculation 18" xfId="2515" xr:uid="{4368EC23-7856-43F7-8691-B69D99018DD5}"/>
    <cellStyle name="Calculation 19" xfId="2516" xr:uid="{5A10A218-EF7A-4BD4-A0A4-A7712BF757E4}"/>
    <cellStyle name="Calculation 2" xfId="2517" xr:uid="{502388B2-B3E0-42CC-8225-8D01ED14445B}"/>
    <cellStyle name="Calculation 2 2" xfId="24123" xr:uid="{5B4E3319-8296-4795-BB45-7E2F98109BF4}"/>
    <cellStyle name="Calculation 2 2 2" xfId="24765" xr:uid="{4E6E46E1-3F5A-4D70-A8B2-89877F26DAC1}"/>
    <cellStyle name="Calculation 2 2 2 2" xfId="25362" xr:uid="{CDAD96E6-AFF6-46A6-A016-87C4288580DE}"/>
    <cellStyle name="Calculation 2 2 2 2 2" xfId="27510" xr:uid="{E1595C1C-2F99-4C81-8D99-FA49A8C57A67}"/>
    <cellStyle name="Calculation 2 2 2 2 2 2" xfId="32102" xr:uid="{9121375F-3A6A-4172-AE12-DBAB85238114}"/>
    <cellStyle name="Calculation 2 2 2 2 3" xfId="29249" xr:uid="{E4C1BD4C-958F-408C-B9C1-964F14CA4764}"/>
    <cellStyle name="Calculation 2 2 2 2 3 2" xfId="33232" xr:uid="{2A6A1548-17C0-466D-A4E8-7CDC603958EA}"/>
    <cellStyle name="Calculation 2 2 2 2 4" xfId="26872" xr:uid="{C47F0B2D-A2BB-415F-AA97-54E8B41C9E4E}"/>
    <cellStyle name="Calculation 2 2 2 2 4 2" xfId="31633" xr:uid="{FE97BE5F-7428-4DE3-BEA8-5367DFDD75A4}"/>
    <cellStyle name="Calculation 2 2 2 2 5" xfId="29454" xr:uid="{8B279FA0-D096-4787-B224-D809144E806F}"/>
    <cellStyle name="Calculation 2 2 2 2 5 2" xfId="33400" xr:uid="{B9CAC489-2232-4A42-B7D0-83C5274F2B5A}"/>
    <cellStyle name="Calculation 2 2 2 2 6" xfId="30515" xr:uid="{8BB0FB5B-C583-47AB-80D9-1956810ED2C0}"/>
    <cellStyle name="Calculation 2 2 2 3" xfId="25722" xr:uid="{0F15A3E7-33ED-4BBE-8076-3C7A29886678}"/>
    <cellStyle name="Calculation 2 2 2 3 2" xfId="27869" xr:uid="{C896F78A-AFE5-41D9-9B2F-AB285C8D021E}"/>
    <cellStyle name="Calculation 2 2 2 3 2 2" xfId="32456" xr:uid="{AF27BB73-DE56-4C6F-A067-9FBCF42817F1}"/>
    <cellStyle name="Calculation 2 2 2 3 3" xfId="29296" xr:uid="{6A56D943-FDE3-4478-99E7-F026949B3932}"/>
    <cellStyle name="Calculation 2 2 2 3 3 2" xfId="33278" xr:uid="{A7EF6250-BB31-4499-AE59-4C9E0988F3E5}"/>
    <cellStyle name="Calculation 2 2 2 3 4" xfId="26181" xr:uid="{0E832F39-F3AF-4ECA-BD3E-2BFF0B8489C6}"/>
    <cellStyle name="Calculation 2 2 2 3 4 2" xfId="30971" xr:uid="{9915D1BF-4B20-43DA-94EB-02F3D8AC89A1}"/>
    <cellStyle name="Calculation 2 2 2 3 5" xfId="29453" xr:uid="{F78E06C5-81E4-48DF-BE8A-D6D67FD53A67}"/>
    <cellStyle name="Calculation 2 2 2 3 5 2" xfId="33399" xr:uid="{E03377BE-1201-4E29-8542-132907D232B6}"/>
    <cellStyle name="Calculation 2 2 2 3 6" xfId="30710" xr:uid="{06A4FFDA-0470-402B-9DAF-CAAC1CA397E4}"/>
    <cellStyle name="Calculation 2 2 2 4" xfId="27346" xr:uid="{C01471E4-7DC6-4F6E-AD0B-2844BB0CC687}"/>
    <cellStyle name="Calculation 2 2 2 4 2" xfId="31978" xr:uid="{83BAABBA-362A-4938-89EE-297788D906E4}"/>
    <cellStyle name="Calculation 2 2 2 5" xfId="26739" xr:uid="{9C3281F5-B8A2-4FAC-99D3-E4F3CAD99F43}"/>
    <cellStyle name="Calculation 2 2 2 5 2" xfId="31502" xr:uid="{38FFDD90-9E03-437B-9D1C-C42B0946DA20}"/>
    <cellStyle name="Calculation 2 2 2 6" xfId="26871" xr:uid="{5461955A-4207-48B8-9B57-C9C90CC08084}"/>
    <cellStyle name="Calculation 2 2 2 6 2" xfId="31632" xr:uid="{BD80F8AA-8C6A-45AD-B466-C46964C60BD3}"/>
    <cellStyle name="Calculation 2 2 2 7" xfId="29455" xr:uid="{50ACD613-B775-473A-A6EE-4CB797992350}"/>
    <cellStyle name="Calculation 2 2 2 7 2" xfId="33401" xr:uid="{F89F039B-9FBE-4268-92DF-A21B9AB6DE67}"/>
    <cellStyle name="Calculation 2 2 2 8" xfId="30418" xr:uid="{0368D3B8-4001-40FB-BA23-D5B34FEC0622}"/>
    <cellStyle name="Calculation 2 2 3" xfId="25087" xr:uid="{D006607D-FD15-4FAA-93A1-462A0CFFA834}"/>
    <cellStyle name="Calculation 2 2 3 2" xfId="25495" xr:uid="{52C349FB-2F58-4EE7-BD32-3CE759E71B10}"/>
    <cellStyle name="Calculation 2 2 3 2 2" xfId="27643" xr:uid="{F4BB117F-9AB4-4FC2-B817-F165176E9B6A}"/>
    <cellStyle name="Calculation 2 2 3 2 2 2" xfId="32234" xr:uid="{4526459E-BAE5-4833-9477-6788E8D3362F}"/>
    <cellStyle name="Calculation 2 2 3 2 3" xfId="29269" xr:uid="{077F1F5F-DBD0-403A-BF9F-4DD95AB3A0D7}"/>
    <cellStyle name="Calculation 2 2 3 2 3 2" xfId="33252" xr:uid="{160260E0-6E02-4200-9EF7-CEBBBB8D4AAA}"/>
    <cellStyle name="Calculation 2 2 3 2 4" xfId="26306" xr:uid="{1AC4D4CD-1802-4A86-A993-75BF8B1D7909}"/>
    <cellStyle name="Calculation 2 2 3 2 4 2" xfId="31094" xr:uid="{338B20F3-D1A9-486C-BEA4-B36816622A34}"/>
    <cellStyle name="Calculation 2 2 3 2 5" xfId="29451" xr:uid="{821F29BF-37E2-4166-BE87-0C302D33CB00}"/>
    <cellStyle name="Calculation 2 2 3 2 5 2" xfId="33397" xr:uid="{721E90B2-DF42-42EE-93C3-74DB16F3C7B2}"/>
    <cellStyle name="Calculation 2 2 3 2 6" xfId="30647" xr:uid="{946C042B-06F2-441B-B103-1BA0A94044C4}"/>
    <cellStyle name="Calculation 2 2 3 3" xfId="25733" xr:uid="{E44B6335-EE2B-4CD1-8E8D-C16F786BDAE3}"/>
    <cellStyle name="Calculation 2 2 3 3 2" xfId="27880" xr:uid="{7AB85D36-A5D7-4AF4-8562-FFEF438E30F1}"/>
    <cellStyle name="Calculation 2 2 3 3 2 2" xfId="32467" xr:uid="{C0FE0954-6BEE-4441-895D-6796F681F3D6}"/>
    <cellStyle name="Calculation 2 2 3 3 3" xfId="29307" xr:uid="{CE97C5C4-84BD-4271-AB87-78AD7BB97C3E}"/>
    <cellStyle name="Calculation 2 2 3 3 3 2" xfId="33289" xr:uid="{672654B5-4204-4953-BA54-E9B258C2C1F5}"/>
    <cellStyle name="Calculation 2 2 3 3 4" xfId="26887" xr:uid="{142B7C5B-E72F-4462-A163-DBB764F2C085}"/>
    <cellStyle name="Calculation 2 2 3 3 4 2" xfId="31648" xr:uid="{1A3A2426-578F-4A9C-8A65-FF40C8AC52E4}"/>
    <cellStyle name="Calculation 2 2 3 3 5" xfId="29450" xr:uid="{6B492A68-A757-423C-90F8-39C75238C1B3}"/>
    <cellStyle name="Calculation 2 2 3 3 5 2" xfId="33396" xr:uid="{D6F8B214-E388-4FA5-AD5B-0FA638ADA7CD}"/>
    <cellStyle name="Calculation 2 2 3 3 6" xfId="30721" xr:uid="{B2A4B03A-508A-4309-A105-80AB0801600E}"/>
    <cellStyle name="Calculation 2 2 3 4" xfId="27410" xr:uid="{2DAEB560-4958-4403-AE75-CE0A7E3E1867}"/>
    <cellStyle name="Calculation 2 2 3 4 2" xfId="32008" xr:uid="{8411AD51-5736-422F-A640-9260D17B3674}"/>
    <cellStyle name="Calculation 2 2 3 5" xfId="26248" xr:uid="{0E525A99-760A-4BDD-B6D5-5885A872E3F3}"/>
    <cellStyle name="Calculation 2 2 3 5 2" xfId="31036" xr:uid="{1040C602-A524-4CCF-B610-923F7BE53523}"/>
    <cellStyle name="Calculation 2 2 3 6" xfId="26978" xr:uid="{95FC41FD-2A25-4B9C-A111-F0571AC2D54D}"/>
    <cellStyle name="Calculation 2 2 3 6 2" xfId="31739" xr:uid="{33C9B411-26CC-4C9C-846D-819D691E7188}"/>
    <cellStyle name="Calculation 2 2 3 7" xfId="29452" xr:uid="{28DA1E5D-4AEF-4788-BEBA-78295833482A}"/>
    <cellStyle name="Calculation 2 2 3 7 2" xfId="33398" xr:uid="{948D2B7A-6884-48B8-8A32-107603974974}"/>
    <cellStyle name="Calculation 2 2 3 8" xfId="30429" xr:uid="{C48608CC-CB50-454B-B3A1-B9E5590F5B8E}"/>
    <cellStyle name="Calculation 2 2 4" xfId="25620" xr:uid="{BBD9D796-67FC-4AA5-A289-32CD6BF4A88C}"/>
    <cellStyle name="Calculation 2 2 4 2" xfId="27767" xr:uid="{DB725957-E9BB-4D2F-8716-356C80853E51}"/>
    <cellStyle name="Calculation 2 2 4 2 2" xfId="32354" xr:uid="{978F40C2-9CBA-46C9-A995-053A129DB2FC}"/>
    <cellStyle name="Calculation 2 2 4 3" xfId="29282" xr:uid="{D0C42700-3AFC-41C8-AF5C-4D128D4819B3}"/>
    <cellStyle name="Calculation 2 2 4 3 2" xfId="33265" xr:uid="{D30B32ED-89BE-4E18-89C0-9DDBCC6ECE96}"/>
    <cellStyle name="Calculation 2 2 4 4" xfId="26760" xr:uid="{EE351A31-4149-4390-880D-ABBB31879A69}"/>
    <cellStyle name="Calculation 2 2 4 4 2" xfId="31522" xr:uid="{FCA4D925-6C96-48FF-A3CF-6ADD57E9DB65}"/>
    <cellStyle name="Calculation 2 2 4 5" xfId="29449" xr:uid="{2D34B290-9125-4F14-99C2-E7F24BF75AA3}"/>
    <cellStyle name="Calculation 2 2 4 5 2" xfId="33395" xr:uid="{0150D7A7-5A20-4BAD-AA2A-92015D31353C}"/>
    <cellStyle name="Calculation 2 2 4 6" xfId="30671" xr:uid="{7C1FF9F8-CC2C-425E-8828-FAEBC8EB8287}"/>
    <cellStyle name="Calculation 2 2 5" xfId="27108" xr:uid="{33EF1676-F864-407C-8E68-7EC7EF9AACA2}"/>
    <cellStyle name="Calculation 2 2 5 2" xfId="31853" xr:uid="{0A266A31-C981-4097-B32C-54247666088D}"/>
    <cellStyle name="Calculation 2 2 6" xfId="26329" xr:uid="{CED157B1-8217-42CD-BAF9-C3692F7EE918}"/>
    <cellStyle name="Calculation 2 2 6 2" xfId="31117" xr:uid="{E4DB539C-7750-4503-99DE-DE4818951339}"/>
    <cellStyle name="Calculation 2 2 7" xfId="26834" xr:uid="{3D74581E-7429-4B98-AE41-AB86C3E14609}"/>
    <cellStyle name="Calculation 2 2 7 2" xfId="31595" xr:uid="{F9F89463-E84A-4018-A67D-687B1FCC4D8E}"/>
    <cellStyle name="Calculation 2 2 8" xfId="29456" xr:uid="{D3C4A873-14F1-48CE-9B92-FED83FE3DF74}"/>
    <cellStyle name="Calculation 2 2 8 2" xfId="33402" xr:uid="{62753AB1-CC49-4E84-AB40-5467277DC98F}"/>
    <cellStyle name="Calculation 2 2 9" xfId="30316" xr:uid="{5ABD7B8F-B835-426D-80BF-156083CF5622}"/>
    <cellStyle name="Calculation 2 3" xfId="24122" xr:uid="{2543B7D1-3BEE-474E-9469-09E132EC533D}"/>
    <cellStyle name="Calculation 2 3 2" xfId="25619" xr:uid="{B6C334EB-FE2D-4DC2-B538-B1DDA5B829E7}"/>
    <cellStyle name="Calculation 2 3 2 2" xfId="27766" xr:uid="{357BE07E-76E3-4D40-97B6-DF958CE0527D}"/>
    <cellStyle name="Calculation 2 3 2 2 2" xfId="32353" xr:uid="{D5D61944-59B1-4408-8779-CCEFCAEBDE01}"/>
    <cellStyle name="Calculation 2 3 2 3" xfId="29281" xr:uid="{943BA4CC-9032-4E79-B621-8916CF87A4E9}"/>
    <cellStyle name="Calculation 2 3 2 3 2" xfId="33264" xr:uid="{1FC0D1A3-E08B-48E8-B374-9FD8D003AC2C}"/>
    <cellStyle name="Calculation 2 3 2 4" xfId="27017" xr:uid="{E30F63CD-0A06-49B8-9E23-2E691A975A75}"/>
    <cellStyle name="Calculation 2 3 2 4 2" xfId="31778" xr:uid="{F0A42157-1944-4BA2-AFAB-32AFDEE1705C}"/>
    <cellStyle name="Calculation 2 3 2 5" xfId="29447" xr:uid="{D1F2B2C7-4575-4A8F-9FE1-B3DE5A89126B}"/>
    <cellStyle name="Calculation 2 3 2 5 2" xfId="33393" xr:uid="{0E940369-8EDE-44BC-A068-0C289B92A2E4}"/>
    <cellStyle name="Calculation 2 3 2 6" xfId="30670" xr:uid="{B9CF4214-6A38-4349-B656-558736243EEC}"/>
    <cellStyle name="Calculation 2 3 3" xfId="27107" xr:uid="{2EA116D8-52B9-4124-A5D4-EC3C210A44FE}"/>
    <cellStyle name="Calculation 2 3 3 2" xfId="31852" xr:uid="{505C64E9-1805-4F92-8A4B-C9F3418EF65E}"/>
    <cellStyle name="Calculation 2 3 4" xfId="26925" xr:uid="{F30939FF-8546-4D8C-984F-3C25AB928E24}"/>
    <cellStyle name="Calculation 2 3 4 2" xfId="31686" xr:uid="{AF8B958E-C91F-4737-ADE1-C6DBB45078C0}"/>
    <cellStyle name="Calculation 2 3 5" xfId="26236" xr:uid="{348BF57E-0AD2-4CC4-8494-D677301EC105}"/>
    <cellStyle name="Calculation 2 3 5 2" xfId="31025" xr:uid="{2F5BAE46-5C18-4B7F-9365-B7346156E361}"/>
    <cellStyle name="Calculation 2 3 6" xfId="29448" xr:uid="{FC69BBD5-23D1-4974-BA34-10B7957EE409}"/>
    <cellStyle name="Calculation 2 3 6 2" xfId="33394" xr:uid="{CA9B259F-9745-4300-8C4F-E165FB3A3F98}"/>
    <cellStyle name="Calculation 2 3 7" xfId="30315" xr:uid="{EDDF8054-8837-40A0-872E-3372F1925C1B}"/>
    <cellStyle name="Calculation 2 4" xfId="24764" xr:uid="{DFC63379-4080-481C-A9BE-C32B9118C506}"/>
    <cellStyle name="Calculation 2 4 2" xfId="25425" xr:uid="{CDF24C90-E634-4978-B6EC-B1FDAC363FA9}"/>
    <cellStyle name="Calculation 2 4 2 2" xfId="27573" xr:uid="{CA9864CF-9C0E-4A2C-9A41-9961A9B19C0E}"/>
    <cellStyle name="Calculation 2 4 2 2 2" xfId="32164" xr:uid="{5A16198E-24E7-4804-86EE-C535B4230E94}"/>
    <cellStyle name="Calculation 2 4 2 3" xfId="29258" xr:uid="{4129BD4B-92C0-493D-B790-DEB9DA6190DF}"/>
    <cellStyle name="Calculation 2 4 2 3 2" xfId="33241" xr:uid="{666EF68B-D9BD-42CC-B111-07457A939E17}"/>
    <cellStyle name="Calculation 2 4 2 4" xfId="26415" xr:uid="{718D0F74-F62D-4FA2-867E-0E6179DA8A36}"/>
    <cellStyle name="Calculation 2 4 2 4 2" xfId="31203" xr:uid="{D495979C-C9E3-404E-8E45-07DFF3596F51}"/>
    <cellStyle name="Calculation 2 4 2 5" xfId="29445" xr:uid="{ED1B4B89-191D-4B00-ADA8-7EF4E391EA3B}"/>
    <cellStyle name="Calculation 2 4 2 5 2" xfId="33391" xr:uid="{AA0CAD87-F48A-4F8A-88F9-1A01E3772F03}"/>
    <cellStyle name="Calculation 2 4 2 6" xfId="30577" xr:uid="{B5FE4ADC-D4F9-4EBE-9086-156A31E9F628}"/>
    <cellStyle name="Calculation 2 4 3" xfId="25721" xr:uid="{4F299F04-C0B5-494E-AFC7-B021BC2C9384}"/>
    <cellStyle name="Calculation 2 4 3 2" xfId="27868" xr:uid="{06ABA771-E997-47D3-B1D8-39527F083693}"/>
    <cellStyle name="Calculation 2 4 3 2 2" xfId="32455" xr:uid="{3739B36B-CB39-4108-9C3F-977471BEE776}"/>
    <cellStyle name="Calculation 2 4 3 3" xfId="29295" xr:uid="{3BE78ED6-7246-4F18-BF36-EB135252246E}"/>
    <cellStyle name="Calculation 2 4 3 3 2" xfId="33277" xr:uid="{2F23528B-7CED-4FEE-B19C-2C296D2A352C}"/>
    <cellStyle name="Calculation 2 4 3 4" xfId="26409" xr:uid="{3DDC512E-BE3B-4810-A802-C2670F47DA82}"/>
    <cellStyle name="Calculation 2 4 3 4 2" xfId="31197" xr:uid="{BD93A154-FBF9-43A8-8F82-1E2B1A6572EC}"/>
    <cellStyle name="Calculation 2 4 3 5" xfId="29444" xr:uid="{CA9229E4-6A54-4DB1-B39C-7B5DE8BB7585}"/>
    <cellStyle name="Calculation 2 4 3 5 2" xfId="33390" xr:uid="{DB512DC5-5211-41C4-86C2-7D59B5621A56}"/>
    <cellStyle name="Calculation 2 4 3 6" xfId="30709" xr:uid="{B74AEBF8-9990-4D75-96D2-44878B692FB1}"/>
    <cellStyle name="Calculation 2 4 4" xfId="27345" xr:uid="{607DF1A6-2841-4A0B-9236-CEE36D98FD06}"/>
    <cellStyle name="Calculation 2 4 4 2" xfId="31977" xr:uid="{DC8C8B0E-BA00-4D73-8780-6A99E6434209}"/>
    <cellStyle name="Calculation 2 4 5" xfId="26092" xr:uid="{7722FD4D-AC78-47C9-A6FB-CEEEB760DB29}"/>
    <cellStyle name="Calculation 2 4 5 2" xfId="30893" xr:uid="{992BE950-8D82-4585-9134-2016FA1A9810}"/>
    <cellStyle name="Calculation 2 4 6" xfId="27132" xr:uid="{BFBE7038-5420-4601-9EC8-0934E040B565}"/>
    <cellStyle name="Calculation 2 4 6 2" xfId="31863" xr:uid="{C1F22CFF-1FB4-483D-B749-8D88A3C7E185}"/>
    <cellStyle name="Calculation 2 4 7" xfId="29446" xr:uid="{A2E0A0CB-6474-4AB3-9E3F-D7FF75039D1B}"/>
    <cellStyle name="Calculation 2 4 7 2" xfId="33392" xr:uid="{2474CDCE-4844-4046-88C1-33AFD7E27AFA}"/>
    <cellStyle name="Calculation 2 4 8" xfId="30417" xr:uid="{E47D46E7-81A6-466A-B8BB-63F192D5ECD3}"/>
    <cellStyle name="Calculation 2 5" xfId="25086" xr:uid="{312D936C-9FFA-4145-A260-0E37D76497DF}"/>
    <cellStyle name="Calculation 2 5 2" xfId="25394" xr:uid="{D9CB6684-6A10-4CFA-8079-09CF6E862D3C}"/>
    <cellStyle name="Calculation 2 5 2 2" xfId="27542" xr:uid="{E8814D92-77D1-412A-B88D-B9A0F37E3272}"/>
    <cellStyle name="Calculation 2 5 2 2 2" xfId="32133" xr:uid="{E94B3C38-518D-4733-A6DD-9847F3A15F1F}"/>
    <cellStyle name="Calculation 2 5 2 3" xfId="29251" xr:uid="{A18C9CC3-7316-4A63-AF7A-847CF56B2E37}"/>
    <cellStyle name="Calculation 2 5 2 3 2" xfId="33234" xr:uid="{6B83E019-B43C-48C1-B6D3-A201900E3CE4}"/>
    <cellStyle name="Calculation 2 5 2 4" xfId="26333" xr:uid="{4DEC70BB-2501-4F7C-9EB1-6F66FBB5DA91}"/>
    <cellStyle name="Calculation 2 5 2 4 2" xfId="31121" xr:uid="{9245DA54-7B89-4541-AC51-C3E8BB2D6B89}"/>
    <cellStyle name="Calculation 2 5 2 5" xfId="29442" xr:uid="{1451E48A-50B6-46C2-B5F3-04736A5A0BAD}"/>
    <cellStyle name="Calculation 2 5 2 5 2" xfId="33388" xr:uid="{253A721F-41BC-42D6-898B-74F322094D0C}"/>
    <cellStyle name="Calculation 2 5 2 6" xfId="30546" xr:uid="{FF44034A-BD4F-46E0-9F79-762283A5C04E}"/>
    <cellStyle name="Calculation 2 5 3" xfId="25732" xr:uid="{61530603-C66A-4A2F-9D58-AB4DA77BAD09}"/>
    <cellStyle name="Calculation 2 5 3 2" xfId="27879" xr:uid="{98171AD9-6F50-418A-B381-69A558573B45}"/>
    <cellStyle name="Calculation 2 5 3 2 2" xfId="32466" xr:uid="{17ED0E48-0187-41B8-9FA7-F9C77973881E}"/>
    <cellStyle name="Calculation 2 5 3 3" xfId="29306" xr:uid="{9A06AAB8-25DB-4D3C-BB06-23B2268F7E19}"/>
    <cellStyle name="Calculation 2 5 3 3 2" xfId="33288" xr:uid="{B7542F3C-4945-4CEF-8082-05F081FF5E56}"/>
    <cellStyle name="Calculation 2 5 3 4" xfId="26413" xr:uid="{A9B76872-3418-4BCE-910E-08D399E54916}"/>
    <cellStyle name="Calculation 2 5 3 4 2" xfId="31201" xr:uid="{003FF132-E6CA-4CF4-8A37-9A60744A8ECA}"/>
    <cellStyle name="Calculation 2 5 3 5" xfId="29441" xr:uid="{8AACF6DB-8A9B-43A5-B295-FD7D67A23E72}"/>
    <cellStyle name="Calculation 2 5 3 5 2" xfId="33387" xr:uid="{9A34E395-2B0A-419F-98E0-7FA14D983AE3}"/>
    <cellStyle name="Calculation 2 5 3 6" xfId="30720" xr:uid="{02ECC938-750A-4226-86E1-EA2626963A46}"/>
    <cellStyle name="Calculation 2 5 4" xfId="27409" xr:uid="{26FD4082-4577-4BAD-B587-797A9E2B1FFD}"/>
    <cellStyle name="Calculation 2 5 4 2" xfId="32007" xr:uid="{2C46570A-7616-402D-BB3A-C095F79CACB8}"/>
    <cellStyle name="Calculation 2 5 5" xfId="26247" xr:uid="{3437121B-1F86-444C-A3B5-53098F02F088}"/>
    <cellStyle name="Calculation 2 5 5 2" xfId="31035" xr:uid="{6C7C46A1-E7F6-464C-8CD9-9034C6BDFAC6}"/>
    <cellStyle name="Calculation 2 5 6" xfId="27377" xr:uid="{1496CC9B-6643-4779-AF8C-699717142C5D}"/>
    <cellStyle name="Calculation 2 5 6 2" xfId="31996" xr:uid="{47E8E890-3480-44A9-A694-196F543409AD}"/>
    <cellStyle name="Calculation 2 5 7" xfId="29443" xr:uid="{AB0A843F-EC0B-4968-B1D9-C9DC6E4FB8D5}"/>
    <cellStyle name="Calculation 2 5 7 2" xfId="33389" xr:uid="{E9C5A845-4BF3-4BAF-AFCA-51ECF0355D81}"/>
    <cellStyle name="Calculation 2 5 8" xfId="30428" xr:uid="{D900F2A9-44A1-4004-9FC3-B53FCE9280C8}"/>
    <cellStyle name="Calculation 2 6" xfId="33434" xr:uid="{D8C0B212-0BFA-4B6C-9FA5-D0D2DABA9BC6}"/>
    <cellStyle name="Calculation 20" xfId="2518" xr:uid="{AEF9C251-9067-4D8A-8351-064011D9029B}"/>
    <cellStyle name="Calculation 21" xfId="2519" xr:uid="{96CEE230-97BF-4871-8A9D-9F020DD66218}"/>
    <cellStyle name="Calculation 22" xfId="2520" xr:uid="{A054722F-3489-454D-8CCD-F818DBF67EB8}"/>
    <cellStyle name="Calculation 23" xfId="2521" xr:uid="{81663142-43DC-48D4-9ACD-41339D8D2C1B}"/>
    <cellStyle name="Calculation 24" xfId="2522" xr:uid="{366E6577-A34D-4FAA-91B5-1BF5235E6159}"/>
    <cellStyle name="Calculation 25" xfId="2523" xr:uid="{73E0EF19-1DC0-4594-AED0-2BD843A17B73}"/>
    <cellStyle name="Calculation 26" xfId="2524" xr:uid="{D3EA2FD3-C670-4DA1-BBA8-E4129AA20FFB}"/>
    <cellStyle name="Calculation 27" xfId="2525" xr:uid="{01FE05A6-9B09-46C8-AFD7-250A89CD125D}"/>
    <cellStyle name="Calculation 28" xfId="2526" xr:uid="{6D834F55-13D5-417B-B4F7-04885D243B1E}"/>
    <cellStyle name="Calculation 29" xfId="2527" xr:uid="{1BD85677-FF69-4E5F-9FD3-D4BA901BBE73}"/>
    <cellStyle name="Calculation 3" xfId="2528" xr:uid="{3E047A30-1D98-4E3B-A0E1-0E46598478EE}"/>
    <cellStyle name="Calculation 3 2" xfId="24124" xr:uid="{52F132F3-FE89-4CF9-AD11-A763108A9A4A}"/>
    <cellStyle name="Calculation 3 2 2" xfId="25621" xr:uid="{660847B6-C753-4CCB-8282-0519F15FD67D}"/>
    <cellStyle name="Calculation 3 2 2 2" xfId="27768" xr:uid="{7126107E-3918-4CEF-A835-3ABDFD3F07E4}"/>
    <cellStyle name="Calculation 3 2 2 2 2" xfId="32355" xr:uid="{C4C90C5A-C088-47AC-8AE8-0F5E30C40647}"/>
    <cellStyle name="Calculation 3 2 2 3" xfId="29283" xr:uid="{8A280637-2D3B-4E0D-9BA7-E2232F749B98}"/>
    <cellStyle name="Calculation 3 2 2 3 2" xfId="33266" xr:uid="{D9A6135D-5F0E-4BD7-A828-9B3F546C69CB}"/>
    <cellStyle name="Calculation 3 2 2 4" xfId="26803" xr:uid="{94FCA1BA-522C-46F1-B9B0-C88EDA824792}"/>
    <cellStyle name="Calculation 3 2 2 4 2" xfId="31564" xr:uid="{54CF9878-EC5B-4F0F-A78E-0F2702159719}"/>
    <cellStyle name="Calculation 3 2 2 5" xfId="29439" xr:uid="{A40E3BDE-2D0F-4534-AA05-3AFD3DE29C3A}"/>
    <cellStyle name="Calculation 3 2 2 5 2" xfId="33385" xr:uid="{9ECA6106-51FC-44E3-9E35-28EFEE5C1C11}"/>
    <cellStyle name="Calculation 3 2 2 6" xfId="30672" xr:uid="{22F63AF8-C4D1-4B99-BBA2-C2896A20B1F1}"/>
    <cellStyle name="Calculation 3 2 3" xfId="27109" xr:uid="{F2CE7604-97BC-47FD-A5B1-B997654BC79A}"/>
    <cellStyle name="Calculation 3 2 3 2" xfId="31854" xr:uid="{B38041A2-C78B-480C-B4A2-ECDEBCD7A8A7}"/>
    <cellStyle name="Calculation 3 2 4" xfId="26853" xr:uid="{1CAD9E5A-9E54-4358-B46F-F329DC52DC6F}"/>
    <cellStyle name="Calculation 3 2 4 2" xfId="31614" xr:uid="{E983BB9E-4C13-447B-802B-6686B118AC75}"/>
    <cellStyle name="Calculation 3 2 5" xfId="27362" xr:uid="{69AFF955-2061-44C6-BAFF-8536B1D34399}"/>
    <cellStyle name="Calculation 3 2 5 2" xfId="31991" xr:uid="{2C3B4048-7C9F-4453-A7F8-206C62782259}"/>
    <cellStyle name="Calculation 3 2 6" xfId="29440" xr:uid="{61BAC7B9-22DC-4575-B1AA-0816BD3D223C}"/>
    <cellStyle name="Calculation 3 2 6 2" xfId="33386" xr:uid="{23B31E9C-30F5-4E28-A550-E1A2604F857B}"/>
    <cellStyle name="Calculation 3 2 7" xfId="30317" xr:uid="{7A5EF79A-EAA8-44BC-A91D-4DE156C3B645}"/>
    <cellStyle name="Calculation 3 3" xfId="24766" xr:uid="{6A4666A8-55BB-4EF8-8B83-DF65B19FCC22}"/>
    <cellStyle name="Calculation 3 3 2" xfId="25351" xr:uid="{47265FE7-77FF-4EBA-8C12-6FC1D4BF27F8}"/>
    <cellStyle name="Calculation 3 3 2 2" xfId="27500" xr:uid="{248EC699-4A04-4586-B25C-1867CBEFE638}"/>
    <cellStyle name="Calculation 3 3 2 2 2" xfId="32095" xr:uid="{F9466A82-3348-47B4-85E4-77BF059E1697}"/>
    <cellStyle name="Calculation 3 3 2 3" xfId="29247" xr:uid="{2B52DD87-A8B9-4237-878B-6F237EDE58E2}"/>
    <cellStyle name="Calculation 3 3 2 3 2" xfId="33230" xr:uid="{127DA4CD-A618-47BD-9ECB-5AF86AAA7339}"/>
    <cellStyle name="Calculation 3 3 2 4" xfId="27209" xr:uid="{43DB7BAE-836E-430E-B512-9A89DAAB52EA}"/>
    <cellStyle name="Calculation 3 3 2 4 2" xfId="31910" xr:uid="{1F481F7C-7E14-473D-AF14-B6E23408B919}"/>
    <cellStyle name="Calculation 3 3 2 5" xfId="29437" xr:uid="{9BF55243-0DB1-430D-B711-41C2DB98AE42}"/>
    <cellStyle name="Calculation 3 3 2 5 2" xfId="33383" xr:uid="{080ADB20-48C7-426A-AF14-FB752302A2D6}"/>
    <cellStyle name="Calculation 3 3 2 6" xfId="30508" xr:uid="{0274121C-B14B-40E9-8FDD-7DBC0D5E6991}"/>
    <cellStyle name="Calculation 3 3 3" xfId="25723" xr:uid="{6988AE85-8A19-4A9F-95A3-1A3635376D63}"/>
    <cellStyle name="Calculation 3 3 3 2" xfId="27870" xr:uid="{7233F481-D261-454A-8688-B3BAF9A5EF18}"/>
    <cellStyle name="Calculation 3 3 3 2 2" xfId="32457" xr:uid="{8DD79BF8-AA4B-4527-B3C4-C19873B6035C}"/>
    <cellStyle name="Calculation 3 3 3 3" xfId="29297" xr:uid="{27A5F60D-F2FE-44E4-B7E4-5CC4206795E9}"/>
    <cellStyle name="Calculation 3 3 3 3 2" xfId="33279" xr:uid="{6D49C9DC-2903-4DDC-A040-80C88D801E6F}"/>
    <cellStyle name="Calculation 3 3 3 4" xfId="26592" xr:uid="{0E39192D-78D6-49A1-AFAC-0D7B659B667E}"/>
    <cellStyle name="Calculation 3 3 3 4 2" xfId="31379" xr:uid="{87D579E5-EA46-477D-969A-1BC1347A3C62}"/>
    <cellStyle name="Calculation 3 3 3 5" xfId="29436" xr:uid="{37EFB90B-0BE8-47E4-852B-FB26858A3455}"/>
    <cellStyle name="Calculation 3 3 3 5 2" xfId="33382" xr:uid="{B1D6C6A3-D5AA-4280-AD84-BB0E68A62F6A}"/>
    <cellStyle name="Calculation 3 3 3 6" xfId="30711" xr:uid="{AA20F7D1-973B-420F-B66D-C064915B8906}"/>
    <cellStyle name="Calculation 3 3 4" xfId="27347" xr:uid="{ABC4AA79-26D9-46EC-BB5A-BF13AB77DD1C}"/>
    <cellStyle name="Calculation 3 3 4 2" xfId="31979" xr:uid="{0D8CAEE7-E695-4E30-86AB-ACCD045297BD}"/>
    <cellStyle name="Calculation 3 3 5" xfId="26682" xr:uid="{02FDCAFE-1E83-4CD2-B080-BE92DE65E39D}"/>
    <cellStyle name="Calculation 3 3 5 2" xfId="31459" xr:uid="{6AC39C84-9831-4044-8022-8610067FA0B6}"/>
    <cellStyle name="Calculation 3 3 6" xfId="27381" xr:uid="{A50C75BF-CAB4-4FB5-B2DE-C2C11EC119E9}"/>
    <cellStyle name="Calculation 3 3 6 2" xfId="32000" xr:uid="{992C2D73-7A0B-4FB2-9EDD-36C32077DF7A}"/>
    <cellStyle name="Calculation 3 3 7" xfId="29438" xr:uid="{5B1817A6-A15C-4565-990F-CBBC5DEA5C3E}"/>
    <cellStyle name="Calculation 3 3 7 2" xfId="33384" xr:uid="{DE8E1385-9722-4B11-AD05-4CBCA07E4EE5}"/>
    <cellStyle name="Calculation 3 3 8" xfId="30419" xr:uid="{BC5F72BF-E57F-4FB9-A8C1-0E287EAA8B98}"/>
    <cellStyle name="Calculation 3 4" xfId="25088" xr:uid="{782F0793-56CA-437A-8409-9588A59B3E1F}"/>
    <cellStyle name="Calculation 3 4 2" xfId="25411" xr:uid="{A4234B6A-0247-4559-8262-1403FC81E9F1}"/>
    <cellStyle name="Calculation 3 4 2 2" xfId="27559" xr:uid="{FF4DCA64-F2F4-44BA-9AF3-74AD120169C5}"/>
    <cellStyle name="Calculation 3 4 2 2 2" xfId="32150" xr:uid="{82985CD4-B440-443F-9A51-78E92B1B8C5A}"/>
    <cellStyle name="Calculation 3 4 2 3" xfId="29254" xr:uid="{F92911F4-6A48-4793-B6DB-B8D3C367E350}"/>
    <cellStyle name="Calculation 3 4 2 3 2" xfId="33237" xr:uid="{A4C7E9D9-597F-4361-A58F-A9D7E89EDFAE}"/>
    <cellStyle name="Calculation 3 4 2 4" xfId="26133" xr:uid="{DD91AF82-7C0B-47CD-BADA-2D4C9AEA12B2}"/>
    <cellStyle name="Calculation 3 4 2 4 2" xfId="30923" xr:uid="{4CD38F52-C5E6-4B67-8ADB-633925CB11B7}"/>
    <cellStyle name="Calculation 3 4 2 5" xfId="29434" xr:uid="{D876E465-AA7B-47C4-AD27-BF13B5207F05}"/>
    <cellStyle name="Calculation 3 4 2 5 2" xfId="33380" xr:uid="{774556AD-7F8C-443B-B89A-C703D5262704}"/>
    <cellStyle name="Calculation 3 4 2 6" xfId="30563" xr:uid="{10081F85-79DE-4DF6-BF3F-4BB027469038}"/>
    <cellStyle name="Calculation 3 4 3" xfId="25734" xr:uid="{896B4D81-C244-44BE-B1B4-5D8684FAD693}"/>
    <cellStyle name="Calculation 3 4 3 2" xfId="27881" xr:uid="{91396105-92E6-4227-AD39-8C68E5FF271D}"/>
    <cellStyle name="Calculation 3 4 3 2 2" xfId="32468" xr:uid="{CC818349-C949-4016-88CE-1A29FFD8FC0A}"/>
    <cellStyle name="Calculation 3 4 3 3" xfId="29308" xr:uid="{699C0038-7D72-41ED-A8A6-2F9F89387348}"/>
    <cellStyle name="Calculation 3 4 3 3 2" xfId="33290" xr:uid="{C8ED4C47-02E8-44E6-BD24-67D1D5E0649D}"/>
    <cellStyle name="Calculation 3 4 3 4" xfId="27008" xr:uid="{481C1951-D3D8-4B8B-B233-DEE4E7ABDF41}"/>
    <cellStyle name="Calculation 3 4 3 4 2" xfId="31769" xr:uid="{87D6C703-504E-49A8-8AA4-28E42350BA9D}"/>
    <cellStyle name="Calculation 3 4 3 5" xfId="29433" xr:uid="{3972D4FC-3CD1-49C1-8885-49B153F45599}"/>
    <cellStyle name="Calculation 3 4 3 5 2" xfId="33379" xr:uid="{3804280F-EEB7-4753-9E83-5DCE675140CF}"/>
    <cellStyle name="Calculation 3 4 3 6" xfId="30722" xr:uid="{75F129B2-187F-41FD-9603-F53C5AD2697F}"/>
    <cellStyle name="Calculation 3 4 4" xfId="27411" xr:uid="{C04FE99A-2DC7-41C5-B786-FE8F43070534}"/>
    <cellStyle name="Calculation 3 4 4 2" xfId="32009" xr:uid="{CADE1BB5-3DD7-4941-A0AB-7B5781699806}"/>
    <cellStyle name="Calculation 3 4 5" xfId="26249" xr:uid="{D9C0E427-A258-489F-BC29-2A5A820E16A6}"/>
    <cellStyle name="Calculation 3 4 5 2" xfId="31037" xr:uid="{9A90536B-E175-4D4B-9551-C59BE243540A}"/>
    <cellStyle name="Calculation 3 4 6" xfId="26899" xr:uid="{ACBD1B29-E6FF-4656-B094-8AAE769D0A7B}"/>
    <cellStyle name="Calculation 3 4 6 2" xfId="31660" xr:uid="{10000CCC-E52B-4AF8-823F-D044AEF73EF7}"/>
    <cellStyle name="Calculation 3 4 7" xfId="29435" xr:uid="{DDEC2824-1BBA-4BEE-A086-FEE8B03708F8}"/>
    <cellStyle name="Calculation 3 4 7 2" xfId="33381" xr:uid="{CD4E0CEE-8BB3-48D0-A9F1-C21EEBA6B093}"/>
    <cellStyle name="Calculation 3 4 8" xfId="30430" xr:uid="{D1CF70B0-A57D-49EE-B415-21B4FE501E5B}"/>
    <cellStyle name="Calculation 30" xfId="2529" xr:uid="{3F940245-4A33-42B9-8607-191E31D8BFDB}"/>
    <cellStyle name="Calculation 31" xfId="2530" xr:uid="{A125E863-ECFA-4114-99B6-37BEFB3AC74E}"/>
    <cellStyle name="Calculation 32" xfId="2531" xr:uid="{6497B5D3-7DAF-4701-BAC3-E27D7D88E797}"/>
    <cellStyle name="Calculation 33" xfId="2532" xr:uid="{2DE985A3-F631-4FB2-BC2E-15BA45FA05A6}"/>
    <cellStyle name="Calculation 34" xfId="2533" xr:uid="{43D78CB9-D948-4266-BA96-8E6EC9B2C750}"/>
    <cellStyle name="Calculation 35" xfId="2534" xr:uid="{B78362A7-883D-4E6E-ADC2-15CBA2859954}"/>
    <cellStyle name="Calculation 36" xfId="2535" xr:uid="{D2520495-F1F2-4B59-8DA5-1090EE525BBD}"/>
    <cellStyle name="Calculation 37" xfId="2536" xr:uid="{1F8E3D13-EE4B-4D53-8F4E-B5F1DC20F22A}"/>
    <cellStyle name="Calculation 38" xfId="2537" xr:uid="{0A07CF12-E154-4072-9293-226DE320DFDC}"/>
    <cellStyle name="Calculation 39" xfId="2538" xr:uid="{3009ECE9-B81D-4268-96E9-5E42A72AD6FB}"/>
    <cellStyle name="Calculation 4" xfId="2539" xr:uid="{ABD19CA4-E913-4E55-946E-ACB784C8A3B9}"/>
    <cellStyle name="Calculation 4 2" xfId="24125" xr:uid="{8E78E03E-1C4D-4509-9180-ED358C3E2E0B}"/>
    <cellStyle name="Calculation 4 2 2" xfId="25622" xr:uid="{14E05ABF-68B3-45BD-BA87-38B4E2FCCA12}"/>
    <cellStyle name="Calculation 4 2 2 2" xfId="27769" xr:uid="{2EC5AF3B-CA10-453D-9ACE-808BF1936BBB}"/>
    <cellStyle name="Calculation 4 2 2 2 2" xfId="32356" xr:uid="{C5123C5A-55FF-4997-9DC2-A6A2DC7E2898}"/>
    <cellStyle name="Calculation 4 2 2 3" xfId="29284" xr:uid="{5BDD39E2-ACE3-4B3A-B255-31D9B034218D}"/>
    <cellStyle name="Calculation 4 2 2 3 2" xfId="33267" xr:uid="{57607A6C-6F21-4518-BF66-C30B8B6CBFD9}"/>
    <cellStyle name="Calculation 4 2 2 4" xfId="27081" xr:uid="{35A4E17F-1AA9-495C-8A3A-5E66C8BE0EA2}"/>
    <cellStyle name="Calculation 4 2 2 4 2" xfId="31841" xr:uid="{FF8C758F-B4AD-4B7D-996D-D9C9711FC902}"/>
    <cellStyle name="Calculation 4 2 2 5" xfId="29431" xr:uid="{F3040141-CBB5-43DB-94C4-F924D18BE0E6}"/>
    <cellStyle name="Calculation 4 2 2 5 2" xfId="33377" xr:uid="{86CB3B14-C97B-4CD6-9A15-088164872614}"/>
    <cellStyle name="Calculation 4 2 2 6" xfId="30673" xr:uid="{E3A17BAF-4C83-412A-9E3D-1647A7EBEE02}"/>
    <cellStyle name="Calculation 4 2 3" xfId="27110" xr:uid="{4A325109-13B4-4E52-9B88-5D8D867A01CC}"/>
    <cellStyle name="Calculation 4 2 3 2" xfId="31855" xr:uid="{73C315A7-C8CA-49B3-95C0-A7D450FF3448}"/>
    <cellStyle name="Calculation 4 2 4" xfId="26774" xr:uid="{5DE6ABFF-E629-424F-96B5-FFA52E9A465B}"/>
    <cellStyle name="Calculation 4 2 4 2" xfId="31536" xr:uid="{9F3C5CFD-FFAC-40DE-9E42-9ACAA66AA8E9}"/>
    <cellStyle name="Calculation 4 2 5" xfId="26528" xr:uid="{E097D626-315C-4AEE-B9CD-A47AD6F566BC}"/>
    <cellStyle name="Calculation 4 2 5 2" xfId="31316" xr:uid="{9754AD20-5251-4656-A68C-69314B5EC739}"/>
    <cellStyle name="Calculation 4 2 6" xfId="29432" xr:uid="{F098AA04-EDA7-404B-8093-182EAEE817BB}"/>
    <cellStyle name="Calculation 4 2 6 2" xfId="33378" xr:uid="{3E437FC7-B589-45E5-AECF-7314317E4C16}"/>
    <cellStyle name="Calculation 4 2 7" xfId="30318" xr:uid="{5F224F7B-46C2-4A92-831A-9B01E02B11C0}"/>
    <cellStyle name="Calculation 4 3" xfId="24767" xr:uid="{4C3D61DA-1864-4AE2-88B1-BF4AC7927451}"/>
    <cellStyle name="Calculation 4 3 2" xfId="25433" xr:uid="{5827CEFF-41FC-4183-9B2D-103DB47D9BBB}"/>
    <cellStyle name="Calculation 4 3 2 2" xfId="27581" xr:uid="{9A70892E-24AE-4FE1-842E-E3D77E1A74FA}"/>
    <cellStyle name="Calculation 4 3 2 2 2" xfId="32172" xr:uid="{3E78FBA9-BFE7-4604-9876-5FF04EDA526F}"/>
    <cellStyle name="Calculation 4 3 2 3" xfId="29260" xr:uid="{7CDBD79C-FFCE-4105-8A34-D2A2ECF64A86}"/>
    <cellStyle name="Calculation 4 3 2 3 2" xfId="33243" xr:uid="{6DE3622E-EDE3-40AF-ACC3-DDA957937920}"/>
    <cellStyle name="Calculation 4 3 2 4" xfId="27378" xr:uid="{A97CF6CF-BA9C-4074-B006-5978B0E9AF37}"/>
    <cellStyle name="Calculation 4 3 2 4 2" xfId="31997" xr:uid="{E1BBA820-2BA2-4FD5-9253-0C1B1088D9ED}"/>
    <cellStyle name="Calculation 4 3 2 5" xfId="29429" xr:uid="{5D347E51-11CC-4205-9977-C802033AB8AE}"/>
    <cellStyle name="Calculation 4 3 2 5 2" xfId="33375" xr:uid="{377366E0-E6C8-4957-8FAB-0ECA12785F34}"/>
    <cellStyle name="Calculation 4 3 2 6" xfId="30585" xr:uid="{BE156A75-2C6D-49C3-B94F-F145FDB35E28}"/>
    <cellStyle name="Calculation 4 3 3" xfId="25724" xr:uid="{371A53B1-4E75-4B6F-9D67-5DB7A73FC79F}"/>
    <cellStyle name="Calculation 4 3 3 2" xfId="27871" xr:uid="{05162ABF-A3D0-437F-B85C-E9AAE091C514}"/>
    <cellStyle name="Calculation 4 3 3 2 2" xfId="32458" xr:uid="{5BE7B799-B36A-4602-AA7A-D5500F65123F}"/>
    <cellStyle name="Calculation 4 3 3 3" xfId="29298" xr:uid="{7FC17D76-55CC-42C7-A50E-1BAB8218F6A0}"/>
    <cellStyle name="Calculation 4 3 3 3 2" xfId="33280" xr:uid="{9945F834-C9A8-4B72-A9B6-15D6BBC06B00}"/>
    <cellStyle name="Calculation 4 3 3 4" xfId="26238" xr:uid="{C1668900-967C-4C0D-9B7A-FCFB257F5FD3}"/>
    <cellStyle name="Calculation 4 3 3 4 2" xfId="31027" xr:uid="{C5F7808E-BEEF-4091-BE18-0C8FAC4A7642}"/>
    <cellStyle name="Calculation 4 3 3 5" xfId="29428" xr:uid="{CCE8FD70-E471-4499-A633-E5EAFE06E35C}"/>
    <cellStyle name="Calculation 4 3 3 5 2" xfId="33374" xr:uid="{BD94AEC2-0947-4E95-B39A-85F11FB8D0A4}"/>
    <cellStyle name="Calculation 4 3 3 6" xfId="30712" xr:uid="{C2EF7EC9-FD7A-4FEE-9C5A-0124A4A34F18}"/>
    <cellStyle name="Calculation 4 3 4" xfId="27348" xr:uid="{B8CF5148-1A62-478F-BB66-55BB17A11E83}"/>
    <cellStyle name="Calculation 4 3 4 2" xfId="31980" xr:uid="{8EECFA56-9C96-4388-9A5D-1D07EF8CE7B8}"/>
    <cellStyle name="Calculation 4 3 5" xfId="27165" xr:uid="{48C37B45-83B2-445D-B52E-FF0A688C2E92}"/>
    <cellStyle name="Calculation 4 3 5 2" xfId="31883" xr:uid="{2B3E7B4A-F614-4AB1-9B02-2CA532CED1C8}"/>
    <cellStyle name="Calculation 4 3 6" xfId="26417" xr:uid="{809994CC-9539-4187-A5BF-FB48E90E92D1}"/>
    <cellStyle name="Calculation 4 3 6 2" xfId="31205" xr:uid="{E56E6F13-7E32-40FC-96E3-17075105911A}"/>
    <cellStyle name="Calculation 4 3 7" xfId="29430" xr:uid="{3D304466-8CA5-479F-92D7-4FB477426A50}"/>
    <cellStyle name="Calculation 4 3 7 2" xfId="33376" xr:uid="{5F6C7FFA-A738-4CD7-B5A0-002F9143FC7F}"/>
    <cellStyle name="Calculation 4 3 8" xfId="30420" xr:uid="{36AA8A84-8B9C-422D-BC22-6588110B6EC2}"/>
    <cellStyle name="Calculation 4 4" xfId="25089" xr:uid="{AFB8E437-FE70-4C93-8B09-95C0E998BFD8}"/>
    <cellStyle name="Calculation 4 4 2" xfId="25512" xr:uid="{D4C48FEB-354E-4514-BC6B-6CBE40BCF41C}"/>
    <cellStyle name="Calculation 4 4 2 2" xfId="27660" xr:uid="{236EFBA9-2DFD-4E28-95B1-B55BDCDA768B}"/>
    <cellStyle name="Calculation 4 4 2 2 2" xfId="32251" xr:uid="{01CF8C49-BE22-460D-A713-921A51A9A227}"/>
    <cellStyle name="Calculation 4 4 2 3" xfId="29273" xr:uid="{91DBCC74-EACD-4E13-BE2D-756E62B460E5}"/>
    <cellStyle name="Calculation 4 4 2 3 2" xfId="33256" xr:uid="{734B6ADD-F4F9-4693-9929-49BD16B6A298}"/>
    <cellStyle name="Calculation 4 4 2 4" xfId="26339" xr:uid="{9520E91D-191D-4F35-857D-C774FD383565}"/>
    <cellStyle name="Calculation 4 4 2 4 2" xfId="31127" xr:uid="{89B23121-CD3A-4FB1-B51D-C1C9E9C98D1B}"/>
    <cellStyle name="Calculation 4 4 2 5" xfId="29426" xr:uid="{C92E554A-4015-4D30-BE38-3FE9F3434529}"/>
    <cellStyle name="Calculation 4 4 2 5 2" xfId="33372" xr:uid="{823D7E4D-76EF-45B1-95A3-8E6469269DD0}"/>
    <cellStyle name="Calculation 4 4 2 6" xfId="30664" xr:uid="{043FA364-E599-4F4F-B033-CC0C5B8A5601}"/>
    <cellStyle name="Calculation 4 4 3" xfId="25735" xr:uid="{43C85021-A75F-4E85-8A43-FCAE6F41C444}"/>
    <cellStyle name="Calculation 4 4 3 2" xfId="27882" xr:uid="{D42EB565-1032-4423-AF7C-8EA3EE24D25E}"/>
    <cellStyle name="Calculation 4 4 3 2 2" xfId="32469" xr:uid="{D79DF2D9-6D83-418C-AE07-23C2BCD1C8C2}"/>
    <cellStyle name="Calculation 4 4 3 3" xfId="29309" xr:uid="{5FDB63B4-ABC6-4920-9332-9C9B9A5CC4C2}"/>
    <cellStyle name="Calculation 4 4 3 3 2" xfId="33291" xr:uid="{7DE9FF57-B4C8-40B8-9D62-71733AA253C3}"/>
    <cellStyle name="Calculation 4 4 3 4" xfId="26931" xr:uid="{6437C462-887C-4FBF-A33B-38C0A853AC9F}"/>
    <cellStyle name="Calculation 4 4 3 4 2" xfId="31692" xr:uid="{16BB7CB5-FA3A-4BE7-B1F6-4A484D2DB665}"/>
    <cellStyle name="Calculation 4 4 3 5" xfId="29425" xr:uid="{8EABAEBB-D91E-46B6-AE49-9E40FAA25B2C}"/>
    <cellStyle name="Calculation 4 4 3 5 2" xfId="33371" xr:uid="{B44F0F06-A876-476E-9951-96F585D82C0C}"/>
    <cellStyle name="Calculation 4 4 3 6" xfId="30723" xr:uid="{15F854D0-25C0-4416-A5E4-82CCA589656F}"/>
    <cellStyle name="Calculation 4 4 4" xfId="27412" xr:uid="{7DB1C592-66AB-4105-8ED0-F25175FA8264}"/>
    <cellStyle name="Calculation 4 4 4 2" xfId="32010" xr:uid="{D778F92D-050B-46D7-B1AE-F870B3692B70}"/>
    <cellStyle name="Calculation 4 4 5" xfId="26250" xr:uid="{D260275A-E344-4E8D-AC5A-73C6D4278AB4}"/>
    <cellStyle name="Calculation 4 4 5 2" xfId="31038" xr:uid="{E16CFD58-6D59-4F9F-AC0C-8F0DF42ED004}"/>
    <cellStyle name="Calculation 4 4 6" xfId="26747" xr:uid="{B8BCD262-8063-49CD-A32A-890CB82E5CA2}"/>
    <cellStyle name="Calculation 4 4 6 2" xfId="31509" xr:uid="{24C131C4-4BF4-4B63-8744-682D724F650C}"/>
    <cellStyle name="Calculation 4 4 7" xfId="29427" xr:uid="{3C74CC19-789F-43A8-B02C-F4491C36A43B}"/>
    <cellStyle name="Calculation 4 4 7 2" xfId="33373" xr:uid="{97513D5D-9C05-457F-AAE1-02693D184CC6}"/>
    <cellStyle name="Calculation 4 4 8" xfId="30431" xr:uid="{BB523335-158D-4B88-A715-41C4471DD866}"/>
    <cellStyle name="Calculation 40" xfId="2540" xr:uid="{F82DFBA1-880D-4E29-9014-41ECF8C3EA2E}"/>
    <cellStyle name="Calculation 41" xfId="2541" xr:uid="{2A9C3867-10E7-4D99-8405-ABBF2DAB466A}"/>
    <cellStyle name="Calculation 42" xfId="2542" xr:uid="{92E322B1-25AD-4A14-9EC7-34917ABF58BE}"/>
    <cellStyle name="Calculation 43" xfId="2543" xr:uid="{8757444F-1AF5-4AA8-B006-BDD09F446497}"/>
    <cellStyle name="Calculation 44" xfId="2544" xr:uid="{91C7E6BB-390F-4EE4-8D48-0B8B189DE3E6}"/>
    <cellStyle name="Calculation 45" xfId="2545" xr:uid="{B25CA9AB-E71C-41A2-9520-4F679F15E610}"/>
    <cellStyle name="Calculation 46" xfId="2546" xr:uid="{46B06F34-5749-4F84-A2E7-7B144697ADCA}"/>
    <cellStyle name="Calculation 47" xfId="2547" xr:uid="{4374FD25-F42A-44CA-9610-9DB01860BE8C}"/>
    <cellStyle name="Calculation 48" xfId="2548" xr:uid="{8ECE4063-B40C-481D-B2CD-EBD691581E17}"/>
    <cellStyle name="Calculation 49" xfId="2549" xr:uid="{D2CB018D-C10C-45A0-A7F9-2DC3D358BC3B}"/>
    <cellStyle name="Calculation 5" xfId="2550" xr:uid="{BAEB9176-3FC9-4737-969F-1CDFD0D7457B}"/>
    <cellStyle name="Calculation 50" xfId="2551" xr:uid="{67A76CEF-1F7B-4F6E-9A80-F16FD4B4590B}"/>
    <cellStyle name="Calculation 51" xfId="2552" xr:uid="{0AE2F76D-1C3A-4FC5-8954-538D73F9D4E0}"/>
    <cellStyle name="Calculation 52" xfId="2553" xr:uid="{202C474E-D738-430D-BFAE-5B6A9D1A37AA}"/>
    <cellStyle name="Calculation 53" xfId="2554" xr:uid="{83733D0A-1F2E-43C9-AE88-4B05E0175FAF}"/>
    <cellStyle name="Calculation 54" xfId="2555" xr:uid="{E9BD755A-AAC2-4C7D-904A-8307DE500201}"/>
    <cellStyle name="Calculation 55" xfId="2556" xr:uid="{24A427BF-457A-4741-9C54-E741257921BA}"/>
    <cellStyle name="Calculation 56" xfId="2557" xr:uid="{B16B4368-D518-4BC8-9DA9-476063AC2067}"/>
    <cellStyle name="Calculation 57" xfId="2558" xr:uid="{2D0310E3-203C-483F-ACB8-F18DCB7D95DF}"/>
    <cellStyle name="Calculation 58" xfId="2559" xr:uid="{445A2F1F-6192-41A4-AA3D-78467F2940C2}"/>
    <cellStyle name="Calculation 59" xfId="2560" xr:uid="{E103B25A-2DB3-4FA8-943A-38F54A225646}"/>
    <cellStyle name="Calculation 6" xfId="2561" xr:uid="{D2476E6D-ACA5-4095-BA4A-A3D588786287}"/>
    <cellStyle name="Calculation 60" xfId="2562" xr:uid="{6C02968A-63D4-4001-87DD-E4ED282BCCBC}"/>
    <cellStyle name="Calculation 61" xfId="2563" xr:uid="{2235AC07-3F71-4A94-BC9E-BA81117B763E}"/>
    <cellStyle name="Calculation 62" xfId="2564" xr:uid="{F841C48C-9EBC-4E8E-96D5-69AAB0D37A5E}"/>
    <cellStyle name="Calculation 63" xfId="2565" xr:uid="{7E722CC5-3BAF-465A-9748-A20091B95579}"/>
    <cellStyle name="Calculation 64" xfId="2566" xr:uid="{0F21560D-8967-4E5E-B526-67A45EC249FC}"/>
    <cellStyle name="Calculation 65" xfId="2567" xr:uid="{25FE4FE5-D435-4D0D-9F37-3F3221D5CBC3}"/>
    <cellStyle name="Calculation 66" xfId="2568" xr:uid="{702DC4C9-146B-46A3-A701-BE2969049214}"/>
    <cellStyle name="Calculation 67" xfId="2569" xr:uid="{7C681F9D-DB7B-4741-B4ED-17E0FF5C5465}"/>
    <cellStyle name="Calculation 68" xfId="2570" xr:uid="{98C3AEA3-E730-41C8-8293-EE8EAC95E997}"/>
    <cellStyle name="Calculation 69" xfId="2571" xr:uid="{B252B258-3AC2-47CA-BA7B-4DA7DD1A7910}"/>
    <cellStyle name="Calculation 7" xfId="2572" xr:uid="{C6BC0D93-45DA-42ED-8D99-CD8E8EDFB5CA}"/>
    <cellStyle name="Calculation 70" xfId="2573" xr:uid="{F600391B-ED96-4311-A1A4-690B52467E87}"/>
    <cellStyle name="Calculation 71" xfId="2574" xr:uid="{EE5922DE-28FA-4A8F-B28C-2C7B427A7696}"/>
    <cellStyle name="Calculation 72" xfId="2575" xr:uid="{082AAA7E-95D3-4E35-B2B4-F98D90B4FDC5}"/>
    <cellStyle name="Calculation 8" xfId="2576" xr:uid="{B44AD505-5BC9-478A-B6B5-66A4A362F417}"/>
    <cellStyle name="Calculation 9" xfId="2577" xr:uid="{A0AA1961-0A60-42FB-8216-F6286B5F8CED}"/>
    <cellStyle name="Check Cell" xfId="13" builtinId="23" customBuiltin="1"/>
    <cellStyle name="Check Cell 10" xfId="2578" xr:uid="{89163185-2588-4733-BBF1-83E74BC9985B}"/>
    <cellStyle name="Check Cell 11" xfId="2579" xr:uid="{880C0449-FA2E-4D00-949A-185AF0A11656}"/>
    <cellStyle name="Check Cell 12" xfId="2580" xr:uid="{AB1A2097-7262-44BF-AEDD-0C1CBFCD81D0}"/>
    <cellStyle name="Check Cell 13" xfId="2581" xr:uid="{EA0A7CE4-140D-46BE-99B3-0897BB67D438}"/>
    <cellStyle name="Check Cell 14" xfId="2582" xr:uid="{2B8E1618-F7DB-4654-974A-D304DD81660C}"/>
    <cellStyle name="Check Cell 15" xfId="2583" xr:uid="{BFD57487-E2E5-4EAB-BD3B-EE9C6AFC8B43}"/>
    <cellStyle name="Check Cell 16" xfId="2584" xr:uid="{3EF7CB48-7878-4B77-BDA8-DDEC5433A696}"/>
    <cellStyle name="Check Cell 17" xfId="2585" xr:uid="{FB1E8537-87D5-4411-8074-CE8CCDBDA57A}"/>
    <cellStyle name="Check Cell 18" xfId="2586" xr:uid="{FD4B9CC0-4A8C-40AF-9267-89D072E2C2AA}"/>
    <cellStyle name="Check Cell 19" xfId="2587" xr:uid="{9A2C56DF-F9E2-4E15-93D2-AF3AB347A507}"/>
    <cellStyle name="Check Cell 2" xfId="2588" xr:uid="{E896DAB3-FC79-44F5-968C-6DC64C268713}"/>
    <cellStyle name="Check Cell 2 2" xfId="24127" xr:uid="{79190321-4856-4387-B3F7-8FFEB28D64C9}"/>
    <cellStyle name="Check Cell 2 3" xfId="24126" xr:uid="{154CEDAF-E080-4E98-906C-D98313B01675}"/>
    <cellStyle name="Check Cell 20" xfId="2589" xr:uid="{FBDF58B4-0122-4F9D-976E-13C95061D75E}"/>
    <cellStyle name="Check Cell 21" xfId="2590" xr:uid="{5414D632-3B63-4C2F-A4B6-5456C0D7AC2B}"/>
    <cellStyle name="Check Cell 22" xfId="2591" xr:uid="{CF0D1C3E-F7C0-4E8A-A150-637DF8D128DC}"/>
    <cellStyle name="Check Cell 23" xfId="2592" xr:uid="{ACDE2FC8-C517-42B7-864C-27A9185C57E5}"/>
    <cellStyle name="Check Cell 24" xfId="2593" xr:uid="{1ADE143D-E365-4CD8-84E2-D3CE72660EB4}"/>
    <cellStyle name="Check Cell 25" xfId="2594" xr:uid="{11A92257-88E1-442E-B220-4CCFD7BA4FFE}"/>
    <cellStyle name="Check Cell 26" xfId="2595" xr:uid="{27919B04-4313-414D-8DB5-7919503B8891}"/>
    <cellStyle name="Check Cell 27" xfId="2596" xr:uid="{874A4160-361E-4246-ADCA-2AF9FF25A005}"/>
    <cellStyle name="Check Cell 28" xfId="2597" xr:uid="{0C09F980-E995-4197-A202-3E41EC5D23BA}"/>
    <cellStyle name="Check Cell 29" xfId="2598" xr:uid="{F28778CF-DD50-4954-B198-6BC0E2AD2DEC}"/>
    <cellStyle name="Check Cell 3" xfId="2599" xr:uid="{9BD952C3-7941-4E8D-B374-2EBDBC57AFEE}"/>
    <cellStyle name="Check Cell 3 2" xfId="24128" xr:uid="{9A6AE24F-5E03-4018-B927-5C22DCE2E2CA}"/>
    <cellStyle name="Check Cell 30" xfId="2600" xr:uid="{EB356706-B5D2-4974-B5F2-C7FA34083A91}"/>
    <cellStyle name="Check Cell 31" xfId="2601" xr:uid="{5D60FD2D-93D4-42A8-8826-C7A0D489809A}"/>
    <cellStyle name="Check Cell 32" xfId="2602" xr:uid="{3DDCFADF-B37D-464E-8496-35B99661DFE2}"/>
    <cellStyle name="Check Cell 33" xfId="2603" xr:uid="{4A4AE5F1-27F4-4FDA-8CDD-525488577810}"/>
    <cellStyle name="Check Cell 34" xfId="2604" xr:uid="{1B7EC785-DBEA-41A2-8940-C9F74B091D44}"/>
    <cellStyle name="Check Cell 35" xfId="2605" xr:uid="{587FE99C-CE2F-459B-BAD3-6357C2FAAFF7}"/>
    <cellStyle name="Check Cell 36" xfId="2606" xr:uid="{CCF89904-25C2-40F1-8AA5-9E5DFD5AB6A4}"/>
    <cellStyle name="Check Cell 37" xfId="2607" xr:uid="{2175570A-2B9F-4D9C-970E-5D4A6E55441A}"/>
    <cellStyle name="Check Cell 38" xfId="2608" xr:uid="{F2BDE5E4-EEDE-4C3C-96FA-2B752E2CC4F9}"/>
    <cellStyle name="Check Cell 39" xfId="2609" xr:uid="{CF950921-B528-4241-A62A-ABF6FFE6EE8B}"/>
    <cellStyle name="Check Cell 4" xfId="2610" xr:uid="{02CF43B2-C8F0-4E8D-990C-CD10D0CFC8AA}"/>
    <cellStyle name="Check Cell 4 2" xfId="24129" xr:uid="{9F54FDFA-16DD-4489-8C0C-546D1ECB8979}"/>
    <cellStyle name="Check Cell 40" xfId="2611" xr:uid="{EDBB655F-BE4C-42ED-815C-CFD69CAE7F58}"/>
    <cellStyle name="Check Cell 41" xfId="2612" xr:uid="{24E19792-B8DC-4CDA-9A94-13838A236B34}"/>
    <cellStyle name="Check Cell 42" xfId="2613" xr:uid="{868BAF2E-3797-44AE-B0D6-0C395D89ADB0}"/>
    <cellStyle name="Check Cell 43" xfId="2614" xr:uid="{ECAA5B8B-EC11-43F5-BDAD-110D6353C280}"/>
    <cellStyle name="Check Cell 44" xfId="2615" xr:uid="{38642F31-BBE8-44C1-AD73-0917A20B0940}"/>
    <cellStyle name="Check Cell 45" xfId="2616" xr:uid="{12A7C5D5-47F8-4B39-9E0C-F9191708A655}"/>
    <cellStyle name="Check Cell 46" xfId="2617" xr:uid="{C45D68A4-E92B-4D71-A183-DE824E403670}"/>
    <cellStyle name="Check Cell 47" xfId="2618" xr:uid="{9103614E-A3BE-4578-8DEB-2B2D841AB761}"/>
    <cellStyle name="Check Cell 48" xfId="2619" xr:uid="{B99316DC-E63A-40FB-8436-C7A2CD0A2141}"/>
    <cellStyle name="Check Cell 49" xfId="2620" xr:uid="{916CE262-002B-4F2E-8125-4B7F6253DBD4}"/>
    <cellStyle name="Check Cell 5" xfId="2621" xr:uid="{5B4E6A66-5039-4D9A-B906-BABE6EC595B3}"/>
    <cellStyle name="Check Cell 50" xfId="2622" xr:uid="{796C7067-540D-48A1-81D5-DE7E78A71A4C}"/>
    <cellStyle name="Check Cell 51" xfId="2623" xr:uid="{6E05FE72-03DE-4179-91E2-1F8B7E494D29}"/>
    <cellStyle name="Check Cell 52" xfId="2624" xr:uid="{3DDEB5A0-A724-4059-8676-286B4D660812}"/>
    <cellStyle name="Check Cell 53" xfId="2625" xr:uid="{3290C785-2F9F-4853-B27D-776AA81BA1F7}"/>
    <cellStyle name="Check Cell 54" xfId="2626" xr:uid="{DDB840CD-DBFD-45E8-AD57-3F899676C090}"/>
    <cellStyle name="Check Cell 55" xfId="2627" xr:uid="{BA9E5EBB-3631-493D-8868-22A6CE9918BE}"/>
    <cellStyle name="Check Cell 56" xfId="2628" xr:uid="{B0AA63EF-D438-4481-9C00-6687BD0F4EB9}"/>
    <cellStyle name="Check Cell 57" xfId="2629" xr:uid="{D6C14D3D-2D42-46B9-B6CC-F9C780E109F7}"/>
    <cellStyle name="Check Cell 58" xfId="2630" xr:uid="{CBCF2709-FD3A-491D-A351-95F39D6A979F}"/>
    <cellStyle name="Check Cell 59" xfId="2631" xr:uid="{F2B50CC2-5A75-4C73-B834-3AF8F09EEDFC}"/>
    <cellStyle name="Check Cell 6" xfId="2632" xr:uid="{D9601A34-92BC-44B5-8BB8-B7CF8837A5EB}"/>
    <cellStyle name="Check Cell 60" xfId="2633" xr:uid="{174254F3-D621-4E96-AD0E-CF608276D9D6}"/>
    <cellStyle name="Check Cell 61" xfId="2634" xr:uid="{E1A34321-EE3C-4DD6-94DF-3AE7B60AF408}"/>
    <cellStyle name="Check Cell 62" xfId="2635" xr:uid="{9C002F45-F918-46CF-AC7C-54179A7AADD7}"/>
    <cellStyle name="Check Cell 63" xfId="2636" xr:uid="{699F0F36-D908-4B4A-A6B7-E6DF0EE4FC08}"/>
    <cellStyle name="Check Cell 64" xfId="2637" xr:uid="{846E164F-9A45-4B3F-B169-8321AFBF190D}"/>
    <cellStyle name="Check Cell 65" xfId="2638" xr:uid="{7EC39CF2-E90D-43FA-A076-AF5F7369241D}"/>
    <cellStyle name="Check Cell 66" xfId="2639" xr:uid="{176BC88A-2510-437F-9E6D-36108C89185A}"/>
    <cellStyle name="Check Cell 67" xfId="2640" xr:uid="{063B1C57-B33B-4B56-9FB3-E10DD9BAFE08}"/>
    <cellStyle name="Check Cell 68" xfId="2641" xr:uid="{03A73E40-FF1B-4719-B2FB-5F3081E42DEC}"/>
    <cellStyle name="Check Cell 69" xfId="2642" xr:uid="{7EFAAAFF-CE1A-4E74-9246-B605C518E5E4}"/>
    <cellStyle name="Check Cell 7" xfId="2643" xr:uid="{B197DA8A-DA49-45F7-B8C4-D55BA41286FF}"/>
    <cellStyle name="Check Cell 70" xfId="2644" xr:uid="{8FE3411A-32E2-4BC4-8168-BF2A247B946A}"/>
    <cellStyle name="Check Cell 71" xfId="2645" xr:uid="{8A2C0E3D-AB79-4053-BD69-CBFFF263F989}"/>
    <cellStyle name="Check Cell 72" xfId="2646" xr:uid="{A4CC762B-A2EC-42E3-8F89-2ABB0682CBFF}"/>
    <cellStyle name="Check Cell 8" xfId="2647" xr:uid="{E85E284A-A00C-412F-B4C7-FF1FF5D85585}"/>
    <cellStyle name="Check Cell 9" xfId="2648" xr:uid="{D211F6E4-20BA-4A21-A7DD-20891DB529D9}"/>
    <cellStyle name="Co. Names" xfId="612" xr:uid="{EE1095E7-A5B2-49B7-87E0-85A27F982015}"/>
    <cellStyle name="Co. Names 2" xfId="24130" xr:uid="{9EAD3906-36FC-42F4-8EDD-94E1650CB6B8}"/>
    <cellStyle name="Column total in dollars" xfId="78" xr:uid="{8960A9C4-1C5F-4D10-8243-1D9299BC0733}"/>
    <cellStyle name="ColumnAttributeAbovePrompt" xfId="2649" xr:uid="{527C21C0-B6D0-4736-8A6B-4EE9ED441512}"/>
    <cellStyle name="ColumnAttributePrompt" xfId="2650" xr:uid="{1E4D92CF-ADC6-4537-AF0A-09791B28D317}"/>
    <cellStyle name="ColumnAttributeValue" xfId="2651" xr:uid="{5CAD1D63-58B6-41C1-B3E2-E907CC2B08F5}"/>
    <cellStyle name="ColumnHeadingPrompt" xfId="2652" xr:uid="{ABDBB70C-C184-4927-946C-B21EC89D230B}"/>
    <cellStyle name="ColumnHeadingValue" xfId="2653" xr:uid="{E3DFB5C6-B8C1-4DDB-9A7A-331DB2818618}"/>
    <cellStyle name="Comma" xfId="43" builtinId="3"/>
    <cellStyle name="Comma  - Style1" xfId="79" xr:uid="{FF40ED44-2FF6-4F5B-B068-7A6212B5A9F7}"/>
    <cellStyle name="Comma  - Style1 2" xfId="25858" xr:uid="{16194489-C37D-4ACD-88FF-285ADF48107A}"/>
    <cellStyle name="Comma  - Style2" xfId="80" xr:uid="{6D160BCB-7513-4FED-AC8B-A5AF1B18A26D}"/>
    <cellStyle name="Comma  - Style2 2" xfId="25859" xr:uid="{2EE04FDF-F921-4D41-80B4-E313EA81DC1F}"/>
    <cellStyle name="Comma  - Style3" xfId="81" xr:uid="{4FEAC058-D629-48FE-A135-85DEC1B84F27}"/>
    <cellStyle name="Comma  - Style3 2" xfId="25860" xr:uid="{BAD89A2F-DD59-4D5C-AE93-2B363280F11A}"/>
    <cellStyle name="Comma  - Style4" xfId="82" xr:uid="{60FF1BB5-0031-4538-A7A4-7FCBAAE67A1A}"/>
    <cellStyle name="Comma  - Style4 2" xfId="25861" xr:uid="{F47D548C-51E7-4AA6-818F-5C34BF235E58}"/>
    <cellStyle name="Comma  - Style5" xfId="83" xr:uid="{C2920B2E-D04E-48FA-AE77-14484D6D9C5B}"/>
    <cellStyle name="Comma  - Style5 2" xfId="25862" xr:uid="{644A784E-D122-41D5-A1AB-E5466F9C1AE9}"/>
    <cellStyle name="Comma  - Style6" xfId="84" xr:uid="{BD14F1EA-0B50-4A61-9CD8-4E50031F85D1}"/>
    <cellStyle name="Comma  - Style6 2" xfId="25863" xr:uid="{A9E2A48B-85D5-44C9-BA23-E60B794C6D04}"/>
    <cellStyle name="Comma  - Style7" xfId="85" xr:uid="{0AA301CA-C9D6-4C98-9113-556A4C74431D}"/>
    <cellStyle name="Comma  - Style7 2" xfId="25864" xr:uid="{8E8E4BD1-B328-4F9F-934C-1BABCE625BA2}"/>
    <cellStyle name="Comma  - Style8" xfId="86" xr:uid="{7FF90D52-9AEB-4238-A6B4-3EC327FCEFBA}"/>
    <cellStyle name="Comma  - Style8 2" xfId="25865" xr:uid="{2A1213E4-D414-4610-B95E-EBDA9BE8C80C}"/>
    <cellStyle name="Comma (0)" xfId="87" xr:uid="{E64C6CA9-CB62-44C8-A03B-0D405F45F018}"/>
    <cellStyle name="Comma [0] 2" xfId="242" xr:uid="{3F655A15-4CFF-4204-9040-EB1C2FDB0578}"/>
    <cellStyle name="Comma [0] 2 2" xfId="25944" xr:uid="{5667F5BB-BB34-4DD1-A763-85001550EA26}"/>
    <cellStyle name="Comma [0] 3" xfId="243" xr:uid="{0C7E1092-C46F-491A-A28E-5B315F4AA4A3}"/>
    <cellStyle name="Comma [0] 3 2" xfId="429" xr:uid="{31134ACB-567F-4ADB-ADBB-6FB335F8E49C}"/>
    <cellStyle name="Comma [0] 3 2 2" xfId="511" xr:uid="{7B0AE94C-5170-49F9-9B32-B8D3016329A7}"/>
    <cellStyle name="Comma [0] 3 2 2 2" xfId="597" xr:uid="{0B550873-2C88-408E-B22A-280A09827790}"/>
    <cellStyle name="Comma [0] 3 2 2 2 2" xfId="13960" xr:uid="{2390477C-05FE-4552-84C4-0175F14A18C8}"/>
    <cellStyle name="Comma [0] 3 2 2 3" xfId="13883" xr:uid="{1947A3FF-B133-438C-8468-CD02001C2AE7}"/>
    <cellStyle name="Comma [0] 3 2 3" xfId="560" xr:uid="{9F2FC5AE-701D-47D6-A4C8-1476FE4571CE}"/>
    <cellStyle name="Comma [0] 3 2 3 2" xfId="13923" xr:uid="{6307802B-AEAE-4915-9F20-34F74B64A4AE}"/>
    <cellStyle name="Comma [0] 3 2 4" xfId="13839" xr:uid="{97044477-5475-46DD-8123-343910E2DBE2}"/>
    <cellStyle name="Comma [0] 3 3" xfId="491" xr:uid="{306CA2C1-91EA-4526-9225-91276882F220}"/>
    <cellStyle name="Comma [0] 3 3 2" xfId="582" xr:uid="{83F895EF-B415-4435-8142-DD3891D173BC}"/>
    <cellStyle name="Comma [0] 3 3 2 2" xfId="13945" xr:uid="{2BF978C7-1897-44AE-8E21-D0CF54D02226}"/>
    <cellStyle name="Comma [0] 3 3 3" xfId="13868" xr:uid="{685A2836-97F2-4298-9B3E-CD9244E9C339}"/>
    <cellStyle name="Comma [0] 3 4" xfId="545" xr:uid="{BF9FF9F0-36A4-4F4A-9FEF-7884004AF84D}"/>
    <cellStyle name="Comma [0] 3 4 2" xfId="13908" xr:uid="{9CF28319-3661-4986-BFF6-13C59E28DBEB}"/>
    <cellStyle name="Comma [0] 3 5" xfId="13753" xr:uid="{25C72C53-40D4-4462-B24E-1EDDDA865123}"/>
    <cellStyle name="Comma [1]" xfId="613" xr:uid="{C461F6F6-3B17-4E96-BCD1-2C009BE7A7DF}"/>
    <cellStyle name="Comma [1] 2" xfId="24132" xr:uid="{B17A1933-5324-4D14-B09F-397A553319BC}"/>
    <cellStyle name="Comma [2]" xfId="614" xr:uid="{48DFDED7-5040-4614-8A5D-40BDAFC0D14A}"/>
    <cellStyle name="Comma [3]" xfId="615" xr:uid="{0553BBD7-8413-4BBB-8508-BB6AE1424E37}"/>
    <cellStyle name="Comma 10" xfId="238" xr:uid="{AB0664F2-29CC-4739-B5A4-0EDCA061508F}"/>
    <cellStyle name="Comma 10 10" xfId="25805" xr:uid="{8826881A-6258-4EA0-8C0E-87660EF41CC8}"/>
    <cellStyle name="Comma 10 10 2" xfId="27952" xr:uid="{4094D0ED-8947-4990-9589-B11F898A374A}"/>
    <cellStyle name="Comma 10 11" xfId="28672" xr:uid="{AC08FA99-1575-4DCA-9FAC-B60402D87B61}"/>
    <cellStyle name="Comma 10 11 2" xfId="28914" xr:uid="{3411885F-E708-4321-AA23-3C0D34E2AEB6}"/>
    <cellStyle name="Comma 10 12" xfId="28673" xr:uid="{A0F73DCC-90B8-4EA4-AA22-19E174025DEA}"/>
    <cellStyle name="Comma 10 12 2" xfId="28915" xr:uid="{21A2BD4D-3B47-423D-ADFF-61A48C8171E1}"/>
    <cellStyle name="Comma 10 13" xfId="28674" xr:uid="{14D7B555-BC55-476A-95E5-E6B64DC3BBD5}"/>
    <cellStyle name="Comma 10 13 2" xfId="28916" xr:uid="{765176AA-8472-4585-853B-F5A7070D4D83}"/>
    <cellStyle name="Comma 10 2" xfId="347" xr:uid="{50D097F3-F690-4C44-A779-1018D954B90D}"/>
    <cellStyle name="Comma 10 2 2" xfId="25998" xr:uid="{D8218F91-2A98-47F5-991B-EE5138738791}"/>
    <cellStyle name="Comma 10 3" xfId="699" xr:uid="{7EAD6595-3BCC-49D0-B36D-EFFCC687A96D}"/>
    <cellStyle name="Comma 10 3 2" xfId="13971" xr:uid="{68E5CCCE-6C2F-4258-B1B2-5E903C04750E}"/>
    <cellStyle name="Comma 10 3 2 2" xfId="28917" xr:uid="{26493610-F938-48BC-A6B0-E0FBACEF8189}"/>
    <cellStyle name="Comma 10 3 3" xfId="28675" xr:uid="{86E8D9B6-85A5-4365-B61E-F087709A2883}"/>
    <cellStyle name="Comma 10 4" xfId="28676" xr:uid="{A5852B5C-5EE3-4C7E-9267-FA33FE0920A7}"/>
    <cellStyle name="Comma 10 4 2" xfId="28918" xr:uid="{E9096992-9CB8-40BA-B569-E85B328ED2A8}"/>
    <cellStyle name="Comma 10 5" xfId="28677" xr:uid="{0F1417D2-AA5A-4D2B-A8CB-64A3F9025C95}"/>
    <cellStyle name="Comma 10 5 2" xfId="28919" xr:uid="{2A3D763B-8643-421C-96F0-638F17D9EF05}"/>
    <cellStyle name="Comma 10 6" xfId="28678" xr:uid="{43960866-A97E-41EA-813A-0FA69BEAF2A2}"/>
    <cellStyle name="Comma 10 6 2" xfId="28920" xr:uid="{01B4A0FD-CC07-4DE2-B83C-4936F3265040}"/>
    <cellStyle name="Comma 10 7" xfId="28679" xr:uid="{41E56CF8-4F59-400D-A2B0-A059EFE270B5}"/>
    <cellStyle name="Comma 10 7 2" xfId="28921" xr:uid="{6F3C6A3B-40A0-4FD4-B309-CF624CD15C18}"/>
    <cellStyle name="Comma 10 8" xfId="28680" xr:uid="{4C6E264A-B546-478D-9872-269E733620F0}"/>
    <cellStyle name="Comma 10 8 2" xfId="28922" xr:uid="{B567C6BF-199F-451C-B731-57F28AC35E35}"/>
    <cellStyle name="Comma 10 9" xfId="28681" xr:uid="{43343511-AF07-4676-94F5-ABADB34BD5EC}"/>
    <cellStyle name="Comma 10 9 2" xfId="28923" xr:uid="{6D6087F1-B02D-49D4-A82C-A6D20BE19C2A}"/>
    <cellStyle name="Comma 11" xfId="244" xr:uid="{BFF4D11C-5B9D-4EEC-BFD3-CF2A4A254727}"/>
    <cellStyle name="Comma 11 10" xfId="28682" xr:uid="{E881B296-FB77-4258-8FF1-6E2273050592}"/>
    <cellStyle name="Comma 11 10 2" xfId="28924" xr:uid="{E6098118-4E8F-4BAD-8205-73D690BD180F}"/>
    <cellStyle name="Comma 11 11" xfId="28683" xr:uid="{23A5890E-F235-4E82-9006-AAF552D47926}"/>
    <cellStyle name="Comma 11 11 2" xfId="28925" xr:uid="{1169E4E3-E3E1-4CD1-BF03-1D6FD74BA435}"/>
    <cellStyle name="Comma 11 12" xfId="28684" xr:uid="{4F8C5E9E-2CDD-44A4-9F40-A2F1E07E31CD}"/>
    <cellStyle name="Comma 11 12 2" xfId="28926" xr:uid="{AE9A1C8F-8C38-457C-9F7E-4AABBDFDEFDB}"/>
    <cellStyle name="Comma 11 13" xfId="28685" xr:uid="{C96C304A-D43D-49DE-B537-25040B9D9F83}"/>
    <cellStyle name="Comma 11 13 2" xfId="28927" xr:uid="{FFE53ECA-07C0-424B-ADB6-3606988BEBA9}"/>
    <cellStyle name="Comma 11 2" xfId="700" xr:uid="{2C790AAF-6F71-4229-A862-6A5D35672774}"/>
    <cellStyle name="Comma 11 2 2" xfId="28928" xr:uid="{1A296631-8386-48DC-9B90-237F5A9591E1}"/>
    <cellStyle name="Comma 11 2 3" xfId="28686" xr:uid="{757B826C-75AE-4415-B2ED-B77072412F87}"/>
    <cellStyle name="Comma 11 3" xfId="23995" xr:uid="{81FB2BA4-1432-40BF-ABCA-7197EFD6312E}"/>
    <cellStyle name="Comma 11 3 2" xfId="28929" xr:uid="{23802CB3-B4AF-4F19-BB6C-517ACE159D78}"/>
    <cellStyle name="Comma 11 3 3" xfId="28687" xr:uid="{9ADB0EE4-131F-4C0B-9B86-C48B61C5F11C}"/>
    <cellStyle name="Comma 11 4" xfId="25945" xr:uid="{27A197AF-A235-422B-924A-A19F03065D89}"/>
    <cellStyle name="Comma 11 4 2" xfId="28930" xr:uid="{F905B41A-6A92-4ACE-B232-23F00741A5C3}"/>
    <cellStyle name="Comma 11 5" xfId="28688" xr:uid="{280D4DFD-2259-499E-9A01-7AF76F159063}"/>
    <cellStyle name="Comma 11 5 2" xfId="28931" xr:uid="{94096206-2047-4DC7-9065-1A055F6151D1}"/>
    <cellStyle name="Comma 11 6" xfId="28689" xr:uid="{2A30AB17-18D2-4FC0-82B8-0FA804776669}"/>
    <cellStyle name="Comma 11 6 2" xfId="28932" xr:uid="{D429ED6E-EA2A-4B63-8A8D-182D70115726}"/>
    <cellStyle name="Comma 11 7" xfId="28690" xr:uid="{97C009F3-8C13-49E6-B7A2-C76F90207CAD}"/>
    <cellStyle name="Comma 11 7 2" xfId="28933" xr:uid="{11B57B5A-2DF0-47E8-8653-3DF548BD4523}"/>
    <cellStyle name="Comma 11 8" xfId="28691" xr:uid="{3FB180AA-AEBD-4952-8BDB-3A689F2DA263}"/>
    <cellStyle name="Comma 11 8 2" xfId="28934" xr:uid="{0007F13B-DBB4-41D2-A104-DC58AAAA8867}"/>
    <cellStyle name="Comma 11 9" xfId="28692" xr:uid="{AB80057E-B30F-4AE7-892B-F32EDEEDE667}"/>
    <cellStyle name="Comma 11 9 2" xfId="28935" xr:uid="{53AEFEAD-847D-4461-8BCA-7845405F8F35}"/>
    <cellStyle name="Comma 12" xfId="245" xr:uid="{127DA466-5B8B-4557-B10C-75ADF8E54925}"/>
    <cellStyle name="Comma 12 10" xfId="28693" xr:uid="{7CB95AC0-7871-456F-84BE-A016197D967F}"/>
    <cellStyle name="Comma 12 10 2" xfId="28936" xr:uid="{76FB0561-8CF5-4257-B3DF-558C2D941447}"/>
    <cellStyle name="Comma 12 11" xfId="28694" xr:uid="{BC757A6C-CE6C-46AE-8C97-08F6568BC956}"/>
    <cellStyle name="Comma 12 11 2" xfId="28937" xr:uid="{B1F7DE10-C333-4F43-BCB0-527223667895}"/>
    <cellStyle name="Comma 12 12" xfId="28695" xr:uid="{47C4370B-8A95-45F9-9B39-CE0DD7F26635}"/>
    <cellStyle name="Comma 12 12 2" xfId="28938" xr:uid="{4700E9E2-1789-4372-95FF-66C418327910}"/>
    <cellStyle name="Comma 12 13" xfId="28696" xr:uid="{C7E0D31A-D6D1-449A-9A16-E343DAF14A98}"/>
    <cellStyle name="Comma 12 13 2" xfId="28939" xr:uid="{25E91DE3-DC34-48A2-97D5-01F7416C7089}"/>
    <cellStyle name="Comma 12 2" xfId="25946" xr:uid="{02C4E369-0D58-4E3D-8ACB-4CFE8195CD42}"/>
    <cellStyle name="Comma 12 2 2" xfId="28940" xr:uid="{23C4D8D9-0CEB-4267-832A-7A1DC7FA8A5B}"/>
    <cellStyle name="Comma 12 3" xfId="28697" xr:uid="{FFA1CD25-1315-48C4-8238-3221CB8707AA}"/>
    <cellStyle name="Comma 12 3 2" xfId="28941" xr:uid="{5CA7FFCC-2873-4795-8437-F9EFE1E2F6E0}"/>
    <cellStyle name="Comma 12 4" xfId="28698" xr:uid="{38E36C72-42D9-49BB-95D6-B2AD16018978}"/>
    <cellStyle name="Comma 12 4 2" xfId="28942" xr:uid="{BC56C52A-4BC1-4089-A47D-9CE3E5A8D745}"/>
    <cellStyle name="Comma 12 5" xfId="28699" xr:uid="{523CFD08-C82F-440C-A11B-3E47A1F017BB}"/>
    <cellStyle name="Comma 12 5 2" xfId="28943" xr:uid="{54E8C56D-F114-4E98-8DB8-CC914D86198C}"/>
    <cellStyle name="Comma 12 6" xfId="28700" xr:uid="{E1B1B0B6-9AB7-498E-A97F-93C9604862E9}"/>
    <cellStyle name="Comma 12 6 2" xfId="28944" xr:uid="{47D8A8E4-C58D-40AC-80FB-8DF27F06D8FD}"/>
    <cellStyle name="Comma 12 7" xfId="28701" xr:uid="{7EB5984E-E7F0-4AFE-88C8-92655E829BAC}"/>
    <cellStyle name="Comma 12 7 2" xfId="28945" xr:uid="{B3719F86-F2C2-43D0-AE71-2B92FA433B5E}"/>
    <cellStyle name="Comma 12 8" xfId="28702" xr:uid="{1AFB3EF9-03DF-4A58-B5EC-02717E98A49C}"/>
    <cellStyle name="Comma 12 8 2" xfId="28946" xr:uid="{53CFD8DC-8AFC-4184-BA8A-4F87AD0BF219}"/>
    <cellStyle name="Comma 12 9" xfId="28703" xr:uid="{018AC619-13C2-46E5-904D-3BFC1A62B3DD}"/>
    <cellStyle name="Comma 12 9 2" xfId="28947" xr:uid="{4EBE859C-45A7-4500-99FE-0682345D115F}"/>
    <cellStyle name="Comma 13" xfId="246" xr:uid="{169DD548-57CC-4299-9561-F8A3CAF9D002}"/>
    <cellStyle name="Comma 13 10" xfId="28704" xr:uid="{7AEA9D8E-9577-41CE-BA5F-C569AAFE8948}"/>
    <cellStyle name="Comma 13 10 2" xfId="28948" xr:uid="{D31C4312-5FCC-4E35-83B4-404BD889C752}"/>
    <cellStyle name="Comma 13 11" xfId="28705" xr:uid="{68AD6AA5-EDE0-4EEB-9381-0BE4A9EAD908}"/>
    <cellStyle name="Comma 13 11 2" xfId="28949" xr:uid="{F4044B4D-E21A-408E-99D3-0E35DA264746}"/>
    <cellStyle name="Comma 13 12" xfId="28706" xr:uid="{198A6244-5C08-483A-8FC6-E0948AC529B9}"/>
    <cellStyle name="Comma 13 12 2" xfId="28950" xr:uid="{75614418-1E0D-4205-A806-920C0881E60A}"/>
    <cellStyle name="Comma 13 13" xfId="28707" xr:uid="{7FC01F8D-4645-457E-B65D-D36A0303C817}"/>
    <cellStyle name="Comma 13 13 2" xfId="28951" xr:uid="{686EE35C-0B01-4281-A7FB-580103A28686}"/>
    <cellStyle name="Comma 13 2" xfId="25947" xr:uid="{F83AFC25-3EB1-41F2-9D4E-0CEF2BB19375}"/>
    <cellStyle name="Comma 13 2 2" xfId="28952" xr:uid="{8DFE4EF8-CF2B-4AD4-A8BB-78D79082A713}"/>
    <cellStyle name="Comma 13 3" xfId="28708" xr:uid="{134EBD70-C4DB-4196-80A5-F92D7FE13E75}"/>
    <cellStyle name="Comma 13 3 2" xfId="28953" xr:uid="{DC27D3F0-3F2C-4FD2-89B2-D22751F6CF34}"/>
    <cellStyle name="Comma 13 4" xfId="28709" xr:uid="{8591069E-144D-4758-8F5D-8C5A696E525F}"/>
    <cellStyle name="Comma 13 4 2" xfId="28954" xr:uid="{E59C4056-69FA-4381-8208-335D40458AB5}"/>
    <cellStyle name="Comma 13 5" xfId="28710" xr:uid="{D36DCE06-4190-4D9D-8B77-79AD7D84DAD4}"/>
    <cellStyle name="Comma 13 5 2" xfId="28955" xr:uid="{9890FC7A-968B-4B71-A49A-E1C13810EFAF}"/>
    <cellStyle name="Comma 13 6" xfId="28711" xr:uid="{6BA97EDA-CC9F-4F9E-83AD-86066E906B15}"/>
    <cellStyle name="Comma 13 6 2" xfId="28956" xr:uid="{0EDA54B5-1C0D-4CEC-8336-668B51FC58D7}"/>
    <cellStyle name="Comma 13 7" xfId="28712" xr:uid="{AE997E46-B156-4DFD-B791-67F8C6D11282}"/>
    <cellStyle name="Comma 13 7 2" xfId="28957" xr:uid="{E7434F84-C61B-4E0C-8B10-44EF3A76E3D7}"/>
    <cellStyle name="Comma 13 8" xfId="28713" xr:uid="{019F659B-711F-4C46-900E-11C790B6EF2C}"/>
    <cellStyle name="Comma 13 8 2" xfId="28958" xr:uid="{FDBCEA62-B608-451C-A0AF-98E7C4A84F04}"/>
    <cellStyle name="Comma 13 9" xfId="28714" xr:uid="{3F434588-7192-4E68-9075-E2B666537677}"/>
    <cellStyle name="Comma 13 9 2" xfId="28959" xr:uid="{FA7A9504-2033-4F1B-8A32-7D203E8486AC}"/>
    <cellStyle name="Comma 14" xfId="241" xr:uid="{9A0148EB-0DF1-46C7-B07F-BC5282FF46F9}"/>
    <cellStyle name="Comma 14 10" xfId="28715" xr:uid="{6D446311-DE85-4F41-9122-C823C750727D}"/>
    <cellStyle name="Comma 14 10 2" xfId="28960" xr:uid="{C7914933-F8FD-4B08-AED1-FBD5D48F1A1D}"/>
    <cellStyle name="Comma 14 11" xfId="28716" xr:uid="{49712823-C731-463E-A7B7-D638FBD34B74}"/>
    <cellStyle name="Comma 14 11 2" xfId="28961" xr:uid="{F2A88593-AD38-4893-880C-96ABD564DD1C}"/>
    <cellStyle name="Comma 14 12" xfId="28717" xr:uid="{A0998B67-15F2-4A28-BD9B-2F44E2D2D8EA}"/>
    <cellStyle name="Comma 14 12 2" xfId="28962" xr:uid="{B519D02E-106D-447D-9F69-C0F544C91BBE}"/>
    <cellStyle name="Comma 14 13" xfId="28718" xr:uid="{9702A070-62FB-4CB4-BF3A-2272BB3C29B2}"/>
    <cellStyle name="Comma 14 13 2" xfId="28963" xr:uid="{DCD842F4-7AF2-41E1-92D7-300835D7D162}"/>
    <cellStyle name="Comma 14 2" xfId="25943" xr:uid="{84C65250-D2C4-4AF2-8E4F-9EFB74806063}"/>
    <cellStyle name="Comma 14 2 2" xfId="28964" xr:uid="{35F4900C-6316-4A61-AA44-E6EC8BD31C1A}"/>
    <cellStyle name="Comma 14 3" xfId="28719" xr:uid="{FA79F909-FC69-4BA5-B8C2-F50FF392D2BF}"/>
    <cellStyle name="Comma 14 3 2" xfId="28965" xr:uid="{28F725E9-429B-498E-BED2-E5DB30882FF2}"/>
    <cellStyle name="Comma 14 4" xfId="28720" xr:uid="{1C7C287D-9E12-4850-8494-E738F08F1171}"/>
    <cellStyle name="Comma 14 4 2" xfId="28966" xr:uid="{BBC0963D-65AB-4AF0-9BE7-D0DF3FC030BE}"/>
    <cellStyle name="Comma 14 5" xfId="28721" xr:uid="{799C3CEB-713F-48B4-BCAC-03BE2DD84696}"/>
    <cellStyle name="Comma 14 5 2" xfId="28967" xr:uid="{6E2898EC-9E04-4065-81E4-DD5A43576FDC}"/>
    <cellStyle name="Comma 14 6" xfId="28722" xr:uid="{9C9836BA-EE6F-4C2E-B0B5-793ECF58F6D8}"/>
    <cellStyle name="Comma 14 6 2" xfId="28968" xr:uid="{DB63EF8D-37A2-49DD-B5AD-EDA9BA26FC2A}"/>
    <cellStyle name="Comma 14 7" xfId="28723" xr:uid="{114513B8-F590-4079-801D-59DBAE920AE6}"/>
    <cellStyle name="Comma 14 7 2" xfId="28969" xr:uid="{B8C0DBF6-19A7-4999-A862-1E7696B7B36A}"/>
    <cellStyle name="Comma 14 8" xfId="28724" xr:uid="{0323CC51-AB02-4D54-B70C-3C545099601E}"/>
    <cellStyle name="Comma 14 8 2" xfId="28970" xr:uid="{0AD2E178-E420-44D5-9C44-5AAFD36359CB}"/>
    <cellStyle name="Comma 14 9" xfId="28725" xr:uid="{FD308ED1-3A5C-41FF-A89F-98F9FA775DA1}"/>
    <cellStyle name="Comma 14 9 2" xfId="28971" xr:uid="{38552F62-91D8-41C4-9A4C-8E2185F77AFA}"/>
    <cellStyle name="Comma 15" xfId="247" xr:uid="{73516037-CEEA-4459-A7CF-585B901D4DDE}"/>
    <cellStyle name="Comma 15 2" xfId="27958" xr:uid="{6D8F9A54-D913-4655-BE1C-4707ADFF957B}"/>
    <cellStyle name="Comma 15 3" xfId="25948" xr:uid="{83AAA0A5-6CFC-40C9-8964-EDCDEEDD1B2F}"/>
    <cellStyle name="Comma 16" xfId="239" xr:uid="{02024E99-88C3-485B-8A8D-DE734261AFEE}"/>
    <cellStyle name="Comma 16 2" xfId="27961" xr:uid="{F7683DE8-30E8-4070-9553-6E3A11ED90F3}"/>
    <cellStyle name="Comma 16 3" xfId="25941" xr:uid="{3E492AC1-3FB6-4091-98E4-50C14508BFA5}"/>
    <cellStyle name="Comma 17" xfId="248" xr:uid="{6CEC738A-0A93-4977-8FDC-A77B0B0B51C6}"/>
    <cellStyle name="Comma 17 2" xfId="25949" xr:uid="{E46950B4-29DD-4F8E-B9E8-9BFC1F0BE2DD}"/>
    <cellStyle name="Comma 175" xfId="33452" xr:uid="{8D68DC9A-6F24-418D-B42F-57779148A02D}"/>
    <cellStyle name="Comma 18" xfId="240" xr:uid="{ADD015EA-FE46-4D70-9668-E5049DCFE5AF}"/>
    <cellStyle name="Comma 18 2" xfId="27973" xr:uid="{2F43CD0B-C4D5-4A65-BA27-E1995ADE09BD}"/>
    <cellStyle name="Comma 18 3" xfId="25942" xr:uid="{D1492322-B668-4E62-BE9B-ACA877F7CEEE}"/>
    <cellStyle name="Comma 19" xfId="349" xr:uid="{5BCEDFC3-B7E3-4D7D-BB36-BD5E9F55BA38}"/>
    <cellStyle name="Comma 19 2" xfId="26000" xr:uid="{FB498736-DEBF-4BA7-9EEC-D7EBF4B8D460}"/>
    <cellStyle name="Comma 2" xfId="46" xr:uid="{DF76CA76-FA85-4AC9-AD07-F2679C6D03C7}"/>
    <cellStyle name="Comma 2 10" xfId="25825" xr:uid="{66F57868-D813-4FFE-9F0A-BD79FD79AB11}"/>
    <cellStyle name="Comma 2 11" xfId="73" xr:uid="{9A6AAFE8-2477-40BD-9286-1954AEFEB058}"/>
    <cellStyle name="Comma 2 2" xfId="88" xr:uid="{B699384F-1EE5-474B-908E-FABAB8C6DD97}"/>
    <cellStyle name="Comma 2 2 2" xfId="464" xr:uid="{19812203-AB82-4399-8A9E-9385639359E6}"/>
    <cellStyle name="Comma 2 2 2 2" xfId="703" xr:uid="{B7E158A4-5C96-4D16-B8F4-27135AC49505}"/>
    <cellStyle name="Comma 2 2 2 3" xfId="702" xr:uid="{9D3E938D-638F-48DF-A87E-BDACF78E314C}"/>
    <cellStyle name="Comma 2 2 2 4" xfId="25839" xr:uid="{4D8E2EE9-9EC7-406D-842D-5C4470C45F8F}"/>
    <cellStyle name="Comma 2 2 2 5" xfId="28973" xr:uid="{82E9B099-FED4-4AE8-9641-FF0E507EA3A9}"/>
    <cellStyle name="Comma 2 2 3" xfId="440" xr:uid="{A7A1CD32-D7F3-4020-A791-F0A4F16D1E89}"/>
    <cellStyle name="Comma 2 2 3 2" xfId="704" xr:uid="{C7A22F00-9071-423F-B669-C08297BE2622}"/>
    <cellStyle name="Comma 2 2 3 3" xfId="26051" xr:uid="{C9155C69-A8D7-41BA-8599-1150CC7C5FC5}"/>
    <cellStyle name="Comma 2 2 4" xfId="23964" xr:uid="{56F869B2-CC3C-40E4-B4C4-D6615F73E52F}"/>
    <cellStyle name="Comma 2 2 5" xfId="25826" xr:uid="{44FF242F-EB12-42AB-A268-C1ED2507227F}"/>
    <cellStyle name="Comma 2 3" xfId="249" xr:uid="{89176B83-4421-4D67-9A41-56C88DB64008}"/>
    <cellStyle name="Comma 2 3 2" xfId="430" xr:uid="{408BAA6F-86AB-46FF-84A4-031DAF4BD7B7}"/>
    <cellStyle name="Comma 2 3 2 2" xfId="512" xr:uid="{96FBEE61-8434-45A7-BD82-435F07386284}"/>
    <cellStyle name="Comma 2 3 2 2 2" xfId="598" xr:uid="{2119565C-6A95-4D02-A1DF-7CE29F6A64E1}"/>
    <cellStyle name="Comma 2 3 2 2 2 2" xfId="13961" xr:uid="{4445ED25-483F-4DCA-BE10-06AAC71C76E1}"/>
    <cellStyle name="Comma 2 3 2 2 3" xfId="13884" xr:uid="{E10C658F-79FD-4ADD-B795-BF853B4A8A3B}"/>
    <cellStyle name="Comma 2 3 2 3" xfId="561" xr:uid="{AFD3E461-FD21-40EA-997A-B1F281939687}"/>
    <cellStyle name="Comma 2 3 2 3 2" xfId="13924" xr:uid="{31954336-F047-4C8E-B68C-3CE01DF372E0}"/>
    <cellStyle name="Comma 2 3 2 4" xfId="13840" xr:uid="{956FD28B-1DD8-4756-9B64-40250FA2BC1E}"/>
    <cellStyle name="Comma 2 3 2 5" xfId="28974" xr:uid="{B03B9211-F278-4074-8CF8-F6C34A3A9720}"/>
    <cellStyle name="Comma 2 3 3" xfId="492" xr:uid="{2D1F8C53-644A-4D29-9831-6D6E66B9F100}"/>
    <cellStyle name="Comma 2 3 3 2" xfId="583" xr:uid="{26283A29-3410-4E2A-A20D-B294B54792D4}"/>
    <cellStyle name="Comma 2 3 3 2 2" xfId="13946" xr:uid="{CD3EA04D-9F56-45CA-A5F3-3D59B2566463}"/>
    <cellStyle name="Comma 2 3 3 3" xfId="13869" xr:uid="{98BDCF3B-5900-4420-A726-20AADD608987}"/>
    <cellStyle name="Comma 2 3 4" xfId="546" xr:uid="{10EECE92-5691-49FB-8F80-282EA70979DC}"/>
    <cellStyle name="Comma 2 3 4 2" xfId="13909" xr:uid="{7F7D6ADC-85C6-4987-A3C4-5B291AA28083}"/>
    <cellStyle name="Comma 2 3 5" xfId="705" xr:uid="{50AD0D09-0B7E-4C2E-8625-0C3D77BA3E07}"/>
    <cellStyle name="Comma 2 3 5 2" xfId="13973" xr:uid="{36D35A71-503D-49C3-AAF4-A33DA26B54A7}"/>
    <cellStyle name="Comma 2 3 6" xfId="13754" xr:uid="{6B0395A8-73BA-4DFF-9ACE-01D5F3B89B2B}"/>
    <cellStyle name="Comma 2 3 7" xfId="24133" xr:uid="{5D7CD084-65A9-4980-9BBE-DEF9A3D353E0}"/>
    <cellStyle name="Comma 2 3 8" xfId="28726" xr:uid="{BAC60347-8C98-4E00-95E9-E74350650D59}"/>
    <cellStyle name="Comma 2 4" xfId="417" xr:uid="{205B0C55-54C2-4FBF-9CE5-17CCB3FF2D83}"/>
    <cellStyle name="Comma 2 4 2" xfId="25840" xr:uid="{D1685F0E-691E-46E5-9D2E-61336903F5B5}"/>
    <cellStyle name="Comma 2 4 2 2" xfId="28975" xr:uid="{991C90C0-0A60-4C44-BC66-30B6A72E8044}"/>
    <cellStyle name="Comma 2 4 3" xfId="25827" xr:uid="{FD063D8F-F91E-4062-9222-AA17833036A3}"/>
    <cellStyle name="Comma 2 4 4" xfId="27980" xr:uid="{71DFF630-CF11-410A-885E-DFBDD2A47EB6}"/>
    <cellStyle name="Comma 2 4 5" xfId="26046" xr:uid="{919731A5-CCE9-4D12-88E4-1F69BF2FED1A}"/>
    <cellStyle name="Comma 2 5" xfId="439" xr:uid="{08167DF8-FCE3-4B6D-A4BD-8E154AE619B4}"/>
    <cellStyle name="Comma 2 5 2" xfId="25841" xr:uid="{53C60A7E-636D-41CF-A84C-C10C04800DB1}"/>
    <cellStyle name="Comma 2 5 2 2" xfId="28976" xr:uid="{682A981D-94D0-4E80-856A-48969602B082}"/>
    <cellStyle name="Comma 2 5 3" xfId="25828" xr:uid="{BB4229E1-6CD5-451A-B975-A9B6D5CE7EC4}"/>
    <cellStyle name="Comma 2 5 4" xfId="28727" xr:uid="{12DEA8E8-FB14-43EF-BD47-04624729049B}"/>
    <cellStyle name="Comma 2 6" xfId="701" xr:uid="{0EE5DD45-A472-4A45-BD1F-D909270AB5DB}"/>
    <cellStyle name="Comma 2 6 2" xfId="13972" xr:uid="{B1045288-2864-4391-9538-F57B3C634F13}"/>
    <cellStyle name="Comma 2 6 2 2" xfId="28977" xr:uid="{8BA00CE9-A217-4A17-B4E9-0E316A054C89}"/>
    <cellStyle name="Comma 2 6 3" xfId="25838" xr:uid="{B299D944-CDC3-4CF9-BD2D-4E979E915AC5}"/>
    <cellStyle name="Comma 2 7" xfId="2654" xr:uid="{1E5AC4C7-0DB2-43BB-B04E-D6DF81628E82}"/>
    <cellStyle name="Comma 2 7 2" xfId="28972" xr:uid="{772EB24D-49D9-4A34-8816-BBFCA4B1A97C}"/>
    <cellStyle name="Comma 2 8" xfId="13669" xr:uid="{BE76D085-6899-47A0-951E-954DA201F430}"/>
    <cellStyle name="Comma 2 8 2" xfId="26614" xr:uid="{67780BA6-7561-46A2-9C12-C84540E45FA9}"/>
    <cellStyle name="Comma 2 9" xfId="12666" xr:uid="{714B6140-2489-4BD3-A622-F81A95CF1561}"/>
    <cellStyle name="Comma 20" xfId="348" xr:uid="{17613799-0EB1-4EB7-A926-0D91A1B014AC}"/>
    <cellStyle name="Comma 20 2" xfId="27972" xr:uid="{9D4B6AFC-E2F5-4C44-A407-418045D20E44}"/>
    <cellStyle name="Comma 20 3" xfId="25999" xr:uid="{1BF41CD2-7934-4727-8667-6C41B8BEE7E4}"/>
    <cellStyle name="Comma 21" xfId="356" xr:uid="{5CC36EAC-9C36-423B-8B54-D08185AC2C97}"/>
    <cellStyle name="Comma 21 2" xfId="435" xr:uid="{9923AE27-AC34-45D2-98D4-47AB58405768}"/>
    <cellStyle name="Comma 21 2 2" xfId="26050" xr:uid="{071504D2-1782-4A43-A7E7-ED31AD96A895}"/>
    <cellStyle name="Comma 21 3" xfId="27971" xr:uid="{A7C1A69C-23C6-4672-8A6E-91DFE9E5EEBD}"/>
    <cellStyle name="Comma 21 4" xfId="26005" xr:uid="{00DE7618-C3C6-4A1C-8880-6848B5BEB9D8}"/>
    <cellStyle name="Comma 22" xfId="354" xr:uid="{ABE1314C-3006-454F-BE62-6070C986275B}"/>
    <cellStyle name="Comma 22 2" xfId="27970" xr:uid="{DF41165F-F38D-480A-B589-C34F4915DA16}"/>
    <cellStyle name="Comma 22 3" xfId="26003" xr:uid="{D09C6BED-D593-413E-AFF5-1E37BB88F823}"/>
    <cellStyle name="Comma 23" xfId="357" xr:uid="{40EB8388-D86B-4CE9-9CC2-2E96D7917956}"/>
    <cellStyle name="Comma 23 2" xfId="27969" xr:uid="{77C52842-59C2-4B6A-957E-262AE66D12C9}"/>
    <cellStyle name="Comma 23 3" xfId="26006" xr:uid="{5A86E68F-C221-48E0-A4DF-BC634FA9C8BC}"/>
    <cellStyle name="Comma 24" xfId="355" xr:uid="{F59DC9AE-0602-43ED-AFDE-377E31CC06ED}"/>
    <cellStyle name="Comma 24 2" xfId="27968" xr:uid="{D39D4501-7F1D-40E8-A3E5-1D339F89E72C}"/>
    <cellStyle name="Comma 24 3" xfId="26004" xr:uid="{311FCF0E-9053-4BB9-8291-CD654088C8EE}"/>
    <cellStyle name="Comma 25" xfId="367" xr:uid="{48E926CE-5152-4A77-8F93-D6655FC48088}"/>
    <cellStyle name="Comma 25 2" xfId="27960" xr:uid="{8CF6204C-2081-4BD4-8105-D0D9BC09FAC4}"/>
    <cellStyle name="Comma 25 3" xfId="26012" xr:uid="{3EFEFC8A-591F-4808-B809-B66F37EA60D9}"/>
    <cellStyle name="Comma 26" xfId="366" xr:uid="{F1EC2BDB-7499-4AFF-BF1E-6343803572D3}"/>
    <cellStyle name="Comma 26 2" xfId="27967" xr:uid="{5BB0B229-2964-4880-BB29-5CB2070C0B1B}"/>
    <cellStyle name="Comma 26 3" xfId="26011" xr:uid="{52E08401-849D-403C-BA58-69AE200ACAC9}"/>
    <cellStyle name="Comma 27" xfId="378" xr:uid="{11DE8CFE-2B69-4282-BC7E-8FFED02042D3}"/>
    <cellStyle name="Comma 27 2" xfId="26020" xr:uid="{20195A4C-61BD-436D-96A9-642EA82C3F71}"/>
    <cellStyle name="Comma 28" xfId="377" xr:uid="{031117DD-0BCE-4A69-81BD-F21951344860}"/>
    <cellStyle name="Comma 28 2" xfId="26019" xr:uid="{CC4363BA-047A-41ED-BB68-A2B29B51BE20}"/>
    <cellStyle name="Comma 29" xfId="379" xr:uid="{2F1D17DC-680E-45F9-B6D6-A5D09C81467E}"/>
    <cellStyle name="Comma 29 2" xfId="26021" xr:uid="{F57BCD54-C195-44AD-9EE3-86CFE8BF719F}"/>
    <cellStyle name="Comma 3" xfId="51" xr:uid="{61B066F4-5F0A-4B0E-9D4D-075871CC54C0}"/>
    <cellStyle name="Comma 3 10" xfId="23971" xr:uid="{8DBBA962-1ABE-4DAE-BF01-96139DC662AB}"/>
    <cellStyle name="Comma 3 10 2" xfId="28978" xr:uid="{D6F9310A-6A09-4E2E-8BD4-DE905F1A8C49}"/>
    <cellStyle name="Comma 3 10 3" xfId="28728" xr:uid="{AB2E0052-1007-4D23-85A7-97ACF02F3732}"/>
    <cellStyle name="Comma 3 11" xfId="25836" xr:uid="{3EFEDC3A-1835-4D1C-BEFA-1CBB1DE567CB}"/>
    <cellStyle name="Comma 3 11 2" xfId="28979" xr:uid="{D31056A7-F558-4EF2-A965-5DD2E4347123}"/>
    <cellStyle name="Comma 3 11 3" xfId="28729" xr:uid="{04862EFC-B12A-449B-BC26-FC4511B91BCE}"/>
    <cellStyle name="Comma 3 12" xfId="25857" xr:uid="{5EF3F5F0-C12B-4290-B9A9-64E2D01A91BA}"/>
    <cellStyle name="Comma 3 12 2" xfId="28980" xr:uid="{BDA5A742-5E9F-4EF4-8E59-44C7CAD5BE55}"/>
    <cellStyle name="Comma 3 13" xfId="28730" xr:uid="{7F6178E9-4681-4583-9104-2D4CF3250D89}"/>
    <cellStyle name="Comma 3 13 2" xfId="28981" xr:uid="{624924E4-5044-4EDE-BAD7-73C2DFB0A511}"/>
    <cellStyle name="Comma 3 14" xfId="30217" xr:uid="{E3250C14-031C-4AC0-8BE0-C9A03DB4C3DB}"/>
    <cellStyle name="Comma 3 15" xfId="33448" xr:uid="{01B63140-2410-4E37-8A6E-1D360299CC9F}"/>
    <cellStyle name="Comma 3 16" xfId="77" xr:uid="{14719CF0-7C95-4B35-AD10-BD1165C2F4CA}"/>
    <cellStyle name="Comma 3 2" xfId="89" xr:uid="{161FEBA6-049F-4D8E-8BE4-D9386987639B}"/>
    <cellStyle name="Comma 3 2 2" xfId="28982" xr:uid="{60819425-6390-4BC1-A665-3C96220CD494}"/>
    <cellStyle name="Comma 3 2 3" xfId="28731" xr:uid="{BCCB6F90-AFEC-4A10-8DA4-81E0882A7C01}"/>
    <cellStyle name="Comma 3 3" xfId="250" xr:uid="{3A33AE16-8D76-4996-9B0F-C92657B8445B}"/>
    <cellStyle name="Comma 3 3 2" xfId="28983" xr:uid="{51B8A837-B3CC-414F-AE04-8CCEA54C07A2}"/>
    <cellStyle name="Comma 3 3 3" xfId="28732" xr:uid="{32252B0C-B678-4EA8-BCE0-CE1B2C4E62F7}"/>
    <cellStyle name="Comma 3 4" xfId="419" xr:uid="{F0ED4065-FFEA-4621-B97E-F80675448BF7}"/>
    <cellStyle name="Comma 3 4 2" xfId="26048" xr:uid="{9601A43D-1859-4148-A0EB-6E7851D16A04}"/>
    <cellStyle name="Comma 3 5" xfId="463" xr:uid="{B86663FA-509C-42A7-BEA1-752AFACE68B6}"/>
    <cellStyle name="Comma 3 5 2" xfId="26065" xr:uid="{6E1DCCDF-BB10-47A8-A5C2-E39FC3392B45}"/>
    <cellStyle name="Comma 3 6" xfId="441" xr:uid="{50013C31-DFBE-423D-87A5-55BAA1848606}"/>
    <cellStyle name="Comma 3 6 2" xfId="28984" xr:uid="{7BA00CF3-5C21-4811-9FBC-053159842FEE}"/>
    <cellStyle name="Comma 3 6 3" xfId="28733" xr:uid="{04671135-3980-4D10-93A9-2A8CD26A35CB}"/>
    <cellStyle name="Comma 3 7" xfId="2655" xr:uid="{C5472630-BEBB-4F3E-9457-21E19B95EB7F}"/>
    <cellStyle name="Comma 3 7 2" xfId="28985" xr:uid="{265CA329-B508-4357-AC22-04E8D4ACACDA}"/>
    <cellStyle name="Comma 3 7 3" xfId="28734" xr:uid="{4F1D56D2-B0FE-4227-98CE-0DBA8A14D62F}"/>
    <cellStyle name="Comma 3 8" xfId="13671" xr:uid="{B5AF2D26-DA1D-48FE-9EA0-1F0AB4D34252}"/>
    <cellStyle name="Comma 3 8 2" xfId="26616" xr:uid="{80563CC9-E7C8-4403-BE18-0FF07C1F88E9}"/>
    <cellStyle name="Comma 3 9" xfId="13665" xr:uid="{5ECCE6E1-CBD5-4442-B6E0-81871B27C159}"/>
    <cellStyle name="Comma 3 9 2" xfId="28986" xr:uid="{39793403-C263-4327-843E-2713E7591F7E}"/>
    <cellStyle name="Comma 3 9 3" xfId="28735" xr:uid="{1165AB3B-1464-4EBD-BE23-8A60085A48EB}"/>
    <cellStyle name="Comma 30" xfId="376" xr:uid="{691F1E89-3097-419B-92D4-F82A6810AED0}"/>
    <cellStyle name="Comma 30 2" xfId="26018" xr:uid="{B7790462-CADE-4F94-91EF-63BF2D263F4B}"/>
    <cellStyle name="Comma 31" xfId="380" xr:uid="{B5104185-CDCE-4088-8F5B-057A8ED098D9}"/>
    <cellStyle name="Comma 31 2" xfId="27974" xr:uid="{27A6DEFD-FB24-48A6-9194-8A0C557AA9B2}"/>
    <cellStyle name="Comma 31 3" xfId="26022" xr:uid="{2E2A1E41-B5B8-4C94-84F9-09A7D092F2F4}"/>
    <cellStyle name="Comma 32" xfId="374" xr:uid="{91729A8E-2C93-460D-AFD7-C49085965800}"/>
    <cellStyle name="Comma 32 2" xfId="27976" xr:uid="{C44DD6DF-157D-4175-805A-5FAE8D6E2B9F}"/>
    <cellStyle name="Comma 32 3" xfId="26017" xr:uid="{A4D797C8-E2DB-422E-93F6-4354276429C3}"/>
    <cellStyle name="Comma 33" xfId="381" xr:uid="{74FC5F60-E21F-41A2-AAD8-88F722835427}"/>
    <cellStyle name="Comma 33 2" xfId="26023" xr:uid="{1BA11840-0580-45F9-AB2C-CC880D8DEC1A}"/>
    <cellStyle name="Comma 34" xfId="372" xr:uid="{75E257C9-B1C2-4646-83BE-10119467DF67}"/>
    <cellStyle name="Comma 34 2" xfId="27966" xr:uid="{7FFDF94E-8D5B-4183-A48F-1A44FCF5F22D}"/>
    <cellStyle name="Comma 34 3" xfId="26015" xr:uid="{3B8BC291-DB36-4009-B685-291A4B39F1BF}"/>
    <cellStyle name="Comma 35" xfId="403" xr:uid="{D893E077-16CD-41E1-AC65-33595BC99C85}"/>
    <cellStyle name="Comma 35 2" xfId="27975" xr:uid="{4456CF79-12BB-441F-B54D-85421923045A}"/>
    <cellStyle name="Comma 35 3" xfId="26037" xr:uid="{72CA3D24-F246-4FA0-A869-E184E3A96280}"/>
    <cellStyle name="Comma 36" xfId="400" xr:uid="{D7709925-C710-47AC-9E1C-9C7E6A9AE166}"/>
    <cellStyle name="Comma 36 2" xfId="26034" xr:uid="{97C3B1CA-AE4E-4644-AEB0-2AA8B60C9F58}"/>
    <cellStyle name="Comma 37" xfId="404" xr:uid="{C5AC1E2A-E091-4683-9A89-D35C80E1F582}"/>
    <cellStyle name="Comma 37 2" xfId="26038" xr:uid="{73093B67-ED77-4EB0-97BB-14E0D316FEE5}"/>
    <cellStyle name="Comma 38" xfId="402" xr:uid="{F72175B5-1888-4C16-B045-D82A72DB1DB5}"/>
    <cellStyle name="Comma 38 2" xfId="26036" xr:uid="{47A6EBD7-5852-465F-B80D-353A06838ABB}"/>
    <cellStyle name="Comma 39" xfId="460" xr:uid="{54F2B1EB-A1E0-4C8D-86F0-4A726262BC76}"/>
    <cellStyle name="Comma 39 2" xfId="26062" xr:uid="{8FF3D9A4-05EA-4A0A-93DB-CDE97745F01C}"/>
    <cellStyle name="Comma 4" xfId="63" xr:uid="{B7808610-13FC-4B55-B581-8DAF5BF17E31}"/>
    <cellStyle name="Comma 4 10" xfId="28736" xr:uid="{55F419D6-C583-41F1-9036-42685D12F7AD}"/>
    <cellStyle name="Comma 4 10 2" xfId="28987" xr:uid="{4D6C0FD9-60AD-4F54-A502-A61EA9C195E4}"/>
    <cellStyle name="Comma 4 11" xfId="28737" xr:uid="{8816F317-68E0-413F-99E9-E647721D911E}"/>
    <cellStyle name="Comma 4 11 2" xfId="28988" xr:uid="{50499D23-5641-4BD3-9FAA-34FCDEA2ACE8}"/>
    <cellStyle name="Comma 4 12" xfId="28738" xr:uid="{50A9B02B-C8D2-416C-BE95-7574D724DDAF}"/>
    <cellStyle name="Comma 4 12 2" xfId="28989" xr:uid="{B45AD4C7-4B4D-42DB-AB3F-4A1F23029D64}"/>
    <cellStyle name="Comma 4 13" xfId="28739" xr:uid="{8FC9EBAB-7B7D-4E4E-BB09-E73BC34CFE97}"/>
    <cellStyle name="Comma 4 13 2" xfId="28990" xr:uid="{E287978C-0225-49D4-9FE8-3B599A25AD7B}"/>
    <cellStyle name="Comma 4 14" xfId="76" xr:uid="{2CABB816-F89D-4FF5-A7D4-8D41174FE87B}"/>
    <cellStyle name="Comma 4 2" xfId="251" xr:uid="{996C7DE8-AA8A-41A0-A5BF-170D72960896}"/>
    <cellStyle name="Comma 4 2 2" xfId="431" xr:uid="{820A9431-90ED-407B-A9F2-458CAA1B0129}"/>
    <cellStyle name="Comma 4 2 2 2" xfId="513" xr:uid="{F035AF12-CF70-4566-B3DC-37AFD024630D}"/>
    <cellStyle name="Comma 4 2 2 2 2" xfId="599" xr:uid="{266403CD-B1C3-4C31-9750-0C9D829AC5E1}"/>
    <cellStyle name="Comma 4 2 2 2 2 2" xfId="13962" xr:uid="{22C1B894-B3A9-45CB-A925-9A8E3CC616B5}"/>
    <cellStyle name="Comma 4 2 2 2 3" xfId="13885" xr:uid="{09B86A6F-D753-4757-8F87-5B6344578932}"/>
    <cellStyle name="Comma 4 2 2 3" xfId="562" xr:uid="{5E65AF8E-7D82-4B68-B8B6-4CE50EF16D6C}"/>
    <cellStyle name="Comma 4 2 2 3 2" xfId="13925" xr:uid="{59FA5ABF-F702-4A6B-8F4E-07F224E63FAC}"/>
    <cellStyle name="Comma 4 2 2 4" xfId="13841" xr:uid="{A36A0BE9-6116-4C99-BE4D-CF42AE5E2884}"/>
    <cellStyle name="Comma 4 2 2 5" xfId="28991" xr:uid="{73526843-0B56-456C-82C9-131095200744}"/>
    <cellStyle name="Comma 4 2 3" xfId="493" xr:uid="{C133B175-00E7-43FC-AE80-28E8C960EEBD}"/>
    <cellStyle name="Comma 4 2 3 2" xfId="584" xr:uid="{4E0224F4-D1B7-4070-A051-6C2100FE1867}"/>
    <cellStyle name="Comma 4 2 3 2 2" xfId="13947" xr:uid="{FC9CC594-37D6-46AA-90F0-CEF4E917AD02}"/>
    <cellStyle name="Comma 4 2 3 3" xfId="13870" xr:uid="{9CD606DD-F87D-4948-B0F2-274F4E694AC6}"/>
    <cellStyle name="Comma 4 2 4" xfId="547" xr:uid="{92534187-96FD-4102-A689-87EAE0A909DF}"/>
    <cellStyle name="Comma 4 2 4 2" xfId="13910" xr:uid="{29E49849-AD40-4EE2-92E3-31B8D072FEC0}"/>
    <cellStyle name="Comma 4 2 5" xfId="707" xr:uid="{E999133C-6607-4B8B-8F5B-2895F274EA12}"/>
    <cellStyle name="Comma 4 2 6" xfId="13755" xr:uid="{7EC8B999-4AFB-412E-9F49-648E3201A783}"/>
    <cellStyle name="Comma 4 2 7" xfId="24134" xr:uid="{15C8B72A-56C1-41C3-BA95-374B3924526D}"/>
    <cellStyle name="Comma 4 2 7 2" xfId="27113" xr:uid="{B2A60A30-665B-4FF7-9B0D-6ED9C20AB0F5}"/>
    <cellStyle name="Comma 4 3" xfId="418" xr:uid="{2D78E444-9E3F-40AA-8FD3-C5C2F74BFD7F}"/>
    <cellStyle name="Comma 4 3 2" xfId="26047" xr:uid="{16B17C4A-60F7-42FE-A7CA-7D500A4BB054}"/>
    <cellStyle name="Comma 4 4" xfId="706" xr:uid="{E5B8563F-AF37-4636-9139-62565E6BA0F7}"/>
    <cellStyle name="Comma 4 4 2" xfId="28992" xr:uid="{EB45C7B8-1510-49C8-AAAC-A743181628C9}"/>
    <cellStyle name="Comma 4 4 3" xfId="28740" xr:uid="{5F4D3811-5D78-48FB-82F3-B16BD2982A3E}"/>
    <cellStyle name="Comma 4 5" xfId="3685" xr:uid="{A4A1226F-4225-4663-81D4-FE6E6AADC842}"/>
    <cellStyle name="Comma 4 5 2" xfId="28993" xr:uid="{21F6647F-DEBB-4E22-BE3A-947B485CFAD3}"/>
    <cellStyle name="Comma 4 5 3" xfId="28741" xr:uid="{9F169ECA-6C4B-439A-89CC-C6796A6F229F}"/>
    <cellStyle name="Comma 4 6" xfId="25849" xr:uid="{A2AA7C41-E43E-44F6-B766-430A875233F0}"/>
    <cellStyle name="Comma 4 6 2" xfId="28994" xr:uid="{A6B05754-F9DD-4986-AD75-8E1E70B76DC1}"/>
    <cellStyle name="Comma 4 7" xfId="28742" xr:uid="{A9484908-CCCF-475E-AEC0-67163F75FB8A}"/>
    <cellStyle name="Comma 4 7 2" xfId="28995" xr:uid="{CA26E9AC-9BC7-4190-891A-E898C074CE58}"/>
    <cellStyle name="Comma 4 8" xfId="28743" xr:uid="{1A45451E-6012-4BAC-8A33-BBCE811C364D}"/>
    <cellStyle name="Comma 4 8 2" xfId="28996" xr:uid="{B7BFCF02-B24E-4D0B-8F17-2E6BC1103916}"/>
    <cellStyle name="Comma 4 9" xfId="28744" xr:uid="{E0A6F18A-C869-42B1-A0DE-B418545A2E4D}"/>
    <cellStyle name="Comma 4 9 2" xfId="28997" xr:uid="{18D02DFF-4F13-454F-9210-B942832D2B1C}"/>
    <cellStyle name="Comma 40" xfId="437" xr:uid="{B572FB44-224E-4869-B83A-6A5A2337F13A}"/>
    <cellStyle name="Comma 40 2" xfId="567" xr:uid="{0EFD5F51-94F0-44FD-827D-FBF258DAD237}"/>
    <cellStyle name="Comma 40 2 2" xfId="13930" xr:uid="{DABBDB6E-1588-4AEE-B01B-019C3D49DF3E}"/>
    <cellStyle name="Comma 40 3" xfId="13846" xr:uid="{528366AD-8AE7-4479-9791-3E19B1EDA37A}"/>
    <cellStyle name="Comma 41" xfId="457" xr:uid="{EAB657CD-3357-4CA8-ADB9-50723EA5AA11}"/>
    <cellStyle name="Comma 41 2" xfId="571" xr:uid="{A39A2C08-6CE9-4015-9795-EEAED66001A9}"/>
    <cellStyle name="Comma 41 2 2" xfId="13934" xr:uid="{F2A3C324-2BC1-4307-854D-7E1257D32785}"/>
    <cellStyle name="Comma 41 3" xfId="13852" xr:uid="{7D093D45-0458-4D0A-B475-70D7CA91F404}"/>
    <cellStyle name="Comma 42" xfId="454" xr:uid="{5F83B67D-480F-4006-9AD8-9E4A59599B30}"/>
    <cellStyle name="Comma 42 2" xfId="570" xr:uid="{62983614-2C39-472D-BC1C-B8EEAA35D9B3}"/>
    <cellStyle name="Comma 42 2 2" xfId="13933" xr:uid="{8F72D8A0-328C-4CEC-8EFD-6D43EA14B31B}"/>
    <cellStyle name="Comma 42 3" xfId="13850" xr:uid="{C554903C-79E6-42D1-95C4-38E3DB0E2687}"/>
    <cellStyle name="Comma 43" xfId="518" xr:uid="{879FF76F-B6E8-4693-9D12-0A0BAD87AAF1}"/>
    <cellStyle name="Comma 43 2" xfId="604" xr:uid="{EAC864DE-D4E9-46E9-8BE4-A16B116F5D8A}"/>
    <cellStyle name="Comma 43 2 2" xfId="13967" xr:uid="{90A26F11-7921-4AF3-9527-22E77F8BDB5A}"/>
    <cellStyle name="Comma 43 3" xfId="13890" xr:uid="{42C7C71E-E6D4-484C-9CB1-6E51A66C2AD6}"/>
    <cellStyle name="Comma 44" xfId="13666" xr:uid="{21D203C3-FE98-40A7-8AAE-87A935717F41}"/>
    <cellStyle name="Comma 44 2" xfId="26611" xr:uid="{A36DD08D-6C89-4C54-AF16-F1C20EBBFF54}"/>
    <cellStyle name="Comma 45" xfId="23952" xr:uid="{84D5BE09-E0A7-42C7-AD05-A55822354A62}"/>
    <cellStyle name="Comma 46" xfId="23957" xr:uid="{A7FC98C6-8718-404F-8B8D-59315BC2B87D}"/>
    <cellStyle name="Comma 47" xfId="23961" xr:uid="{3837EA3B-7EE8-4E03-A82B-0869AFE150BC}"/>
    <cellStyle name="Comma 48" xfId="23965" xr:uid="{E0F48502-C2BE-4186-945F-82FAB41B487D}"/>
    <cellStyle name="Comma 49" xfId="70" xr:uid="{6F0A68B2-E0FE-4797-AB4C-07753347D987}"/>
    <cellStyle name="Comma 49 2" xfId="25854" xr:uid="{66BD401C-1EBF-4FEC-B0F3-BD2C32050A45}"/>
    <cellStyle name="Comma 5" xfId="90" xr:uid="{EE4D7BD2-5F98-463D-BCF5-3B627BB431A6}"/>
    <cellStyle name="Comma 5 10" xfId="28745" xr:uid="{E5429598-678F-41A6-9A30-6316439AAEBF}"/>
    <cellStyle name="Comma 5 10 2" xfId="28998" xr:uid="{85C5135C-64FB-4E15-BEDC-05D1FD2CE87C}"/>
    <cellStyle name="Comma 5 11" xfId="28746" xr:uid="{1FC831B6-F9BD-472D-BD2D-E8BC4D452CB1}"/>
    <cellStyle name="Comma 5 11 2" xfId="28999" xr:uid="{9DCD1DF0-B384-48E0-B40A-C039E653955F}"/>
    <cellStyle name="Comma 5 12" xfId="28747" xr:uid="{EDA3F8D0-C669-4765-8DDF-6300A5F8C465}"/>
    <cellStyle name="Comma 5 12 2" xfId="29000" xr:uid="{330C13EB-4DF7-43DA-9358-C1DE0256EFDE}"/>
    <cellStyle name="Comma 5 13" xfId="28748" xr:uid="{0536147B-1DD5-48F4-B7CF-73FBEA613EB9}"/>
    <cellStyle name="Comma 5 13 2" xfId="29001" xr:uid="{9369432F-9629-48CA-8794-35514253557C}"/>
    <cellStyle name="Comma 5 2" xfId="24135" xr:uid="{13B02D02-9653-4C13-B9F5-6CDE481EF66B}"/>
    <cellStyle name="Comma 5 2 2" xfId="29002" xr:uid="{EB210474-BAB5-4512-8D16-91A5A1EBBD75}"/>
    <cellStyle name="Comma 5 2 3" xfId="28749" xr:uid="{99C7700F-1851-4646-A691-11050103C784}"/>
    <cellStyle name="Comma 5 3" xfId="28750" xr:uid="{F1A5B026-BFF9-4747-B70C-CB4DB107C90F}"/>
    <cellStyle name="Comma 5 3 2" xfId="29003" xr:uid="{42E060E4-D2C9-414A-946C-330AF301C197}"/>
    <cellStyle name="Comma 5 4" xfId="28751" xr:uid="{D82BB02A-3FE1-4638-8CAD-5BAC66BA8CEF}"/>
    <cellStyle name="Comma 5 4 2" xfId="29004" xr:uid="{8E9E96F4-789B-4F99-816B-0FF73E8DE03D}"/>
    <cellStyle name="Comma 5 5" xfId="28752" xr:uid="{0ACA1932-1B3A-4C9F-9A1E-DBEA484DDE84}"/>
    <cellStyle name="Comma 5 5 2" xfId="29005" xr:uid="{B22B41BA-CD40-447C-8591-9CF5E829BA5D}"/>
    <cellStyle name="Comma 5 6" xfId="28753" xr:uid="{6873A6AB-9543-412E-B5D3-3F56330E9D5A}"/>
    <cellStyle name="Comma 5 6 2" xfId="29006" xr:uid="{C6846788-3569-4673-954B-CED7E3CC63DD}"/>
    <cellStyle name="Comma 5 7" xfId="28754" xr:uid="{9A4220C1-0751-4E21-8FF4-1EB9BD454E14}"/>
    <cellStyle name="Comma 5 7 2" xfId="29007" xr:uid="{3F7D4E6B-A42C-4E6C-8DA9-59D8461BF47C}"/>
    <cellStyle name="Comma 5 8" xfId="28755" xr:uid="{7401DC0B-550B-429B-9338-DE75351790A7}"/>
    <cellStyle name="Comma 5 8 2" xfId="29008" xr:uid="{943214C0-747D-45E0-AB81-1CD0AA2B2833}"/>
    <cellStyle name="Comma 5 9" xfId="28756" xr:uid="{E7D7CD3A-A896-4BF2-8A30-A2B9013FB41A}"/>
    <cellStyle name="Comma 5 9 2" xfId="29009" xr:uid="{E76C7F4A-728A-4437-B415-AB18B7DD55D4}"/>
    <cellStyle name="Comma 50" xfId="25341" xr:uid="{D690EE35-4C9E-40F5-A040-AB95F8EC4D1F}"/>
    <cellStyle name="Comma 50 2" xfId="27490" xr:uid="{8E4402C4-07F3-4698-B0CB-B493ACE4AC57}"/>
    <cellStyle name="Comma 51" xfId="25358" xr:uid="{C0C1B1D5-EAE6-4E97-9D8B-C6524958A2FE}"/>
    <cellStyle name="Comma 51 2" xfId="27507" xr:uid="{6D3FEB63-6C68-4C81-8863-904FA0575460}"/>
    <cellStyle name="Comma 52" xfId="25520" xr:uid="{140B5D7A-BEF0-4548-898F-23573D858040}"/>
    <cellStyle name="Comma 52 2" xfId="27667" xr:uid="{7D14B4CC-A11C-4B15-8269-DAF840523DFC}"/>
    <cellStyle name="Comma 53" xfId="25807" xr:uid="{FC2F29EE-ACEC-4CBF-AB70-85F0FF6530DF}"/>
    <cellStyle name="Comma 54" xfId="25812" xr:uid="{4F850092-B13E-4D79-B6CD-BB45AF92B518}"/>
    <cellStyle name="Comma 55" xfId="25813" xr:uid="{68C1EA29-FB71-4EEA-83CB-5769BC4D85A4}"/>
    <cellStyle name="Comma 56" xfId="25818" xr:uid="{0EA7C794-AE69-4313-9AC6-276C42E13328}"/>
    <cellStyle name="Comma 57" xfId="25819" xr:uid="{0568686C-B144-490D-AC19-0C17F5B341E1}"/>
    <cellStyle name="Comma 58" xfId="28671" xr:uid="{F279EEEA-E341-4393-A3BB-2912D006882C}"/>
    <cellStyle name="Comma 59" xfId="28901" xr:uid="{4448E72E-745C-483A-AC2C-F8CA9833C950}"/>
    <cellStyle name="Comma 6" xfId="91" xr:uid="{1C80F31B-78B0-4F02-9637-55A304683438}"/>
    <cellStyle name="Comma 6 10" xfId="28757" xr:uid="{6C090E70-BE4D-4921-8C77-C62E8A6CC444}"/>
    <cellStyle name="Comma 6 10 2" xfId="29010" xr:uid="{12F6458C-0DF6-4439-B9D0-E76171167556}"/>
    <cellStyle name="Comma 6 11" xfId="28758" xr:uid="{812F3963-F454-4184-9592-5F98BE97A837}"/>
    <cellStyle name="Comma 6 11 2" xfId="29011" xr:uid="{9404E191-C78A-4329-A77F-7A5BC42C5968}"/>
    <cellStyle name="Comma 6 12" xfId="28759" xr:uid="{4DF309C1-56B1-4E2B-98F1-9D2A4E733C96}"/>
    <cellStyle name="Comma 6 12 2" xfId="29012" xr:uid="{E3A8FE53-158A-4B7A-A174-8777666D5172}"/>
    <cellStyle name="Comma 6 13" xfId="28760" xr:uid="{2451E235-D894-4921-82BD-37304859A48D}"/>
    <cellStyle name="Comma 6 13 2" xfId="29013" xr:uid="{6ABC0D4A-0C33-4F8A-877C-8F75F045BBD5}"/>
    <cellStyle name="Comma 6 2" xfId="465" xr:uid="{4399E310-AB4F-4511-9FB6-9413A01DC43F}"/>
    <cellStyle name="Comma 6 2 2" xfId="24385" xr:uid="{645831EB-C176-4BD0-B0E2-54BD66856760}"/>
    <cellStyle name="Comma 6 2 2 2" xfId="29014" xr:uid="{00837B0D-47AD-4887-8C25-523F7811C2FD}"/>
    <cellStyle name="Comma 6 2 3" xfId="24848" xr:uid="{B794F40D-D7C5-4159-9A70-70AF1DF49AFA}"/>
    <cellStyle name="Comma 6 2 4" xfId="25215" xr:uid="{A48940DA-EE3B-4C86-896E-17E1135363B8}"/>
    <cellStyle name="Comma 6 2 5" xfId="26066" xr:uid="{E02B63DC-2D65-4988-8BAD-EA560D137FAD}"/>
    <cellStyle name="Comma 6 3" xfId="442" xr:uid="{8E2A7DEB-8965-498D-8234-7932967FB0B0}"/>
    <cellStyle name="Comma 6 3 2" xfId="29015" xr:uid="{39291E84-CC5F-4FFB-8589-34A19CDF03DC}"/>
    <cellStyle name="Comma 6 3 3" xfId="28761" xr:uid="{C6F9229B-DEF4-47EA-8D41-36E7AFE44FEF}"/>
    <cellStyle name="Comma 6 4" xfId="23997" xr:uid="{E1257814-27F1-43BE-9AB7-796314DCD277}"/>
    <cellStyle name="Comma 6 4 2" xfId="29016" xr:uid="{CDB1F8C9-F000-40F2-A629-B075F1ABD60E}"/>
    <cellStyle name="Comma 6 4 3" xfId="28762" xr:uid="{70E78342-8A7C-455F-B374-8D1A8F9BF730}"/>
    <cellStyle name="Comma 6 5" xfId="24624" xr:uid="{69B432E8-13F7-4E5F-8E7E-4FFC22C6C29A}"/>
    <cellStyle name="Comma 6 5 2" xfId="29017" xr:uid="{1BCB7532-75CA-4A86-ACAD-A39E40D16087}"/>
    <cellStyle name="Comma 6 5 3" xfId="28763" xr:uid="{2A83C87E-4D87-444C-80D1-11EEB46FE961}"/>
    <cellStyle name="Comma 6 6" xfId="25013" xr:uid="{E3212043-236E-45C7-A452-B8695D7C7585}"/>
    <cellStyle name="Comma 6 6 2" xfId="29018" xr:uid="{4B732D76-75B6-45E0-952C-1BDF875C8CC4}"/>
    <cellStyle name="Comma 6 6 3" xfId="28764" xr:uid="{49225E50-4F2F-47B7-B02B-6198A7A2412E}"/>
    <cellStyle name="Comma 6 7" xfId="25866" xr:uid="{258BA674-D099-45F0-8802-8BDA8DE44572}"/>
    <cellStyle name="Comma 6 7 2" xfId="29019" xr:uid="{033F44FF-FDEA-45E4-8224-FCEDB6CF0207}"/>
    <cellStyle name="Comma 6 8" xfId="28765" xr:uid="{5F4574F3-0B44-4C84-9338-645DB5061197}"/>
    <cellStyle name="Comma 6 8 2" xfId="29020" xr:uid="{855C4B15-4607-4E2F-BED3-30E775C46D0D}"/>
    <cellStyle name="Comma 6 9" xfId="28766" xr:uid="{04B5E260-A3A0-4D96-9B53-F7C95C9A2655}"/>
    <cellStyle name="Comma 6 9 2" xfId="29021" xr:uid="{26E3BB11-786E-4039-9167-3F6EF77DAAF1}"/>
    <cellStyle name="Comma 60" xfId="29230" xr:uid="{6317EB7F-03F2-4FEE-BDDF-EED568FC27C4}"/>
    <cellStyle name="Comma 61" xfId="29229" xr:uid="{3267D781-8A46-46A1-9CFC-E6481784F529}"/>
    <cellStyle name="Comma 62" xfId="29227" xr:uid="{2F509DE7-341E-4B8A-B210-75651190B8F8}"/>
    <cellStyle name="Comma 63" xfId="29234" xr:uid="{31E9693F-D3B7-4876-89F7-2C134805821D}"/>
    <cellStyle name="Comma 64" xfId="29237" xr:uid="{E271634B-2D2C-46FE-80DF-F0EDE2D51FF8}"/>
    <cellStyle name="Comma 65" xfId="29235" xr:uid="{A0571349-A268-4AA3-A155-8C5466A5F951}"/>
    <cellStyle name="Comma 66" xfId="29236" xr:uid="{66365465-FD84-4663-9CBC-70D3CF203040}"/>
    <cellStyle name="Comma 67" xfId="33439" xr:uid="{52EE3392-FE69-43A7-87DC-A10D8261A1C5}"/>
    <cellStyle name="Comma 7" xfId="252" xr:uid="{747B5CC0-7E1D-4328-A146-1B705104C2A4}"/>
    <cellStyle name="Comma 7 10" xfId="28767" xr:uid="{C648D083-AAAA-4EBE-A9AF-7C45D1C5A097}"/>
    <cellStyle name="Comma 7 10 2" xfId="29022" xr:uid="{3CF1E008-7808-4073-BF39-B037C1AFF926}"/>
    <cellStyle name="Comma 7 11" xfId="28768" xr:uid="{522C53C0-4D23-4250-B337-B3BB7B1DC545}"/>
    <cellStyle name="Comma 7 11 2" xfId="29023" xr:uid="{AD8C13A2-E048-4D8C-97C1-73E6D8F2467C}"/>
    <cellStyle name="Comma 7 12" xfId="28769" xr:uid="{351588B1-E3F8-4DE9-8A03-E854C131CB68}"/>
    <cellStyle name="Comma 7 12 2" xfId="29024" xr:uid="{4A183B39-E2AA-452B-A594-2EE8D95F4DA9}"/>
    <cellStyle name="Comma 7 13" xfId="28770" xr:uid="{8EA3A149-DB80-4B61-9642-6DBC1B1A06FC}"/>
    <cellStyle name="Comma 7 13 2" xfId="29025" xr:uid="{1C22DEEE-B74D-4375-8226-8611D2FBB0FC}"/>
    <cellStyle name="Comma 7 2" xfId="708" xr:uid="{6BBD896B-3BB2-455C-9AEA-7C0D55F36F44}"/>
    <cellStyle name="Comma 7 2 2" xfId="24472" xr:uid="{773D869F-1177-424D-8EB2-7F2D3C2B05BB}"/>
    <cellStyle name="Comma 7 2 2 2" xfId="29026" xr:uid="{E7CAD779-8A0C-4A57-A958-6AACF793DA95}"/>
    <cellStyle name="Comma 7 2 3" xfId="24923" xr:uid="{0D94154F-8820-48D3-89B6-008F33A0D9BE}"/>
    <cellStyle name="Comma 7 2 4" xfId="25288" xr:uid="{4900777E-9872-4B70-BC5E-222C8DE9690F}"/>
    <cellStyle name="Comma 7 2 5" xfId="28771" xr:uid="{EBE8F36F-FF2B-4354-827C-FA6DF8D3DED9}"/>
    <cellStyle name="Comma 7 3" xfId="24136" xr:uid="{F9CC776F-753C-453E-AEE7-CA6D9462C6B3}"/>
    <cellStyle name="Comma 7 3 2" xfId="29027" xr:uid="{5581EE83-5CF3-4548-9C02-DF006D231882}"/>
    <cellStyle name="Comma 7 3 3" xfId="28772" xr:uid="{47A0276D-6239-4FF1-AD57-74D3908D0A6A}"/>
    <cellStyle name="Comma 7 4" xfId="24769" xr:uid="{9C4945D4-5433-4158-BC4E-ACA7E0DA9099}"/>
    <cellStyle name="Comma 7 4 2" xfId="29028" xr:uid="{482205FE-4437-45F0-AEF3-6508B2299745}"/>
    <cellStyle name="Comma 7 4 3" xfId="28773" xr:uid="{8F5D85D2-3558-49D0-A0CC-788C628D0654}"/>
    <cellStyle name="Comma 7 5" xfId="25090" xr:uid="{022DA8C0-9938-4E38-BBF9-336AEFDBF1E7}"/>
    <cellStyle name="Comma 7 5 2" xfId="29029" xr:uid="{A7A175E5-9541-4233-8E1E-DEAAA55D94D7}"/>
    <cellStyle name="Comma 7 5 3" xfId="28774" xr:uid="{96449403-9B38-4DB3-8ACB-6B9552C152AB}"/>
    <cellStyle name="Comma 7 6" xfId="25950" xr:uid="{6F04E9EA-E077-4D26-B659-FB2EF5950457}"/>
    <cellStyle name="Comma 7 6 2" xfId="29030" xr:uid="{6661E666-AC14-45E2-B100-896735260DE8}"/>
    <cellStyle name="Comma 7 7" xfId="28775" xr:uid="{35D59346-AE69-4791-93B0-26AB38BB8BC3}"/>
    <cellStyle name="Comma 7 7 2" xfId="29031" xr:uid="{61ED2528-F78E-40F5-B839-A4A17BCCA0A5}"/>
    <cellStyle name="Comma 7 8" xfId="28776" xr:uid="{73444A0F-E356-4F95-80D5-516AB1A2EBC1}"/>
    <cellStyle name="Comma 7 8 2" xfId="29032" xr:uid="{37ECFE8A-8F79-4116-9095-51BE2886EFFA}"/>
    <cellStyle name="Comma 7 9" xfId="28777" xr:uid="{E9EF69F1-166D-4BAD-9339-04E7A444A855}"/>
    <cellStyle name="Comma 7 9 2" xfId="29033" xr:uid="{76C547FD-946D-4668-BB8E-FA88361A6F9A}"/>
    <cellStyle name="Comma 8" xfId="253" xr:uid="{AB051284-D274-490D-BE66-A9D905E6B0EA}"/>
    <cellStyle name="Comma 8 10" xfId="28778" xr:uid="{0CE2F2C0-E3C9-41B4-9B82-1B70AB6B1671}"/>
    <cellStyle name="Comma 8 10 2" xfId="29034" xr:uid="{725C2F67-A8F5-45A5-A10C-46C1ECC766A8}"/>
    <cellStyle name="Comma 8 11" xfId="28779" xr:uid="{8457C29D-62CF-471D-AEE6-5B4EE9148591}"/>
    <cellStyle name="Comma 8 11 2" xfId="29035" xr:uid="{99607FA3-4098-4F42-95F1-32A1022B5D19}"/>
    <cellStyle name="Comma 8 12" xfId="28780" xr:uid="{E66A5054-EBA6-4B5E-96C4-3D7DB378366E}"/>
    <cellStyle name="Comma 8 12 2" xfId="29036" xr:uid="{F1109A77-7D8A-4635-B09E-1BD5276681D0}"/>
    <cellStyle name="Comma 8 13" xfId="28781" xr:uid="{635502DC-119B-4CA3-9E37-2682F5CC3739}"/>
    <cellStyle name="Comma 8 13 2" xfId="29037" xr:uid="{0EDABFC6-BE5B-4A2B-85FD-213C9A460271}"/>
    <cellStyle name="Comma 8 2" xfId="709" xr:uid="{3C52C63F-6513-4413-A3E5-36768549587C}"/>
    <cellStyle name="Comma 8 2 2" xfId="13974" xr:uid="{9529EA3B-2F8B-49BA-992C-59BAEF872396}"/>
    <cellStyle name="Comma 8 2 2 2" xfId="29038" xr:uid="{D83E0188-EE1F-4EB6-BE28-7A97CDCEE5EE}"/>
    <cellStyle name="Comma 8 2 3" xfId="24547" xr:uid="{1C9FF529-C366-4080-9068-411166CB0261}"/>
    <cellStyle name="Comma 8 2 4" xfId="24978" xr:uid="{8200EEA8-EBC1-4D22-BA13-AEFDB6BC3CB3}"/>
    <cellStyle name="Comma 8 2 5" xfId="25338" xr:uid="{40930A04-5E3C-4CC2-9FBE-20FDF11A5B08}"/>
    <cellStyle name="Comma 8 2 6" xfId="28782" xr:uid="{BCCF9B48-3EF3-42F6-A731-F36F4683A29F}"/>
    <cellStyle name="Comma 8 3" xfId="24361" xr:uid="{5DEB5B68-B8D8-46B2-A5FA-FD0FA7840B0A}"/>
    <cellStyle name="Comma 8 3 2" xfId="29039" xr:uid="{8BA82CA1-DF3E-43AE-8204-AA571F4D25D3}"/>
    <cellStyle name="Comma 8 3 3" xfId="28783" xr:uid="{A3DE8C73-676B-4C9C-A0B4-4994ED3FEBD7}"/>
    <cellStyle name="Comma 8 4" xfId="24841" xr:uid="{26409BC0-C83E-43B8-8160-65E52E72B213}"/>
    <cellStyle name="Comma 8 4 2" xfId="29040" xr:uid="{F034A66B-91E1-4B79-8674-CFB31FCE596C}"/>
    <cellStyle name="Comma 8 4 3" xfId="28784" xr:uid="{E426925A-E687-4220-B2F5-A2387967B694}"/>
    <cellStyle name="Comma 8 5" xfId="25210" xr:uid="{C9304752-F0B8-46C4-B920-0C15A279E8FC}"/>
    <cellStyle name="Comma 8 5 2" xfId="29041" xr:uid="{579EB184-DFD1-4ACA-A4FD-9E3663CDBD94}"/>
    <cellStyle name="Comma 8 5 3" xfId="28785" xr:uid="{9CAE439E-08D1-40E5-BC79-1521D00715BC}"/>
    <cellStyle name="Comma 8 6" xfId="25951" xr:uid="{E60DECAA-B893-4304-A2D1-4141C3840D9B}"/>
    <cellStyle name="Comma 8 6 2" xfId="29042" xr:uid="{5BB64F5C-BB53-430A-9E59-9D4B0CCD7965}"/>
    <cellStyle name="Comma 8 7" xfId="28786" xr:uid="{CFB8F4E1-8FEE-47CA-90B2-A4AF05B4DDD0}"/>
    <cellStyle name="Comma 8 7 2" xfId="29043" xr:uid="{DBB2EDCA-7602-43E6-9F0D-D7D63B8FAA7B}"/>
    <cellStyle name="Comma 8 8" xfId="28787" xr:uid="{715A226D-4CF7-465E-9C6C-A3068F821A9C}"/>
    <cellStyle name="Comma 8 8 2" xfId="29044" xr:uid="{342E88B0-F474-4BDC-AA60-A45135ED91B0}"/>
    <cellStyle name="Comma 8 9" xfId="28788" xr:uid="{01D20AFC-41D6-4583-92D8-392A8925FC7F}"/>
    <cellStyle name="Comma 8 9 2" xfId="29045" xr:uid="{4A48DC33-1FF8-4076-B8AB-6F417094432C}"/>
    <cellStyle name="Comma 9" xfId="254" xr:uid="{55835F58-6063-4558-9A6F-17000398A0DA}"/>
    <cellStyle name="Comma 9 10" xfId="28789" xr:uid="{852E0842-65B7-4734-88DB-AF203184679B}"/>
    <cellStyle name="Comma 9 10 2" xfId="29046" xr:uid="{722E41CD-0EAC-4141-9F77-2EB546945A27}"/>
    <cellStyle name="Comma 9 11" xfId="28790" xr:uid="{D59DBDAF-2CC5-49A2-8881-EB4E0DD8BD67}"/>
    <cellStyle name="Comma 9 11 2" xfId="29047" xr:uid="{FDEA650A-9B3B-4687-AB59-CD62D70BD829}"/>
    <cellStyle name="Comma 9 12" xfId="28791" xr:uid="{F5847379-A40C-4365-967E-308E666DA8D4}"/>
    <cellStyle name="Comma 9 12 2" xfId="29048" xr:uid="{A3C827A3-E341-4E69-BB7F-5D9EA6A2B6B9}"/>
    <cellStyle name="Comma 9 13" xfId="28792" xr:uid="{AD75C4C7-C3EA-4D28-9526-3DBA99DEE8B3}"/>
    <cellStyle name="Comma 9 13 2" xfId="29049" xr:uid="{C7722E5A-255D-4B9E-938C-5D68C3C988FD}"/>
    <cellStyle name="Comma 9 2" xfId="24548" xr:uid="{D1516CBA-E343-4D42-94DC-9A835C3260CF}"/>
    <cellStyle name="Comma 9 2 2" xfId="24979" xr:uid="{C6515320-25CC-414E-9C05-A62A5230057E}"/>
    <cellStyle name="Comma 9 2 2 2" xfId="29050" xr:uid="{5506EC9F-40AA-4BB0-B426-9425314FB5E7}"/>
    <cellStyle name="Comma 9 2 3" xfId="25339" xr:uid="{23EE127E-EE97-43BB-BC84-855713EA5ACB}"/>
    <cellStyle name="Comma 9 2 4" xfId="28793" xr:uid="{48FA3C8B-A8B9-4D90-B633-4524116C3205}"/>
    <cellStyle name="Comma 9 3" xfId="24362" xr:uid="{09BFD0E9-B24C-4665-BF2B-340446CF5245}"/>
    <cellStyle name="Comma 9 3 2" xfId="29051" xr:uid="{236A6E02-794B-4B99-BF6F-6240180DECDC}"/>
    <cellStyle name="Comma 9 3 3" xfId="28794" xr:uid="{3D473F7E-6120-4FD6-9CA2-B376212CA8F0}"/>
    <cellStyle name="Comma 9 4" xfId="24842" xr:uid="{3B816768-92B3-4F59-B1E3-D9BC272538DE}"/>
    <cellStyle name="Comma 9 4 2" xfId="29052" xr:uid="{509FB4CB-C353-4925-868A-F05243AD9A64}"/>
    <cellStyle name="Comma 9 4 3" xfId="28795" xr:uid="{5A7CCC78-4F9D-444E-AB8B-2986D055BC9F}"/>
    <cellStyle name="Comma 9 5" xfId="25211" xr:uid="{26A01F58-52D8-485C-967C-5B8C225EE1DC}"/>
    <cellStyle name="Comma 9 5 2" xfId="29053" xr:uid="{A2F63F96-B559-42E0-A89A-F6881177A785}"/>
    <cellStyle name="Comma 9 5 3" xfId="28796" xr:uid="{F6BD4625-2E97-494D-A16C-31F84210E387}"/>
    <cellStyle name="Comma 9 6" xfId="25952" xr:uid="{A1F14982-FEAD-4F44-A3A0-48E95A6B03F0}"/>
    <cellStyle name="Comma 9 6 2" xfId="29054" xr:uid="{E8D8794B-C944-428F-BBC3-2EB0CCE102ED}"/>
    <cellStyle name="Comma 9 7" xfId="28797" xr:uid="{1B527026-82E7-439D-B3AF-E97A9A04D55C}"/>
    <cellStyle name="Comma 9 7 2" xfId="29055" xr:uid="{78699C56-F812-480F-B31E-BA0CEBA2EA0D}"/>
    <cellStyle name="Comma 9 8" xfId="28798" xr:uid="{954DD980-E6A8-4340-957A-4DC7495AEFF2}"/>
    <cellStyle name="Comma 9 8 2" xfId="29056" xr:uid="{F1E14CA4-DE97-432B-87A3-172AA676CAD8}"/>
    <cellStyle name="Comma 9 9" xfId="28799" xr:uid="{F33BAB94-7439-4873-93EA-9AEC56CEFB1B}"/>
    <cellStyle name="Comma 9 9 2" xfId="29057" xr:uid="{1223B0C0-D329-46CE-8826-589579C56366}"/>
    <cellStyle name="Comma0" xfId="92" xr:uid="{245C48FB-E5C1-4186-B9DA-2203EA91E683}"/>
    <cellStyle name="Comma0 - Style3" xfId="93" xr:uid="{1DA7E30F-A0E0-45AC-BF20-89642E88AC44}"/>
    <cellStyle name="Comma0 - Style4" xfId="94" xr:uid="{966B76A8-53E8-4013-B1BE-5A2258012543}"/>
    <cellStyle name="Comma0 10" xfId="527" xr:uid="{B4643815-CC8E-4C93-A11C-F93572D3AD37}"/>
    <cellStyle name="Comma0 10 2" xfId="26084" xr:uid="{D0BAEF5C-D2A6-4C70-B3E0-5B3BC5D38592}"/>
    <cellStyle name="Comma0 11" xfId="24477" xr:uid="{2C6B3FF1-5DD9-46F3-9F3D-42F0DCC92E2B}"/>
    <cellStyle name="Comma0 11 2" xfId="27219" xr:uid="{7F605E24-A9FD-4A40-AB6E-7514C46EABF1}"/>
    <cellStyle name="Comma0 12" xfId="24465" xr:uid="{874F5947-CDCA-4C88-803B-A1827D1C1206}"/>
    <cellStyle name="Comma0 12 2" xfId="27210" xr:uid="{66E8B177-3F2B-48E2-852B-E83B41DCE888}"/>
    <cellStyle name="Comma0 13" xfId="24569" xr:uid="{DF3969B3-0759-48F4-BA30-92C606D41032}"/>
    <cellStyle name="Comma0 13 2" xfId="27249" xr:uid="{1EC72572-E4E2-4533-9FF6-F027D8670D7B}"/>
    <cellStyle name="Comma0 14" xfId="24466" xr:uid="{F6CF485E-8B85-4997-909B-5E5D791B3973}"/>
    <cellStyle name="Comma0 14 2" xfId="27211" xr:uid="{B7AC8384-F77C-4253-83FE-3D09BC956798}"/>
    <cellStyle name="Comma0 15" xfId="24562" xr:uid="{73E5DFB4-6054-47A7-B6DF-0AC383C4C4E1}"/>
    <cellStyle name="Comma0 15 2" xfId="27243" xr:uid="{40214FC6-558F-4AE4-A30F-53576DCF8AFD}"/>
    <cellStyle name="Comma0 16" xfId="24540" xr:uid="{717205D5-11CD-4D19-B0BD-1677C4316A69}"/>
    <cellStyle name="Comma0 16 2" xfId="27228" xr:uid="{9982D86F-BEF1-43B7-AA6E-9FC59E714214}"/>
    <cellStyle name="Comma0 17" xfId="24563" xr:uid="{7AD35B24-C6BB-4BE4-BE9C-C7A6A41A660C}"/>
    <cellStyle name="Comma0 17 2" xfId="27244" xr:uid="{D2A9F779-E320-49C6-A357-AFE1131E24CD}"/>
    <cellStyle name="Comma0 18" xfId="24468" xr:uid="{0E746D8B-82E0-40D5-86AC-168D4ECB28C0}"/>
    <cellStyle name="Comma0 18 2" xfId="27213" xr:uid="{71027940-8548-4367-BB8E-61D53615B57D}"/>
    <cellStyle name="Comma0 19" xfId="24543" xr:uid="{89A02FBC-CF82-4CA3-939F-4B3D97B9691D}"/>
    <cellStyle name="Comma0 19 2" xfId="27230" xr:uid="{EAFE78B3-18B6-43B4-8106-08DFBB90F311}"/>
    <cellStyle name="Comma0 2" xfId="466" xr:uid="{35E65854-715E-481D-8C41-6DE5F85DCE59}"/>
    <cellStyle name="Comma0 2 2" xfId="24138" xr:uid="{B8154775-9277-4F0B-82BE-0D1AAFBAB6BD}"/>
    <cellStyle name="Comma0 2 2 2" xfId="27115" xr:uid="{C0CCC71D-A694-4D52-AC49-CE9AEA5D1146}"/>
    <cellStyle name="Comma0 20" xfId="24574" xr:uid="{A2460801-3EEF-4CD8-BBC7-33D936C3514A}"/>
    <cellStyle name="Comma0 20 2" xfId="27252" xr:uid="{09C3F315-542F-4D03-9FA8-5D1949051BDA}"/>
    <cellStyle name="Comma0 21" xfId="24575" xr:uid="{34DD2E94-705A-4781-B627-EEBC222D3D68}"/>
    <cellStyle name="Comma0 21 2" xfId="27253" xr:uid="{5EEC5B3D-F18E-47DD-B2FB-E0CE70A112DF}"/>
    <cellStyle name="Comma0 22" xfId="24576" xr:uid="{B5129E96-AE3D-45F3-A3C9-BC7E6D9D9177}"/>
    <cellStyle name="Comma0 22 2" xfId="27254" xr:uid="{A73706BC-D13D-4FD5-A489-7038D425B698}"/>
    <cellStyle name="Comma0 23" xfId="24578" xr:uid="{CDB8A066-2FCA-4484-B886-8716CA61A92A}"/>
    <cellStyle name="Comma0 23 2" xfId="27256" xr:uid="{0ECACB88-C707-4CBE-9778-2AC7C9CEA637}"/>
    <cellStyle name="Comma0 24" xfId="24579" xr:uid="{CECEF588-2C1D-40D3-8963-DDB9CF889CAA}"/>
    <cellStyle name="Comma0 24 2" xfId="27257" xr:uid="{87C123ED-7099-49D0-8DF4-AC19B913924E}"/>
    <cellStyle name="Comma0 25" xfId="24580" xr:uid="{08FE86C8-16B8-4FC8-9F5F-CC32EECC55BB}"/>
    <cellStyle name="Comma0 25 2" xfId="27258" xr:uid="{242FC41C-F1CD-4A10-AAD9-5952C24A823C}"/>
    <cellStyle name="Comma0 26" xfId="24581" xr:uid="{BF0D300C-EA26-44BC-AAB2-0A87F99471AA}"/>
    <cellStyle name="Comma0 26 2" xfId="27259" xr:uid="{A54F9240-22EE-428A-BA44-B77E089D0508}"/>
    <cellStyle name="Comma0 27" xfId="24582" xr:uid="{361FBF07-5D90-4282-BF7B-6398C7FDAC17}"/>
    <cellStyle name="Comma0 27 2" xfId="27260" xr:uid="{38572DBB-B179-46BF-B715-71CF17F0A108}"/>
    <cellStyle name="Comma0 28" xfId="24583" xr:uid="{1CE042F2-DD28-44B4-8A39-AF976CF382E7}"/>
    <cellStyle name="Comma0 28 2" xfId="27261" xr:uid="{3DCF774C-C417-4CAC-AC96-B2D78A56B4F1}"/>
    <cellStyle name="Comma0 29" xfId="23975" xr:uid="{BCC90DCD-9EC3-4688-AD46-10CB2930B561}"/>
    <cellStyle name="Comma0 29 2" xfId="27092" xr:uid="{FBF603D3-EA5B-42E7-8FA0-E94EA5411801}"/>
    <cellStyle name="Comma0 3" xfId="443" xr:uid="{2A5BAEAC-3D15-4BDF-AD4A-C8D1D94EAB2D}"/>
    <cellStyle name="Comma0 3 2" xfId="24139" xr:uid="{2E48661C-2487-403D-841A-7C54E85F42C6}"/>
    <cellStyle name="Comma0 3 2 2" xfId="27116" xr:uid="{3F3D16EA-C72D-43BE-B089-896C5EE801EC}"/>
    <cellStyle name="Comma0 3 3" xfId="26052" xr:uid="{F4D8EEF0-91E4-43BF-8E06-61DECE592CCB}"/>
    <cellStyle name="Comma0 30" xfId="23992" xr:uid="{F755DFB6-3329-4425-A26D-DFC31455B0AD}"/>
    <cellStyle name="Comma0 30 2" xfId="27098" xr:uid="{D910DB2E-3FDA-4B51-8908-A317680AF7DC}"/>
    <cellStyle name="Comma0 31" xfId="24597" xr:uid="{8B249E51-0AB6-4C16-A84A-E9D3318FD6D9}"/>
    <cellStyle name="Comma0 31 2" xfId="27268" xr:uid="{A652AF6E-B6AF-4937-A908-168335EC46DF}"/>
    <cellStyle name="Comma0 32" xfId="24078" xr:uid="{03DE4DD8-D11C-4AC3-A7EB-D9315B770C03}"/>
    <cellStyle name="Comma0 32 2" xfId="27104" xr:uid="{EFDC7E7F-068D-4851-94F9-3AAE160CED3C}"/>
    <cellStyle name="Comma0 33" xfId="24606" xr:uid="{BF8BB0D9-863E-4915-8DA6-043B4ABF1226}"/>
    <cellStyle name="Comma0 33 2" xfId="27274" xr:uid="{66AF2EED-8067-44F3-952E-3ED10BAB962A}"/>
    <cellStyle name="Comma0 34" xfId="24168" xr:uid="{B72B7A89-63FB-49F6-B1EB-6EAC7D2B5964}"/>
    <cellStyle name="Comma0 34 2" xfId="27124" xr:uid="{56635642-25CD-4686-9917-779A9A5E507B}"/>
    <cellStyle name="Comma0 35" xfId="24098" xr:uid="{4D6DA538-9F5C-49CB-81A4-132B7DC8CF8E}"/>
    <cellStyle name="Comma0 35 2" xfId="27105" xr:uid="{C76FA116-D3E5-4414-961E-D327132CD404}"/>
    <cellStyle name="Comma0 36" xfId="24137" xr:uid="{09BC1A36-0A34-45E7-A5F6-636BB4876EF1}"/>
    <cellStyle name="Comma0 36 2" xfId="27114" xr:uid="{4D18623E-B312-4C62-B699-C6D7158A0346}"/>
    <cellStyle name="Comma0 37" xfId="24599" xr:uid="{D39DF955-2A98-4364-A3AC-AB56B0425841}"/>
    <cellStyle name="Comma0 37 2" xfId="27269" xr:uid="{15A648E4-3B4E-4CC1-AB04-2DF1746FC3B6}"/>
    <cellStyle name="Comma0 38" xfId="24601" xr:uid="{C77D0B39-D1C1-4881-8EDB-D289BE765342}"/>
    <cellStyle name="Comma0 38 2" xfId="27271" xr:uid="{0D76B989-0A3F-47D6-BF30-CD212DF9363A}"/>
    <cellStyle name="Comma0 39" xfId="24590" xr:uid="{F93547FE-906A-497B-BB4F-591FD54C375D}"/>
    <cellStyle name="Comma0 39 2" xfId="27263" xr:uid="{FD73C414-A6DF-4B3C-BD97-3DFCCCB7FAF1}"/>
    <cellStyle name="Comma0 4" xfId="501" xr:uid="{FDDFF749-0893-4876-BC53-83C23011AC95}"/>
    <cellStyle name="Comma0 4 2" xfId="26075" xr:uid="{8A5DBC80-61CB-42AC-92DD-9430621D9F55}"/>
    <cellStyle name="Comma0 40" xfId="24613" xr:uid="{2D25D0F1-C98B-4E7C-A8D8-732FE6C7ABF9}"/>
    <cellStyle name="Comma0 40 2" xfId="27278" xr:uid="{1DFA1D8F-AA14-4E70-AE98-94212CB43222}"/>
    <cellStyle name="Comma0 41" xfId="24838" xr:uid="{CBF9D283-B934-4F65-8287-9F01EE9A82B5}"/>
    <cellStyle name="Comma0 41 2" xfId="27372" xr:uid="{F7220E69-C89E-4B2E-9A8B-BA06460DF9EB}"/>
    <cellStyle name="Comma0 42" xfId="24987" xr:uid="{A812ED99-E27C-49BE-B48D-50BF3DAE03CF}"/>
    <cellStyle name="Comma0 42 2" xfId="27389" xr:uid="{88587052-31A3-48E7-80EB-7CF25DD7EABA}"/>
    <cellStyle name="Comma0 43" xfId="24753" xr:uid="{1CA27C3C-9B6D-490A-B27A-090AB0D4D0AB}"/>
    <cellStyle name="Comma0 43 2" xfId="27335" xr:uid="{DE266975-06BB-4041-9A75-A9C3BA415ADE}"/>
    <cellStyle name="Comma0 44" xfId="24768" xr:uid="{C2F5A6F3-B171-44C8-A0AF-66DB488A2100}"/>
    <cellStyle name="Comma0 44 2" xfId="27349" xr:uid="{7815F658-1260-4D5A-803C-B0008AA14605}"/>
    <cellStyle name="Comma0 45" xfId="24999" xr:uid="{B847FAE5-1A64-430D-9973-9B7A0E71D1E2}"/>
    <cellStyle name="Comma0 45 2" xfId="27399" xr:uid="{A93A98C1-0BA0-4197-B53D-1A296C2DED0B}"/>
    <cellStyle name="Comma0 46" xfId="24831" xr:uid="{685A4532-C363-417D-8B1B-C10C3DB9987F}"/>
    <cellStyle name="Comma0 46 2" xfId="27365" xr:uid="{4CE5066A-3A3A-4BDB-8EDB-1B3E15338D07}"/>
    <cellStyle name="Comma0 47" xfId="25003" xr:uid="{231B1213-DF08-4675-BAB0-AB0CF69209F4}"/>
    <cellStyle name="Comma0 47 2" xfId="27401" xr:uid="{1CD70418-79C9-4537-9B06-E9A84F177915}"/>
    <cellStyle name="Comma0 48" xfId="24772" xr:uid="{7748E259-0A95-4D3A-9D38-AEB4C111AF9B}"/>
    <cellStyle name="Comma0 48 2" xfId="27351" xr:uid="{007C6D51-6A2D-47D9-A02F-00DAB256480A}"/>
    <cellStyle name="Comma0 49" xfId="24832" xr:uid="{1091B985-D25F-4760-8AE9-A2A9DF577AED}"/>
    <cellStyle name="Comma0 49 2" xfId="27366" xr:uid="{89DAB60A-1DA9-4718-9AAD-0266F161258E}"/>
    <cellStyle name="Comma0 5" xfId="496" xr:uid="{26C415FA-6278-43A8-BC32-9E4FB7677C11}"/>
    <cellStyle name="Comma0 5 2" xfId="26072" xr:uid="{15B22367-B7A0-4CD7-BBCB-724810E99439}"/>
    <cellStyle name="Comma0 50" xfId="24612" xr:uid="{954831AB-D62A-444C-9B5C-FCCC679FC038}"/>
    <cellStyle name="Comma0 50 2" xfId="27277" xr:uid="{9E043829-8A48-4F67-81A5-AAE265C0DBE3}"/>
    <cellStyle name="Comma0 51" xfId="24827" xr:uid="{6B17E7EC-0F6C-4E14-81BC-3A77C3CF2043}"/>
    <cellStyle name="Comma0 51 2" xfId="27364" xr:uid="{AC813FA3-E3A2-4647-9E08-809EC7C15167}"/>
    <cellStyle name="Comma0 52" xfId="24988" xr:uid="{B3063BE5-B316-43BB-BC94-0E4C4E78452B}"/>
    <cellStyle name="Comma0 52 2" xfId="27390" xr:uid="{3A3F9738-0A22-4FFC-B1D4-23CE9E44434B}"/>
    <cellStyle name="Comma0 53" xfId="25007" xr:uid="{2BDB94DE-670B-4777-ADDB-B1517B9395D3}"/>
    <cellStyle name="Comma0 53 2" xfId="27404" xr:uid="{488D6ED7-3D81-498E-BB04-734F3EEEB1A1}"/>
    <cellStyle name="Comma0 6" xfId="499" xr:uid="{04C5F482-FE8F-4CED-9C58-4EE2351CD7F4}"/>
    <cellStyle name="Comma0 6 2" xfId="26073" xr:uid="{2F9CD8A3-6EDF-4171-8075-DA63BD2B6A69}"/>
    <cellStyle name="Comma0 7" xfId="521" xr:uid="{B1035B3B-9760-4720-8C6E-B7E40049DCB3}"/>
    <cellStyle name="Comma0 7 2" xfId="26078" xr:uid="{5C94CDD7-69CB-448A-829D-0B280D94A206}"/>
    <cellStyle name="Comma0 8" xfId="529" xr:uid="{251BF8BC-CE17-4FC4-9218-5BD6010C7D88}"/>
    <cellStyle name="Comma0 8 2" xfId="26086" xr:uid="{E499FF62-5A3D-4F57-B7E2-A84309F88264}"/>
    <cellStyle name="Comma0 9" xfId="522" xr:uid="{813137AE-E59B-4FE4-9C4D-58B80BCFD484}"/>
    <cellStyle name="Comma0 9 2" xfId="26079" xr:uid="{BE40B3AF-989A-45F2-AD5E-3ECF51EC88B8}"/>
    <cellStyle name="Comma0_3.7 Revenue Correcting - Dec09" xfId="415" xr:uid="{852A96AB-712D-4F6E-9DC1-0712BBC25E26}"/>
    <cellStyle name="Comma1 - Style1" xfId="95" xr:uid="{26FDF692-9060-4B43-BE34-40B9CC0FF49F}"/>
    <cellStyle name="Currency" xfId="42" builtinId="4"/>
    <cellStyle name="Currency [1]" xfId="616" xr:uid="{9EB490E0-D732-4129-9DB4-1B244E9BB515}"/>
    <cellStyle name="Currency [1] 2" xfId="24140" xr:uid="{ABCCE726-FCBC-4DD2-889D-8D03EA9F6050}"/>
    <cellStyle name="Currency [2]" xfId="617" xr:uid="{51384173-7E66-4463-B201-777F555B5CFB}"/>
    <cellStyle name="Currency [2] 2" xfId="24141" xr:uid="{649B4B0E-F5C2-4C45-BAB6-9C1443C33EEB}"/>
    <cellStyle name="Currency [3]" xfId="618" xr:uid="{8290E2FA-C903-48FA-8DD4-05A9C00CEC9C}"/>
    <cellStyle name="Currency [3] 2" xfId="24142" xr:uid="{8721D61C-913B-455F-8846-41492D849238}"/>
    <cellStyle name="Currency 10" xfId="24366" xr:uid="{06A1DFCF-632B-4B4C-9FB6-B93F059414A3}"/>
    <cellStyle name="Currency 10 2" xfId="27194" xr:uid="{DECAECDE-D731-4609-9B48-E68272A17910}"/>
    <cellStyle name="Currency 11" xfId="24532" xr:uid="{54C89C25-7944-41C0-9EF1-7FE4FC34BCB3}"/>
    <cellStyle name="Currency 11 2" xfId="27225" xr:uid="{D5A249C9-ADD2-4768-8CA8-FFA4E77E8179}"/>
    <cellStyle name="Currency 12" xfId="71" xr:uid="{792BD722-B242-4055-95D1-A5D14CD710B9}"/>
    <cellStyle name="Currency 12 2" xfId="25855" xr:uid="{C0B13505-3C2E-409F-90B9-CF59708EB394}"/>
    <cellStyle name="Currency 13" xfId="24371" xr:uid="{A1EC9182-A633-408C-882E-FCC6AA7078F2}"/>
    <cellStyle name="Currency 13 2" xfId="27199" xr:uid="{A91D2952-6112-4469-AEB7-5D388C3861B3}"/>
    <cellStyle name="Currency 14" xfId="25342" xr:uid="{831C652B-82F6-4674-9912-F0C54C30DDB8}"/>
    <cellStyle name="Currency 14 2" xfId="27491" xr:uid="{CAB46FA3-30D2-4EEA-8BCD-F2F4D95ACA75}"/>
    <cellStyle name="Currency 15" xfId="25357" xr:uid="{9F0B3712-EC1D-447D-A460-99DF9A9A5E8C}"/>
    <cellStyle name="Currency 15 2" xfId="27506" xr:uid="{4D5D8363-DF74-4D13-940E-2290C17C38C4}"/>
    <cellStyle name="Currency 16" xfId="24372" xr:uid="{C138B6FD-ABE1-4299-86CB-F4814C8F2DF2}"/>
    <cellStyle name="Currency 16 2" xfId="27200" xr:uid="{549A7B93-D38A-49FE-A713-2DE84329477D}"/>
    <cellStyle name="Currency 17" xfId="24373" xr:uid="{A6DAF8D3-121B-4F72-9572-C127C82C1233}"/>
    <cellStyle name="Currency 17 2" xfId="27201" xr:uid="{74A2A5F1-CB0E-49F4-900C-5716F5B8717A}"/>
    <cellStyle name="Currency 18" xfId="25521" xr:uid="{C79B4795-AF42-404C-BF1C-95D31AA0725E}"/>
    <cellStyle name="Currency 18 2" xfId="27668" xr:uid="{3D147AB4-5661-447D-B2EE-6522262DA285}"/>
    <cellStyle name="Currency 19" xfId="33440" xr:uid="{6791664F-F9B6-4D08-B041-3EDB97A62FFF}"/>
    <cellStyle name="Currency 2" xfId="56" xr:uid="{7E8A2FD0-B178-4676-95DF-7F636A92D179}"/>
    <cellStyle name="Currency 2 10" xfId="24143" xr:uid="{6D454292-2E0B-4F4D-B5B0-7AB4895D051C}"/>
    <cellStyle name="Currency 2 11" xfId="25810" xr:uid="{9D654991-F924-46D7-8E6B-AABB21768A98}"/>
    <cellStyle name="Currency 2 12" xfId="96" xr:uid="{4A26F29C-C471-4D9F-B375-B6525B3461E2}"/>
    <cellStyle name="Currency 2 2" xfId="420" xr:uid="{6A15D7C5-EFEA-4BA6-9D96-E40FCB06ACFF}"/>
    <cellStyle name="Currency 2 2 2" xfId="503" xr:uid="{D8D78EEC-9EBE-45B6-91D7-F248DE7080BD}"/>
    <cellStyle name="Currency 2 2 2 2" xfId="589" xr:uid="{6FD63463-0A6E-4A97-8396-2A6C1A6693C0}"/>
    <cellStyle name="Currency 2 2 2 2 2" xfId="13952" xr:uid="{7C7B75C3-AD50-4C26-B6BC-07C9AE5AE843}"/>
    <cellStyle name="Currency 2 2 2 3" xfId="13875" xr:uid="{FB8DEEDA-0A52-4F4D-AEC2-65B707021789}"/>
    <cellStyle name="Currency 2 2 3" xfId="552" xr:uid="{0B587F5A-3400-4015-8433-107AEF599D89}"/>
    <cellStyle name="Currency 2 2 3 2" xfId="13915" xr:uid="{BC2B0091-883A-4B15-BF40-8AB6B5618A4D}"/>
    <cellStyle name="Currency 2 2 4" xfId="13830" xr:uid="{9E95FB64-0C56-4389-8DBC-FCE6E869071E}"/>
    <cellStyle name="Currency 2 2 5" xfId="24144" xr:uid="{F583DC1C-7233-4075-A31D-CF32AFA44411}"/>
    <cellStyle name="Currency 2 2 5 2" xfId="27117" xr:uid="{A9107D30-4066-4CA6-8778-410AF0D2B4B7}"/>
    <cellStyle name="Currency 2 3" xfId="467" xr:uid="{C4A9947C-96F6-4BD7-A313-B3FFCBA79928}"/>
    <cellStyle name="Currency 2 3 2" xfId="572" xr:uid="{45AA4EF9-4C97-4956-97AC-6ABB9CB7D219}"/>
    <cellStyle name="Currency 2 3 2 2" xfId="13935" xr:uid="{ABBB34E3-E6CF-4388-8941-2A5DA8538775}"/>
    <cellStyle name="Currency 2 3 3" xfId="13854" xr:uid="{42CD6237-6F14-4D03-8F7C-A6A7412951C7}"/>
    <cellStyle name="Currency 2 3 4" xfId="24145" xr:uid="{706FC28D-B96F-4C80-B484-2C1426D677A3}"/>
    <cellStyle name="Currency 2 3 4 2" xfId="27118" xr:uid="{BC002985-2EE3-490A-A827-914BB1506900}"/>
    <cellStyle name="Currency 2 4" xfId="444" xr:uid="{A868F925-8F2D-4DA9-A426-8C6726D57B96}"/>
    <cellStyle name="Currency 2 5" xfId="534" xr:uid="{48757689-10E9-42C5-8BA4-1790430658CA}"/>
    <cellStyle name="Currency 2 5 2" xfId="26089" xr:uid="{A57540E4-2052-4B3F-925F-C089D349B9C0}"/>
    <cellStyle name="Currency 2 6" xfId="537" xr:uid="{15BFAB4D-D490-4196-87A6-7D9203F4A759}"/>
    <cellStyle name="Currency 2 6 2" xfId="13900" xr:uid="{977CBA8C-9FE6-4B5D-B4BE-035607CF1007}"/>
    <cellStyle name="Currency 2 7" xfId="710" xr:uid="{203C4010-9E11-4E83-BBF2-3BD68C88703D}"/>
    <cellStyle name="Currency 2 7 2" xfId="13975" xr:uid="{7148346E-BD7D-4178-B596-7E398EA5C301}"/>
    <cellStyle name="Currency 2 8" xfId="23962" xr:uid="{A5F96A9D-B142-4CAC-9084-D77ACABCDC33}"/>
    <cellStyle name="Currency 2 9" xfId="13672" xr:uid="{0E5C203F-1B9C-48A3-869A-63536A0F859A}"/>
    <cellStyle name="Currency 3" xfId="64" xr:uid="{009664C1-FDDB-4DBE-BD24-1E9CC3BAF756}"/>
    <cellStyle name="Currency 3 2" xfId="468" xr:uid="{054E8BFC-0144-4082-9082-CD710FBAD531}"/>
    <cellStyle name="Currency 3 2 2" xfId="24368" xr:uid="{BD0E0593-296D-4DBB-801C-563900376417}"/>
    <cellStyle name="Currency 3 2 2 2" xfId="27196" xr:uid="{E989F3CC-D293-4F0A-AAF3-1A413C7D2848}"/>
    <cellStyle name="Currency 3 3" xfId="445" xr:uid="{985BBC87-6F64-4D78-884D-EC2DBC57E4D9}"/>
    <cellStyle name="Currency 3 3 2" xfId="26053" xr:uid="{31FC6C87-888F-406A-873C-70D7680CE29B}"/>
    <cellStyle name="Currency 3 4" xfId="3686" xr:uid="{C1F56D1D-7763-42A0-9F17-BEA8E1173D30}"/>
    <cellStyle name="Currency 3 5" xfId="24146" xr:uid="{6C453A0A-36F2-47EF-B7F8-2B0FE65AB3ED}"/>
    <cellStyle name="Currency 3 6" xfId="25850" xr:uid="{B17F356C-886D-42D7-81F0-DB08050885CA}"/>
    <cellStyle name="Currency 3 7" xfId="97" xr:uid="{9FBAB5CE-97F5-4DEC-8DDE-09DE20C03CD1}"/>
    <cellStyle name="Currency 31" xfId="33450" xr:uid="{DC06ED2C-24A8-41B7-90BF-ECB650CC4E96}"/>
    <cellStyle name="Currency 4" xfId="234" xr:uid="{5C46E64C-7848-48E1-B8DA-DBEDEF71B2BC}"/>
    <cellStyle name="Currency 4 2" xfId="25940" xr:uid="{3AF094EF-85F6-4F54-96A4-C7A14E9BF128}"/>
    <cellStyle name="Currency 4 3" xfId="33444" xr:uid="{B0A3BD42-800C-49D3-A9FF-7C5780E2E695}"/>
    <cellStyle name="Currency 5" xfId="235" xr:uid="{9ECAA2FC-3F8C-4C8D-A3FC-5CA9F52D1FC1}"/>
    <cellStyle name="Currency 5 2" xfId="426" xr:uid="{45460051-3B04-481B-82A1-23629E1270DC}"/>
    <cellStyle name="Currency 5 2 2" xfId="508" xr:uid="{23343044-34BF-466F-A614-B71808AC0E4E}"/>
    <cellStyle name="Currency 5 2 2 2" xfId="594" xr:uid="{CFC355DB-FDB1-4DF1-9C60-4C14B03C8384}"/>
    <cellStyle name="Currency 5 2 2 2 2" xfId="13957" xr:uid="{F3A7C7A7-56BD-4C81-8610-488A3539C910}"/>
    <cellStyle name="Currency 5 2 2 3" xfId="13880" xr:uid="{D29FE03D-3FA0-4B18-BE2A-F2F59D7EAFB6}"/>
    <cellStyle name="Currency 5 2 3" xfId="557" xr:uid="{867982A9-34D5-4F17-842A-33A801583968}"/>
    <cellStyle name="Currency 5 2 3 2" xfId="13920" xr:uid="{B3E907BF-33D9-46FA-B094-1084573B99DA}"/>
    <cellStyle name="Currency 5 2 4" xfId="13836" xr:uid="{1513D303-3D70-4191-9EC0-F0A2D07304D3}"/>
    <cellStyle name="Currency 5 2 5" xfId="24369" xr:uid="{6A1D650B-DE42-4FE4-AB77-8395FD35FD17}"/>
    <cellStyle name="Currency 5 2 5 2" xfId="27197" xr:uid="{574384E8-7CDE-417C-AB45-CC030D3BC434}"/>
    <cellStyle name="Currency 5 3" xfId="488" xr:uid="{527252B6-7D7A-44A1-9E8D-1C01A893285F}"/>
    <cellStyle name="Currency 5 3 2" xfId="579" xr:uid="{6931D207-58C7-49C1-BC84-E0F95085C175}"/>
    <cellStyle name="Currency 5 3 2 2" xfId="13942" xr:uid="{1F72281B-B813-4229-9D21-44CCA2479B3A}"/>
    <cellStyle name="Currency 5 3 3" xfId="13865" xr:uid="{1C003755-0920-458B-A797-82B8E7C92244}"/>
    <cellStyle name="Currency 5 3 4" xfId="24473" xr:uid="{0E4231C5-D416-4999-A99C-96782F5E5615}"/>
    <cellStyle name="Currency 5 3 5" xfId="24924" xr:uid="{1B96BEF5-6493-4F24-96E8-EA2AA1A0D83A}"/>
    <cellStyle name="Currency 5 3 6" xfId="25289" xr:uid="{8DF30CC5-DA35-4673-8661-A61F31455996}"/>
    <cellStyle name="Currency 5 4" xfId="542" xr:uid="{7DBB4C3F-3DEA-4584-81A4-65C10C97508B}"/>
    <cellStyle name="Currency 5 4 2" xfId="13905" xr:uid="{3E1707E2-D63A-48D7-ABAC-E3DE88D2A02F}"/>
    <cellStyle name="Currency 5 5" xfId="13750" xr:uid="{74A1355B-665D-4ECD-81D6-87C29A84B71D}"/>
    <cellStyle name="Currency 5 6" xfId="23969" xr:uid="{090D6875-EC72-405A-917B-F67D0062A832}"/>
    <cellStyle name="Currency 5 6 2" xfId="27090" xr:uid="{36CDD415-CEB3-4151-BE12-D15E47218AF0}"/>
    <cellStyle name="Currency 5 7" xfId="24147" xr:uid="{FC7487E8-18AF-46AF-8A29-C1C69585BF87}"/>
    <cellStyle name="Currency 5 8" xfId="24773" xr:uid="{202B5BD6-2B81-4DEF-ACC9-2CC17EE3E302}"/>
    <cellStyle name="Currency 5 9" xfId="25091" xr:uid="{1757D9FA-F7DF-4F1A-9F34-031859090E47}"/>
    <cellStyle name="Currency 6" xfId="461" xr:uid="{C8B417E7-3F53-4B2A-9CA9-E1FBFAE43BBA}"/>
    <cellStyle name="Currency 6 2" xfId="24359" xr:uid="{CE68762A-513F-4F1B-95F3-CEC405815045}"/>
    <cellStyle name="Currency 6 3" xfId="26063" xr:uid="{BE2A3DAA-EFAC-4F58-8D09-4BDD29AEBE65}"/>
    <cellStyle name="Currency 6 4" xfId="33443" xr:uid="{E3DC2477-3110-4746-9F18-341721A266A2}"/>
    <cellStyle name="Currency 7" xfId="2656" xr:uid="{302B47B1-437D-4CB5-BE51-1F6FBBB4D2DA}"/>
    <cellStyle name="Currency 7 2" xfId="24550" xr:uid="{C2184B8E-C4BD-45F6-817A-13FC155F659D}"/>
    <cellStyle name="Currency 7 2 2" xfId="24980" xr:uid="{6ACA4ABD-6128-49FF-9BB3-6758437382C4}"/>
    <cellStyle name="Currency 7 2 3" xfId="25340" xr:uid="{A4CD74DB-21E4-4C81-9AE2-191752CAACF7}"/>
    <cellStyle name="Currency 7 3" xfId="24363" xr:uid="{6CDE1B7F-F153-4B9A-849E-DE0A3D217EC4}"/>
    <cellStyle name="Currency 7 4" xfId="24843" xr:uid="{66088F4D-D05D-4E4D-A580-2FF6B4CB17D5}"/>
    <cellStyle name="Currency 7 5" xfId="25212" xr:uid="{DAFDE1FB-644E-4ED3-AE2D-F40A129A0EBE}"/>
    <cellStyle name="Currency 7 6" xfId="26204" xr:uid="{226B4275-FECF-4986-BCEA-588C3DC871C8}"/>
    <cellStyle name="Currency 8" xfId="13667" xr:uid="{601161A2-54C7-426A-84F2-546725E933C4}"/>
    <cellStyle name="Currency 8 2" xfId="23970" xr:uid="{52B7D112-2D3E-44FF-95B2-686103DD6DB3}"/>
    <cellStyle name="Currency 8 2 2" xfId="27091" xr:uid="{D40174DF-8858-4F2F-A401-9C2C70986EB3}"/>
    <cellStyle name="Currency 8 3" xfId="26612" xr:uid="{FCF61686-3969-44E6-97A6-73481C16A7F1}"/>
    <cellStyle name="Currency 9" xfId="23955" xr:uid="{145D1CF8-88D1-42FC-A567-FEFDEA272469}"/>
    <cellStyle name="Currency 9 2" xfId="24365" xr:uid="{735E3CBE-1C8B-4702-A1F4-D5BA8BD31875}"/>
    <cellStyle name="Currency 9 2 2" xfId="27193" xr:uid="{F1CFB32B-EA2A-4312-9F0E-AAB882A2C1AD}"/>
    <cellStyle name="Currency No Comma" xfId="98" xr:uid="{885CEB3E-2599-4372-A3D4-4A9A58F89E91}"/>
    <cellStyle name="Currency(0)" xfId="99" xr:uid="{6D2F7C7A-9DB0-4C00-AE99-87ED28C68258}"/>
    <cellStyle name="Currency0" xfId="100" xr:uid="{F58729B2-1F39-4280-BC09-90520BDCDCF4}"/>
    <cellStyle name="Currency0 2" xfId="469" xr:uid="{07BAD16B-185F-4C84-A655-8D473DD5E0C6}"/>
    <cellStyle name="Currency0 2 2" xfId="24148" xr:uid="{F3A42936-6A02-4169-AC68-E869E04D14A8}"/>
    <cellStyle name="Currency0 2 2 2" xfId="27119" xr:uid="{9BBFD4A1-AFC7-4424-82F5-B9FECCE44559}"/>
    <cellStyle name="Currency0 3" xfId="446" xr:uid="{DCFBA19C-2FC4-4D5C-8C8D-0523633A4BFA}"/>
    <cellStyle name="Currency0 3 2" xfId="26054" xr:uid="{4E8A6374-EB3E-4A5B-BBCA-8FDC3782F313}"/>
    <cellStyle name="Currency0 4" xfId="23976" xr:uid="{AEFD45D4-CCC7-4C3F-900D-513A0524E1FA}"/>
    <cellStyle name="Currency0 4 2" xfId="27093" xr:uid="{851D86ED-011B-48D4-A334-62EDC6F2F944}"/>
    <cellStyle name="Currsmall" xfId="619" xr:uid="{7B84D833-00AF-440E-A869-9783DDDB9940}"/>
    <cellStyle name="Data Link" xfId="620" xr:uid="{5F72B43D-D608-4DC5-847E-DAB3C3F1E1E7}"/>
    <cellStyle name="Date" xfId="101" xr:uid="{195AAEF0-F7EC-4DB7-8DD7-D098DC3213EC}"/>
    <cellStyle name="Date - Style3" xfId="102" xr:uid="{8A861A4A-C486-4D9F-8349-37E436C19960}"/>
    <cellStyle name="Date (mm/dd/yy)" xfId="621" xr:uid="{2894B057-2812-4D1D-831A-B74D82446D26}"/>
    <cellStyle name="Date (mm/dd/yy) 2" xfId="26098" xr:uid="{CBA5E111-1FF6-430A-969E-FCB26B57B77E}"/>
    <cellStyle name="Date (mm/yy)" xfId="622" xr:uid="{F1EAB8D2-CE62-48D0-B6D0-4C53D9B6F1B7}"/>
    <cellStyle name="Date (mm/yy) 2" xfId="26099" xr:uid="{793AF5FD-4A31-4819-8564-2040D9D18B55}"/>
    <cellStyle name="Date (mmm/yy)" xfId="623" xr:uid="{11985870-7F5A-400C-A72E-370335C673AD}"/>
    <cellStyle name="Date (mmm/yy) 2" xfId="26100" xr:uid="{563BB540-8E4F-4D2B-BE0E-B9DEF7D72B53}"/>
    <cellStyle name="Date (Mon, Tues, etc)" xfId="624" xr:uid="{33319D20-B611-46CA-9435-3B481FE80C7F}"/>
    <cellStyle name="Date (Mon, Tues, etc) 2" xfId="26101" xr:uid="{B5CFEC72-32D4-4210-BAB6-F4AD7EC81491}"/>
    <cellStyle name="Date (Monday, Tuesday, etc)" xfId="625" xr:uid="{C8FDBF24-4A9E-40FE-90F3-CDCB3DC5DB88}"/>
    <cellStyle name="Date (Monday, Tuesday, etc) 2" xfId="26102" xr:uid="{0540742D-E08F-4E71-A343-B947BA9538D6}"/>
    <cellStyle name="Date 10" xfId="526" xr:uid="{104A8868-6412-4822-862D-77114A442CBC}"/>
    <cellStyle name="Date 10 2" xfId="26083" xr:uid="{4486DD8B-F5A5-4F72-A0FD-F92B9125303B}"/>
    <cellStyle name="Date 11" xfId="24474" xr:uid="{6BE50687-CCB1-43EC-A805-689CED3403C9}"/>
    <cellStyle name="Date 11 2" xfId="27217" xr:uid="{DBE950CE-359B-4CFB-9865-7C14D311940E}"/>
    <cellStyle name="Date 12" xfId="24467" xr:uid="{CB2CA066-5276-4DB2-A9A9-3471F18539A1}"/>
    <cellStyle name="Date 12 2" xfId="27212" xr:uid="{5BC88AB9-E0CC-4C04-9117-366499F964B4}"/>
    <cellStyle name="Date 13" xfId="24475" xr:uid="{24EC0311-C36B-45CF-BC01-3015C7012E84}"/>
    <cellStyle name="Date 13 2" xfId="27218" xr:uid="{7E16818B-A209-4569-8323-91B142E8C38E}"/>
    <cellStyle name="Date 14" xfId="24471" xr:uid="{C6204001-5945-46F5-AD16-7D8EEAD901E6}"/>
    <cellStyle name="Date 14 2" xfId="27216" xr:uid="{8E00CD4B-D5CF-4798-9996-1987D824DAE8}"/>
    <cellStyle name="Date 15" xfId="24568" xr:uid="{4618C98B-01DB-4A72-A3E2-06E1E2165802}"/>
    <cellStyle name="Date 15 2" xfId="27248" xr:uid="{A64E8716-6B57-44E7-9724-85D4A2FDCD8E}"/>
    <cellStyle name="Date 16" xfId="24470" xr:uid="{2F4B6F7B-64EA-4DAD-B0FC-20C22DCD05ED}"/>
    <cellStyle name="Date 16 2" xfId="27215" xr:uid="{0D588111-9BC5-49FC-8B2F-960FD9E4E717}"/>
    <cellStyle name="Date 17" xfId="24561" xr:uid="{19C852E8-CBD2-49D5-9BF4-6AB614345334}"/>
    <cellStyle name="Date 17 2" xfId="27242" xr:uid="{21D2F58C-057E-49C8-8C73-E3DA413DF00F}"/>
    <cellStyle name="Date 18" xfId="24381" xr:uid="{5BC83F3C-5A26-4C9D-B6CB-42F5A3EC7343}"/>
    <cellStyle name="Date 18 2" xfId="27204" xr:uid="{AFCF532C-93A3-4E37-BFEE-15C3E177AD60}"/>
    <cellStyle name="Date 19" xfId="24559" xr:uid="{947C2050-21CD-49CA-9255-1F05EAF80F90}"/>
    <cellStyle name="Date 19 2" xfId="27240" xr:uid="{58A155D6-BF9B-43DF-B904-506B10174F57}"/>
    <cellStyle name="Date 2" xfId="470" xr:uid="{B93BA3C5-3B82-448F-B66E-6308F35F4704}"/>
    <cellStyle name="Date 2 2" xfId="24149" xr:uid="{598675F0-C22D-4544-B66C-4555CB745F51}"/>
    <cellStyle name="Date 2 2 2" xfId="27120" xr:uid="{47B441CD-70F4-44B2-AD04-566E11346271}"/>
    <cellStyle name="Date 20" xfId="24383" xr:uid="{E7FE2F62-D75C-448C-B06D-2C99C3F55B5A}"/>
    <cellStyle name="Date 20 2" xfId="27205" xr:uid="{975124FE-2242-4E1B-9EB1-809E9E1412AE}"/>
    <cellStyle name="Date 21" xfId="24555" xr:uid="{C3BC31E4-6578-4937-A570-889592CF220E}"/>
    <cellStyle name="Date 21 2" xfId="27237" xr:uid="{749ADEF6-ED4D-4ABF-9397-F69A28365451}"/>
    <cellStyle name="Date 22" xfId="24549" xr:uid="{BB6BC716-69AB-4219-B50F-80FAFEBDDE02}"/>
    <cellStyle name="Date 22 2" xfId="27233" xr:uid="{3BED4626-8366-46B8-9C4B-8B1DA6BCD0B5}"/>
    <cellStyle name="Date 23" xfId="24557" xr:uid="{9F528D81-7359-4268-8CC0-1EA3BAB6130F}"/>
    <cellStyle name="Date 23 2" xfId="27239" xr:uid="{6ED1EE15-C752-49EB-A33D-25CC3A06ECF2}"/>
    <cellStyle name="Date 24" xfId="24469" xr:uid="{CBEA4D0B-EC96-4B54-9B13-45DBEE6FB701}"/>
    <cellStyle name="Date 24 2" xfId="27214" xr:uid="{C9AED1E9-86A6-4283-8424-03FED95EB17E}"/>
    <cellStyle name="Date 25" xfId="24554" xr:uid="{A0927F48-319A-4C6F-8487-C098AD5DC259}"/>
    <cellStyle name="Date 25 2" xfId="27236" xr:uid="{3830D339-49EF-46CB-98F3-1A7E674BFEC9}"/>
    <cellStyle name="Date 26" xfId="24573" xr:uid="{905EC9DB-D1D5-4E82-B7E8-96F8EE934FFE}"/>
    <cellStyle name="Date 26 2" xfId="27251" xr:uid="{86B69E99-A0D0-48BE-9CDE-622295192B43}"/>
    <cellStyle name="Date 27" xfId="23977" xr:uid="{1CE9BAEF-74DD-4687-BC45-9E9EC0ABCC02}"/>
    <cellStyle name="Date 27 2" xfId="27094" xr:uid="{6C967645-5C4F-476C-BB98-A1773AA3B880}"/>
    <cellStyle name="Date 28" xfId="23991" xr:uid="{C71087A2-013B-4039-B4C7-52CCC57B7E79}"/>
    <cellStyle name="Date 28 2" xfId="27097" xr:uid="{E2DF904E-D5A6-460E-B92A-AD2CF428BBD3}"/>
    <cellStyle name="Date 29" xfId="24596" xr:uid="{FDC61F88-061B-44F1-A23E-FB9A1B1D0380}"/>
    <cellStyle name="Date 29 2" xfId="27267" xr:uid="{7E50D15C-59BA-4B84-9727-097B0248F5FD}"/>
    <cellStyle name="Date 3" xfId="447" xr:uid="{0090AC89-17D6-45C7-8B1E-4A16F925237A}"/>
    <cellStyle name="Date 3 2" xfId="26055" xr:uid="{E27841B8-0E86-4E93-81F4-88533F1D08D6}"/>
    <cellStyle name="Date 30" xfId="24073" xr:uid="{4FDFC3A1-7B82-447E-A6D6-A85B8EFB9A76}"/>
    <cellStyle name="Date 30 2" xfId="27103" xr:uid="{C114F1A7-455E-4A32-A751-0FD55D6E1BCE}"/>
    <cellStyle name="Date 31" xfId="24605" xr:uid="{AA7EAAC1-5C22-42BB-92F5-FA133D2F7EAF}"/>
    <cellStyle name="Date 31 2" xfId="27273" xr:uid="{FAFBBF20-D155-47E7-BF9B-FB209410A41D}"/>
    <cellStyle name="Date 32" xfId="24586" xr:uid="{8A742644-FDA6-4A98-B1A2-210A8F3B370C}"/>
    <cellStyle name="Date 32 2" xfId="27262" xr:uid="{27B9FF93-21D4-4701-9877-5033BCB3C2C0}"/>
    <cellStyle name="Date 33" xfId="24150" xr:uid="{8F893AC5-164E-4508-B477-67E67AB732A7}"/>
    <cellStyle name="Date 33 2" xfId="27121" xr:uid="{1BB07540-D440-4AA9-A92F-8AA223C4BFD2}"/>
    <cellStyle name="Date 34" xfId="24593" xr:uid="{DA7777E9-CDE5-4DB4-AA49-CA62BC850148}"/>
    <cellStyle name="Date 34 2" xfId="27265" xr:uid="{5AE58BB9-A705-4D8A-A968-B3B10C7377CB}"/>
    <cellStyle name="Date 35" xfId="24604" xr:uid="{4A72A752-00B1-4E05-98B1-52563978DA7D}"/>
    <cellStyle name="Date 35 2" xfId="27272" xr:uid="{03F5F689-05FF-4BE8-BB8B-FC69F2197569}"/>
    <cellStyle name="Date 36" xfId="24163" xr:uid="{83969FB4-7320-480E-A1D1-70A3FE6F8DC0}"/>
    <cellStyle name="Date 36 2" xfId="27123" xr:uid="{D8F9A0FA-3053-4B6B-8B83-B7E651610B76}"/>
    <cellStyle name="Date 37" xfId="24600" xr:uid="{5DB5BF1E-BB2B-45B0-ADD3-05CA5369C0DE}"/>
    <cellStyle name="Date 37 2" xfId="27270" xr:uid="{69D3E585-8D31-45AF-AE13-B916C25C143C}"/>
    <cellStyle name="Date 38" xfId="24614" xr:uid="{88CC1009-08C6-4905-A8B6-D8BD095E4238}"/>
    <cellStyle name="Date 38 2" xfId="27279" xr:uid="{8962FABA-2B3E-4CE7-B3E3-869914BA8248}"/>
    <cellStyle name="Date 39" xfId="24837" xr:uid="{EB6AA7AD-8033-489F-ACBD-3E941BC00AC0}"/>
    <cellStyle name="Date 39 2" xfId="27371" xr:uid="{899CEE35-D804-4B79-A822-E4D5F5BF07EF}"/>
    <cellStyle name="Date 4" xfId="500" xr:uid="{29DB8199-C897-410D-A4EC-9427EFC532B8}"/>
    <cellStyle name="Date 4 2" xfId="26074" xr:uid="{700B20CD-B18D-4AAD-890F-DE7E316E1639}"/>
    <cellStyle name="Date 40" xfId="24701" xr:uid="{9ADDEBED-1E6E-4EEA-B757-1E3CF2D5BF18}"/>
    <cellStyle name="Date 40 2" xfId="27287" xr:uid="{A6A1E8A7-CC01-4F9A-8849-EC59DE60D594}"/>
    <cellStyle name="Date 41" xfId="24981" xr:uid="{4E2F87BF-45DD-46A9-9427-4506D94348C1}"/>
    <cellStyle name="Date 41 2" xfId="27385" xr:uid="{66D1B673-7EE6-49D3-9603-789E5646748E}"/>
    <cellStyle name="Date 42" xfId="24997" xr:uid="{238CDBBB-62F5-47B7-923F-EB27745C134E}"/>
    <cellStyle name="Date 42 2" xfId="27397" xr:uid="{761415F9-2A7D-4CE3-B7A6-B3F906869525}"/>
    <cellStyle name="Date 43" xfId="24921" xr:uid="{77D588DB-45BF-4E33-BDF9-A2874EDABEFC}"/>
    <cellStyle name="Date 43 2" xfId="27375" xr:uid="{F0012820-F599-4A31-9D97-7286D18EBC82}"/>
    <cellStyle name="Date 44" xfId="24826" xr:uid="{D6B218AA-53FA-4AB8-B6ED-13EA985260E5}"/>
    <cellStyle name="Date 44 2" xfId="27363" xr:uid="{3BFE05BD-65BE-4BDA-A5C6-DDD420556FC4}"/>
    <cellStyle name="Date 45" xfId="24995" xr:uid="{28F0B4AB-2DF6-4BF1-AD2D-917E65584A9C}"/>
    <cellStyle name="Date 45 2" xfId="27396" xr:uid="{0F13E34F-DEDF-481D-93F7-53A8A889E8CF}"/>
    <cellStyle name="Date 46" xfId="24990" xr:uid="{1B663559-1544-4C21-A843-077426A0D1C5}"/>
    <cellStyle name="Date 46 2" xfId="27392" xr:uid="{258B0DFD-EF74-4C2C-8ED5-8A5C8E217265}"/>
    <cellStyle name="Date 47" xfId="25004" xr:uid="{E8033426-C288-487B-B113-F13966AED851}"/>
    <cellStyle name="Date 47 2" xfId="27402" xr:uid="{E1FED6E5-A69B-49FD-8C90-A12327CE1E49}"/>
    <cellStyle name="Date 48" xfId="24986" xr:uid="{2D3F2309-A68A-4096-B219-98D6B7D1E19E}"/>
    <cellStyle name="Date 48 2" xfId="27388" xr:uid="{C324E6C0-7B43-4969-86D8-6AEE8D2BDE1B}"/>
    <cellStyle name="Date 49" xfId="24993" xr:uid="{90AEAB32-624E-4039-8EB9-F2F5C2223AC1}"/>
    <cellStyle name="Date 49 2" xfId="27395" xr:uid="{ABD95265-0F0A-4DCA-9F18-DA81EB2F5BD3}"/>
    <cellStyle name="Date 5" xfId="502" xr:uid="{CD8F63D1-0CDE-4624-8011-1819CDAC7617}"/>
    <cellStyle name="Date 5 2" xfId="26076" xr:uid="{BDE3A117-F7C4-4D6E-946E-57851AFD532C}"/>
    <cellStyle name="Date 50" xfId="24973" xr:uid="{2B026873-D6CB-4527-BCC0-426C4ADEA25C}"/>
    <cellStyle name="Date 50 2" xfId="27384" xr:uid="{ACE339EE-B0B1-49A4-9B67-A4F61DAF7478}"/>
    <cellStyle name="Date 51" xfId="25008" xr:uid="{82405A82-C000-4ECD-B09A-A2159AE4CF01}"/>
    <cellStyle name="Date 51 2" xfId="27405" xr:uid="{380DC01C-8119-44FC-B36D-326E91F48CCF}"/>
    <cellStyle name="Date 55" xfId="33421" xr:uid="{E812369B-D648-4F6A-BA22-A444DE905857}"/>
    <cellStyle name="Date 6" xfId="455" xr:uid="{10DE24C2-18CF-4813-B6CF-E2E35AE10C8B}"/>
    <cellStyle name="Date 6 2" xfId="26058" xr:uid="{8E3DDAAB-9945-40FC-A910-29AA694C6D4D}"/>
    <cellStyle name="Date 7" xfId="523" xr:uid="{2E693DAF-A14F-4D03-AECD-A431E4DDAB9D}"/>
    <cellStyle name="Date 7 2" xfId="26080" xr:uid="{FC5EB8C0-1E5C-4FFB-86A1-DCDB1AD4BE8A}"/>
    <cellStyle name="Date 8" xfId="528" xr:uid="{9643E7DF-DB01-487B-9C60-6AEF299B252F}"/>
    <cellStyle name="Date 8 2" xfId="26085" xr:uid="{7CDD1C01-1E1A-42E5-A931-1158898847C7}"/>
    <cellStyle name="Date 9" xfId="524" xr:uid="{7EA996B8-837B-45D2-85A9-C415B8CDC4CD}"/>
    <cellStyle name="Date 9 2" xfId="26081" xr:uid="{213501FB-9957-46C9-A6EB-555936FBD870}"/>
    <cellStyle name="Date_2002SavingsIdeasSummary" xfId="626" xr:uid="{5A24EEEF-CC3E-4D45-8744-262D52BAD8B4}"/>
    <cellStyle name="Emphasis 1" xfId="24151" xr:uid="{41F82EB6-1FF3-4D8F-B90D-4B98333DD3EA}"/>
    <cellStyle name="Emphasis 2" xfId="24152" xr:uid="{B0DA0AE5-A335-454F-BCB9-8789FE3FFA43}"/>
    <cellStyle name="Emphasis 3" xfId="24153" xr:uid="{AF338F96-6176-4A0F-B62D-AF0D083F2D4B}"/>
    <cellStyle name="Explanatory Text" xfId="16" builtinId="53" customBuiltin="1"/>
    <cellStyle name="Explanatory Text 10" xfId="2657" xr:uid="{329AFD38-4901-44C0-91AF-5EF1BDE48585}"/>
    <cellStyle name="Explanatory Text 11" xfId="2658" xr:uid="{529F46D1-9D11-4E59-82A5-B8235B1E0056}"/>
    <cellStyle name="Explanatory Text 12" xfId="2659" xr:uid="{41FFA469-9FBC-4944-AC40-BFD417F9560E}"/>
    <cellStyle name="Explanatory Text 13" xfId="2660" xr:uid="{9C92D66F-C06B-496A-8860-0947BC6EC6B8}"/>
    <cellStyle name="Explanatory Text 14" xfId="2661" xr:uid="{CDA12DD3-A974-4920-BF30-4643296A52B9}"/>
    <cellStyle name="Explanatory Text 15" xfId="2662" xr:uid="{33E7168A-82C7-4090-85F0-1C3F272ED646}"/>
    <cellStyle name="Explanatory Text 16" xfId="2663" xr:uid="{88C48742-9A4C-4002-B1DF-E92D64516069}"/>
    <cellStyle name="Explanatory Text 17" xfId="2664" xr:uid="{F715166F-7312-4AB0-9D37-EEBE8233303C}"/>
    <cellStyle name="Explanatory Text 18" xfId="2665" xr:uid="{FC84C644-1478-409B-BF34-F7FECE9593C1}"/>
    <cellStyle name="Explanatory Text 19" xfId="2666" xr:uid="{23784DD5-890C-4743-8B67-9995B6745004}"/>
    <cellStyle name="Explanatory Text 2" xfId="2667" xr:uid="{FF14AE30-E005-48A4-B87C-0C68FBB6DFD1}"/>
    <cellStyle name="Explanatory Text 20" xfId="2668" xr:uid="{ED1CCD63-6476-4355-A37F-5D4360412126}"/>
    <cellStyle name="Explanatory Text 21" xfId="2669" xr:uid="{2AE2DCFA-71D0-4376-B080-3928AC45B5E5}"/>
    <cellStyle name="Explanatory Text 22" xfId="2670" xr:uid="{A0213E58-44C9-4C72-B3EA-47FD6B3FA3D3}"/>
    <cellStyle name="Explanatory Text 23" xfId="2671" xr:uid="{6DAD321F-02AF-48A3-9A50-AE09009F73A6}"/>
    <cellStyle name="Explanatory Text 24" xfId="2672" xr:uid="{2A0BBCC6-0BF7-49FA-B178-DF6B9E75FBDB}"/>
    <cellStyle name="Explanatory Text 25" xfId="2673" xr:uid="{369F8E5D-AE74-4120-B29D-7D97E622015A}"/>
    <cellStyle name="Explanatory Text 26" xfId="2674" xr:uid="{4CE0AB24-BBD0-4DA9-A753-2F3DF7ED1C53}"/>
    <cellStyle name="Explanatory Text 27" xfId="2675" xr:uid="{D3E1DBFF-D5D4-4E3D-AEDD-A42853B2C53E}"/>
    <cellStyle name="Explanatory Text 28" xfId="2676" xr:uid="{130753A5-6F9F-48B1-96A6-4354F8A7E5FC}"/>
    <cellStyle name="Explanatory Text 29" xfId="2677" xr:uid="{B9FF3F03-AD24-4D4E-BD39-57BF503CC095}"/>
    <cellStyle name="Explanatory Text 3" xfId="2678" xr:uid="{6DCA4CB7-6151-4415-8289-851F61E9909B}"/>
    <cellStyle name="Explanatory Text 30" xfId="2679" xr:uid="{4E7F136C-5563-4C93-82AC-FCF1C48B4EF8}"/>
    <cellStyle name="Explanatory Text 31" xfId="2680" xr:uid="{33E4ADF4-4861-4506-802E-AA5CBD3DA947}"/>
    <cellStyle name="Explanatory Text 32" xfId="2681" xr:uid="{CA022E47-9CA6-4C7F-B879-4E29CA7672AE}"/>
    <cellStyle name="Explanatory Text 33" xfId="2682" xr:uid="{1A615B6B-93E5-4872-A308-C5F1FEA18960}"/>
    <cellStyle name="Explanatory Text 34" xfId="2683" xr:uid="{32EB890B-DEEF-449B-99FB-64092C4C8C40}"/>
    <cellStyle name="Explanatory Text 35" xfId="2684" xr:uid="{7C251B08-DB84-453C-AD4C-97AAC0D69E3E}"/>
    <cellStyle name="Explanatory Text 36" xfId="2685" xr:uid="{E6F699DC-6757-4BB7-8150-907E7259AAC9}"/>
    <cellStyle name="Explanatory Text 37" xfId="2686" xr:uid="{3F13D480-8FE7-41F9-8102-C53055B62C7D}"/>
    <cellStyle name="Explanatory Text 38" xfId="2687" xr:uid="{6116BE20-A07C-451D-B770-C3AA9ACD87BA}"/>
    <cellStyle name="Explanatory Text 39" xfId="2688" xr:uid="{1F2DF991-56F8-45DC-AC92-FF8A6F9F19AB}"/>
    <cellStyle name="Explanatory Text 4" xfId="2689" xr:uid="{D6418037-9274-412C-A5D9-8DF31BCFCECD}"/>
    <cellStyle name="Explanatory Text 40" xfId="2690" xr:uid="{24254E04-548E-4C05-9CE6-9E1DD05E7481}"/>
    <cellStyle name="Explanatory Text 41" xfId="2691" xr:uid="{CB02A40B-1D1A-4076-BDEE-233E9BA935AD}"/>
    <cellStyle name="Explanatory Text 42" xfId="2692" xr:uid="{A1170C40-9BB1-4A1E-BB93-100D323705EF}"/>
    <cellStyle name="Explanatory Text 43" xfId="2693" xr:uid="{A5D2C484-15C0-4077-91CF-2B603329CE9F}"/>
    <cellStyle name="Explanatory Text 44" xfId="2694" xr:uid="{92230CF3-B891-483A-BBD7-CB6FEA8B0F8D}"/>
    <cellStyle name="Explanatory Text 45" xfId="2695" xr:uid="{5B626C59-EDA7-4937-A395-464B9E719402}"/>
    <cellStyle name="Explanatory Text 46" xfId="2696" xr:uid="{79AFD458-EFC8-4B95-B240-2BB935115908}"/>
    <cellStyle name="Explanatory Text 47" xfId="2697" xr:uid="{1DC7E34C-4BD6-47A6-9B12-B03175F944FE}"/>
    <cellStyle name="Explanatory Text 48" xfId="2698" xr:uid="{85AFAD79-9DE2-45CA-B2DF-B7B48D3B10B2}"/>
    <cellStyle name="Explanatory Text 49" xfId="2699" xr:uid="{5823E460-8A07-4D91-BA3F-744D833EE2E5}"/>
    <cellStyle name="Explanatory Text 5" xfId="2700" xr:uid="{72F02BB3-2064-4937-AAAE-5753BDEA69FE}"/>
    <cellStyle name="Explanatory Text 50" xfId="2701" xr:uid="{79E987FD-6333-4ACD-BBDB-2CD56D2D7828}"/>
    <cellStyle name="Explanatory Text 51" xfId="2702" xr:uid="{12BFD851-F5B4-4001-A360-B243ED52F785}"/>
    <cellStyle name="Explanatory Text 52" xfId="2703" xr:uid="{8B0B41B4-BF1E-4680-9F2B-BEED4226CAFD}"/>
    <cellStyle name="Explanatory Text 53" xfId="2704" xr:uid="{E2872A00-2E1B-4A75-8E9B-5C7A106E05E2}"/>
    <cellStyle name="Explanatory Text 54" xfId="2705" xr:uid="{E7923537-0902-47E1-A2DC-3EA929191E03}"/>
    <cellStyle name="Explanatory Text 55" xfId="2706" xr:uid="{21C20A09-2BFA-4736-8F5F-F0426EAABD1F}"/>
    <cellStyle name="Explanatory Text 56" xfId="2707" xr:uid="{7B682975-3825-4282-BC52-CC909720768A}"/>
    <cellStyle name="Explanatory Text 57" xfId="2708" xr:uid="{DAA0BCC6-76F4-465E-9A0E-659C4BE34D97}"/>
    <cellStyle name="Explanatory Text 58" xfId="2709" xr:uid="{D557C486-AABB-456C-9E0E-85E40045B778}"/>
    <cellStyle name="Explanatory Text 59" xfId="2710" xr:uid="{52F237B1-3C58-4B14-B0E7-53544FB23959}"/>
    <cellStyle name="Explanatory Text 6" xfId="2711" xr:uid="{62E2874A-4B14-4584-98EF-0D17563FDB69}"/>
    <cellStyle name="Explanatory Text 60" xfId="2712" xr:uid="{7A50661A-5375-49F5-AE9F-002634E3D2B6}"/>
    <cellStyle name="Explanatory Text 61" xfId="2713" xr:uid="{1019E2BE-BB27-46E6-8517-25CB0A35DB4E}"/>
    <cellStyle name="Explanatory Text 62" xfId="2714" xr:uid="{83296F6B-4F18-436D-B0D1-FF1E6842ED90}"/>
    <cellStyle name="Explanatory Text 63" xfId="2715" xr:uid="{3713EBAA-C35B-4C5F-8861-DE800322A275}"/>
    <cellStyle name="Explanatory Text 64" xfId="2716" xr:uid="{8AE12FBB-D385-49DA-A109-B5F8A038F7F2}"/>
    <cellStyle name="Explanatory Text 65" xfId="2717" xr:uid="{DCD4DDD5-5E91-4B0C-B6FF-BBD2F8C34075}"/>
    <cellStyle name="Explanatory Text 66" xfId="2718" xr:uid="{5BD4A092-A31B-41D1-BDA8-067C646B18D6}"/>
    <cellStyle name="Explanatory Text 67" xfId="2719" xr:uid="{B49F4709-3096-4F9C-A16C-075FDC87DDF9}"/>
    <cellStyle name="Explanatory Text 68" xfId="2720" xr:uid="{4BCC5531-2DEE-4D67-B262-58FCE757006C}"/>
    <cellStyle name="Explanatory Text 69" xfId="2721" xr:uid="{90BC7AA2-2853-496B-9A4B-89443EC9FDF5}"/>
    <cellStyle name="Explanatory Text 7" xfId="2722" xr:uid="{ABEE7DDB-D472-4ECC-A5D9-C6F26868AAF8}"/>
    <cellStyle name="Explanatory Text 70" xfId="2723" xr:uid="{C3D84B3F-1EBD-4892-8287-D1B00BBDAEF4}"/>
    <cellStyle name="Explanatory Text 71" xfId="2724" xr:uid="{DE2ADBC9-98CF-4A5C-981B-D2E0C9611158}"/>
    <cellStyle name="Explanatory Text 72" xfId="2725" xr:uid="{6F6F3ABA-3886-45D7-8A80-3E446F3C7B70}"/>
    <cellStyle name="Explanatory Text 8" xfId="2726" xr:uid="{E3A5A9CB-2C56-4DA5-9D86-2568BE679A5B}"/>
    <cellStyle name="Explanatory Text 9" xfId="2727" xr:uid="{67390285-E547-44F2-A860-900C02E07A6B}"/>
    <cellStyle name="F2" xfId="627" xr:uid="{BBEA3C9F-BD98-465D-B3CA-18372527F3E4}"/>
    <cellStyle name="F2 2" xfId="24154" xr:uid="{FA92E33D-A6F6-4203-8398-D1B75D35DF6E}"/>
    <cellStyle name="F2 3" xfId="23978" xr:uid="{E221F685-93C6-41AB-94E9-4BCDC6D065B6}"/>
    <cellStyle name="F3" xfId="628" xr:uid="{85E8B408-3FC3-491A-A39F-FF4976CE5C0E}"/>
    <cellStyle name="F3 2" xfId="24155" xr:uid="{9F5144F8-0CE8-4613-8706-A0BD842069A1}"/>
    <cellStyle name="F3 3" xfId="23979" xr:uid="{368FF86F-5D75-46C8-BF2C-8883D53D49E4}"/>
    <cellStyle name="F4" xfId="629" xr:uid="{89CA939F-173D-41FC-8F33-E5D259C0CEFC}"/>
    <cellStyle name="F4 2" xfId="24156" xr:uid="{D4F61C54-9D34-4FBF-8977-E4218BC09A7F}"/>
    <cellStyle name="F4 3" xfId="23980" xr:uid="{61F118CB-4283-4F6A-827C-F21E6F12CE21}"/>
    <cellStyle name="F5" xfId="630" xr:uid="{11DA8C46-C17D-4ADA-8407-5E49532DB862}"/>
    <cellStyle name="F5 2" xfId="24157" xr:uid="{FECB5FF4-F6B1-42BD-8101-9D17862A22D9}"/>
    <cellStyle name="F5 3" xfId="23981" xr:uid="{29AC053F-43A6-4941-A92C-5BA726FBED1A}"/>
    <cellStyle name="F6" xfId="631" xr:uid="{97FEBED1-522B-4FE0-9A29-4D1928363D26}"/>
    <cellStyle name="F6 2" xfId="24158" xr:uid="{1E3112CB-3563-461B-8331-1A62238DCA72}"/>
    <cellStyle name="F6 3" xfId="23982" xr:uid="{8CA7CFF6-2262-4E0D-BE81-15810BAED2AA}"/>
    <cellStyle name="F7" xfId="632" xr:uid="{11797555-6995-4794-9004-61EA96A0C9E5}"/>
    <cellStyle name="F7 2" xfId="24159" xr:uid="{036C5882-5B79-468D-A76B-C90A8D9798E3}"/>
    <cellStyle name="F7 3" xfId="23983" xr:uid="{8B0AE85B-ADF9-4EA8-A089-B144D8B06EF9}"/>
    <cellStyle name="F8" xfId="633" xr:uid="{C0DB9DCC-6334-48E3-BB67-118755437602}"/>
    <cellStyle name="F8 2" xfId="24160" xr:uid="{71CDFD4F-34C0-4DB8-A2E7-390E795D0271}"/>
    <cellStyle name="F8 3" xfId="23984" xr:uid="{1EA2143D-A3C5-4DAF-86A8-BD13306966F5}"/>
    <cellStyle name="Fixed" xfId="103" xr:uid="{DBA51081-AF56-4238-9CB5-8ACEBF090BE1}"/>
    <cellStyle name="Fixed 2" xfId="471" xr:uid="{5C27ACA3-DE6F-4EBF-8A2A-74CB318EB33A}"/>
    <cellStyle name="Fixed 2 2" xfId="24161" xr:uid="{7999A04D-AEEE-4AC0-B3A6-2EDDA2B27AAC}"/>
    <cellStyle name="Fixed 2 2 2" xfId="27122" xr:uid="{0953D3D6-437F-4D0A-BDAD-DA2E521DC329}"/>
    <cellStyle name="Fixed 3" xfId="448" xr:uid="{4C314B39-C688-4630-8204-10AE35C27187}"/>
    <cellStyle name="Fixed 3 2" xfId="26056" xr:uid="{D45C5995-8DDE-4E3C-8DC3-531AD246CCE8}"/>
    <cellStyle name="Fixed 4" xfId="23985" xr:uid="{16FCDEE3-436D-49C1-8F8B-C499647C77C2}"/>
    <cellStyle name="Fixed 4 2" xfId="27095" xr:uid="{D05861F6-B23A-4C0B-8DFF-B36AAE32E2A2}"/>
    <cellStyle name="Fixlong" xfId="634" xr:uid="{F78ACFC3-48A6-4215-9F7F-36C1AD4EA97A}"/>
    <cellStyle name="Followed Hyperlink" xfId="4687" builtinId="9" customBuiltin="1"/>
    <cellStyle name="Followed Hyperlink 2" xfId="2728" xr:uid="{024344A3-A880-4EE7-BA10-F248DD42C4FF}"/>
    <cellStyle name="Followed Hyperlink 3" xfId="2729" xr:uid="{846EAE7A-2723-4BDD-A68A-8A75E3114815}"/>
    <cellStyle name="Formula" xfId="635" xr:uid="{F225D829-DCD6-4864-9639-1D01352BF58D}"/>
    <cellStyle name="Formula 2" xfId="24162" xr:uid="{0A5719FC-F78E-457A-BFAF-6B4D8A466CF9}"/>
    <cellStyle name="Formula 2 2" xfId="24839" xr:uid="{847320C3-C61D-42B5-A3EC-AD7DD295C767}"/>
    <cellStyle name="Formula 3" xfId="24926" xr:uid="{8AFC5E92-9D60-49F6-A49C-6A39D0C1AFBA}"/>
    <cellStyle name="General" xfId="104" xr:uid="{1AD46847-FED3-494B-91C0-B952B2C3016E}"/>
    <cellStyle name="Good" xfId="6" builtinId="26" customBuiltin="1"/>
    <cellStyle name="Good 10" xfId="2730" xr:uid="{E8502960-F1F2-4613-A0B3-E67131B456B0}"/>
    <cellStyle name="Good 11" xfId="2731" xr:uid="{7FA2D3D7-7499-4F5C-A3CD-A5D6E0079EE7}"/>
    <cellStyle name="Good 12" xfId="2732" xr:uid="{2C8F72C9-0624-4113-A13E-47EB02BD7BE2}"/>
    <cellStyle name="Good 13" xfId="2733" xr:uid="{2848720D-8E30-4C95-BA52-622C403FC2F9}"/>
    <cellStyle name="Good 14" xfId="2734" xr:uid="{FBC629BD-FCAF-4151-A8F7-3F4D147124E4}"/>
    <cellStyle name="Good 15" xfId="2735" xr:uid="{A9F37B51-34F8-4149-AB07-4BD72934FD43}"/>
    <cellStyle name="Good 16" xfId="2736" xr:uid="{47C9DB70-B56B-41C1-8CFE-2336F60BBA33}"/>
    <cellStyle name="Good 17" xfId="2737" xr:uid="{E8C53181-1DDD-4C71-B267-8D25FC1FA9F3}"/>
    <cellStyle name="Good 18" xfId="2738" xr:uid="{45A669AB-3A4F-48AB-A3AE-F7AFDFDE5ADF}"/>
    <cellStyle name="Good 19" xfId="2739" xr:uid="{4C5D5FD6-A688-44B1-BCF3-CD7E5D637C5A}"/>
    <cellStyle name="Good 2" xfId="2740" xr:uid="{266A53C1-1331-4514-87A3-E3FD15532C42}"/>
    <cellStyle name="Good 2 2" xfId="24165" xr:uid="{3FE39C3B-CA59-4736-AC8D-C4F1546DCE55}"/>
    <cellStyle name="Good 2 3" xfId="24164" xr:uid="{C06BDD53-E675-4A97-B437-BBB8849050C1}"/>
    <cellStyle name="Good 20" xfId="2741" xr:uid="{0A6800FC-446B-49B0-9176-94F142C70C14}"/>
    <cellStyle name="Good 21" xfId="2742" xr:uid="{D0CC30E1-6F82-4A04-9E74-AA43614AEAEB}"/>
    <cellStyle name="Good 22" xfId="2743" xr:uid="{871563EA-6A6A-4980-BF66-ECEC382A7EA2}"/>
    <cellStyle name="Good 23" xfId="2744" xr:uid="{11FAACDC-BAED-4E2E-A763-A4555E3FBAE1}"/>
    <cellStyle name="Good 24" xfId="2745" xr:uid="{0B942406-0754-43F2-8F36-55434705EF3F}"/>
    <cellStyle name="Good 25" xfId="2746" xr:uid="{63245A86-AA7F-4734-AD00-85A6E82B9EFC}"/>
    <cellStyle name="Good 26" xfId="2747" xr:uid="{0EBFC560-FA5C-4750-8080-15511166B6CC}"/>
    <cellStyle name="Good 27" xfId="2748" xr:uid="{55DE0932-41DE-4523-A333-C8F5C7C57777}"/>
    <cellStyle name="Good 28" xfId="2749" xr:uid="{11EE7451-326F-42EF-9EEA-45D2ABD7470D}"/>
    <cellStyle name="Good 29" xfId="2750" xr:uid="{2C1CEA6B-6DDA-4690-99E6-ECB151CE1851}"/>
    <cellStyle name="Good 3" xfId="2751" xr:uid="{A1066202-74D8-49DC-8AB7-EAD9D165D039}"/>
    <cellStyle name="Good 3 2" xfId="24166" xr:uid="{BCE484EE-022D-43D8-A7F8-D96E15B484DC}"/>
    <cellStyle name="Good 30" xfId="2752" xr:uid="{EFFC7C9A-13A2-4287-B734-B8A27B74798A}"/>
    <cellStyle name="Good 31" xfId="2753" xr:uid="{35D2DA0C-4319-46F8-9D1F-32DDDED07861}"/>
    <cellStyle name="Good 32" xfId="2754" xr:uid="{2BDE282A-9C40-4D15-8276-7A5A9302F25F}"/>
    <cellStyle name="Good 33" xfId="2755" xr:uid="{094496AD-2D08-4512-B2FF-157238C6084C}"/>
    <cellStyle name="Good 34" xfId="2756" xr:uid="{A9F5C2D0-0209-48AA-9034-71467730674D}"/>
    <cellStyle name="Good 35" xfId="2757" xr:uid="{C71FFAEB-8BC5-4E13-88F0-C255028D17AD}"/>
    <cellStyle name="Good 36" xfId="2758" xr:uid="{FAEBA8A1-4828-4DDF-A146-9B1AC17AA865}"/>
    <cellStyle name="Good 37" xfId="2759" xr:uid="{91E7392A-8779-4CE8-9055-5314FF9B9031}"/>
    <cellStyle name="Good 38" xfId="2760" xr:uid="{9866FDF4-71FD-4DFA-A49D-016DDEBA8F30}"/>
    <cellStyle name="Good 39" xfId="2761" xr:uid="{E263AAE9-2823-4303-B84C-843F669832E9}"/>
    <cellStyle name="Good 4" xfId="2762" xr:uid="{90D60C2E-9D9C-46E3-AF80-B49B70FDDF11}"/>
    <cellStyle name="Good 4 2" xfId="24167" xr:uid="{8BCB2658-3056-4863-ABAB-BF35CDB62712}"/>
    <cellStyle name="Good 40" xfId="2763" xr:uid="{F095D952-2642-446B-BDE9-372390EF30E4}"/>
    <cellStyle name="Good 41" xfId="2764" xr:uid="{98D73DB6-F9FA-447B-A564-1F321067A7E1}"/>
    <cellStyle name="Good 42" xfId="2765" xr:uid="{615C1182-C372-4C6A-8DA3-93EF8944C03B}"/>
    <cellStyle name="Good 43" xfId="2766" xr:uid="{DBF3D9C1-70A5-4D8F-B32F-C71C3F5B5611}"/>
    <cellStyle name="Good 44" xfId="2767" xr:uid="{4DB49B2D-2E14-4D20-AFE1-23992FCDFCC1}"/>
    <cellStyle name="Good 45" xfId="2768" xr:uid="{C1CBD425-1BCE-4E34-BD53-30079676567F}"/>
    <cellStyle name="Good 46" xfId="2769" xr:uid="{A7896E74-8243-4C2A-AA60-879AB0DD64E9}"/>
    <cellStyle name="Good 47" xfId="2770" xr:uid="{33D438D4-2152-4657-AD24-85DCBE534EA5}"/>
    <cellStyle name="Good 48" xfId="2771" xr:uid="{CB628A3E-6B87-48A2-BA33-582037D5A95C}"/>
    <cellStyle name="Good 49" xfId="2772" xr:uid="{E86CABC1-EB25-48DA-A56D-088F3E457AAC}"/>
    <cellStyle name="Good 5" xfId="2773" xr:uid="{1CB70BC1-720A-44A8-880D-1E290DFA7C3D}"/>
    <cellStyle name="Good 50" xfId="2774" xr:uid="{A2B53E2F-6445-4115-9CA8-9DA29F0A5D14}"/>
    <cellStyle name="Good 51" xfId="2775" xr:uid="{B524AAA0-0699-4D26-97BC-C8EA23AFA7BA}"/>
    <cellStyle name="Good 52" xfId="2776" xr:uid="{8956A335-EE76-4A25-9CC2-0B8D6610CB3B}"/>
    <cellStyle name="Good 53" xfId="2777" xr:uid="{7CB8F781-A2CE-419E-A372-E44A8CB6C5C3}"/>
    <cellStyle name="Good 54" xfId="2778" xr:uid="{1CDD7E61-D1D7-489F-B32B-A6C18D5AF21C}"/>
    <cellStyle name="Good 55" xfId="2779" xr:uid="{89F3FC2D-B9B9-4A66-8D63-3A6E883CAAAD}"/>
    <cellStyle name="Good 56" xfId="2780" xr:uid="{2507D3C3-3920-42B2-B63E-42B6C962C50D}"/>
    <cellStyle name="Good 57" xfId="2781" xr:uid="{442EA568-97B4-493F-8073-79AA4F902098}"/>
    <cellStyle name="Good 58" xfId="2782" xr:uid="{58353423-CFBB-4AE7-B4FF-E0C2AA3D6802}"/>
    <cellStyle name="Good 59" xfId="2783" xr:uid="{EA81C4B7-0990-4CD9-8F1B-70320DCF2C2E}"/>
    <cellStyle name="Good 6" xfId="2784" xr:uid="{AB0887C9-628C-498F-B6D2-BFF8A364152D}"/>
    <cellStyle name="Good 60" xfId="2785" xr:uid="{B79B936E-94A7-45D2-97F3-2FE50DC6D25B}"/>
    <cellStyle name="Good 61" xfId="2786" xr:uid="{F969AFE4-1D56-4846-B5DC-D82CFFA6B43D}"/>
    <cellStyle name="Good 62" xfId="2787" xr:uid="{1D3036C7-592B-4DC1-AF8F-C700E0AFE7A0}"/>
    <cellStyle name="Good 63" xfId="2788" xr:uid="{A11D5E07-3B22-4D9C-8BDC-46256E25C38A}"/>
    <cellStyle name="Good 64" xfId="2789" xr:uid="{611438F1-B2EB-4DC4-B3D5-8DEDE25EC7FB}"/>
    <cellStyle name="Good 65" xfId="2790" xr:uid="{BBECDD95-CD8C-47A8-8808-846F1748A52C}"/>
    <cellStyle name="Good 66" xfId="2791" xr:uid="{9B2874E5-4821-4B42-B6D6-0D666C5EEDCB}"/>
    <cellStyle name="Good 67" xfId="2792" xr:uid="{A25D0D08-67A7-4820-B851-F712F83DA6A7}"/>
    <cellStyle name="Good 68" xfId="2793" xr:uid="{6F1F21B7-DBCF-49E4-89E6-D8E6322E2DEB}"/>
    <cellStyle name="Good 69" xfId="2794" xr:uid="{92D7C715-D5A7-4290-AACE-397B9E8B3014}"/>
    <cellStyle name="Good 7" xfId="2795" xr:uid="{44643DB2-1582-4F72-84F5-38A38B41ED70}"/>
    <cellStyle name="Good 70" xfId="2796" xr:uid="{B2104EC3-01FE-47E1-ABEC-18813F8834CC}"/>
    <cellStyle name="Good 71" xfId="2797" xr:uid="{59D7A23E-254F-4DD2-8B6B-BA959D0EDE4C}"/>
    <cellStyle name="Good 72" xfId="2798" xr:uid="{2CAB77A6-23AD-4192-B395-756157E2BD84}"/>
    <cellStyle name="Good 8" xfId="2799" xr:uid="{D66B963E-3343-4D4F-A365-361905F7C868}"/>
    <cellStyle name="Good 9" xfId="2800" xr:uid="{F17D0B4F-2578-4037-8D3F-63366A132031}"/>
    <cellStyle name="Grey" xfId="105" xr:uid="{79835F27-3846-4466-8E43-29117CE6438F}"/>
    <cellStyle name="header" xfId="106" xr:uid="{9B42339E-2398-46E3-90DF-25246F2D6455}"/>
    <cellStyle name="Header1" xfId="107" xr:uid="{A7247A83-AE7B-4E82-A585-DB91C197C6DB}"/>
    <cellStyle name="Header1 2" xfId="25867" xr:uid="{111FDA89-A372-4595-9B8F-F7048A935F33}"/>
    <cellStyle name="Header2" xfId="108" xr:uid="{21CDAD0C-2804-4F25-9417-37200E362905}"/>
    <cellStyle name="Header2 2" xfId="449" xr:uid="{D5041D3F-A84D-4906-A681-F40BFEAD0D39}"/>
    <cellStyle name="Header2 2 2" xfId="13848" xr:uid="{0F13E0D8-A4B7-4E15-BE66-084BA2738BC7}"/>
    <cellStyle name="Header2 2 2 2" xfId="25440" xr:uid="{55990DB8-99F5-4944-B2D7-AAA4E927F234}"/>
    <cellStyle name="Header2 2 2 2 2" xfId="27588" xr:uid="{245A4AB4-CBD7-4076-9B95-F5175C992E39}"/>
    <cellStyle name="Header2 2 2 2 2 2" xfId="32179" xr:uid="{A68E5410-EAAD-49AA-BF23-ECE1B9B34B57}"/>
    <cellStyle name="Header2 2 2 2 3" xfId="29262" xr:uid="{A190580A-9EE4-4C5D-8768-7944191C5C2C}"/>
    <cellStyle name="Header2 2 2 2 3 2" xfId="33245" xr:uid="{FB1DD401-2D72-4249-891A-DFF69AA97305}"/>
    <cellStyle name="Header2 2 2 2 4" xfId="26372" xr:uid="{7F25AA4A-ADFE-43F8-A519-114E05F37A5F}"/>
    <cellStyle name="Header2 2 2 2 4 2" xfId="31160" xr:uid="{E79C0E02-B894-46FC-B30B-003B1866611A}"/>
    <cellStyle name="Header2 2 2 2 5" xfId="29420" xr:uid="{80CD6163-E23F-49F7-AE39-F58312EB9B47}"/>
    <cellStyle name="Header2 2 2 2 6" xfId="30592" xr:uid="{16D125B7-BEC8-4EB3-B67A-527314C50D26}"/>
    <cellStyle name="Header2 2 2 3" xfId="29421" xr:uid="{BF1681BB-FAAC-4A17-8324-204EC96FE53C}"/>
    <cellStyle name="Header2 2 3" xfId="25344" xr:uid="{82789C24-D1DE-4726-8ECF-F80E9BEACC45}"/>
    <cellStyle name="Header2 2 3 2" xfId="27493" xr:uid="{692E82FD-7870-4356-B2DA-7C10FBA2C52C}"/>
    <cellStyle name="Header2 2 3 2 2" xfId="32088" xr:uid="{F9C0AB0B-F130-427F-902C-DF6943B42E97}"/>
    <cellStyle name="Header2 2 3 3" xfId="29244" xr:uid="{F96954C6-D378-4860-BADA-41D8BCFE9B9B}"/>
    <cellStyle name="Header2 2 3 3 2" xfId="33227" xr:uid="{580BF895-43BA-431B-9AE1-D73CB7AC7537}"/>
    <cellStyle name="Header2 2 3 4" xfId="26793" xr:uid="{A588A3B5-4A49-4531-AD36-D103EF9A719A}"/>
    <cellStyle name="Header2 2 3 4 2" xfId="31554" xr:uid="{B4986219-7478-484E-AEEB-C80F25C268A6}"/>
    <cellStyle name="Header2 2 3 5" xfId="29419" xr:uid="{7DB50D0F-7652-4236-BE22-8C0DD8579959}"/>
    <cellStyle name="Header2 2 3 6" xfId="30501" xr:uid="{1CE664F0-7064-43C3-BAB1-A2C5609A4CEF}"/>
    <cellStyle name="Header2 2 4" xfId="29422" xr:uid="{56A1CA9D-5B5E-4AB3-9BC7-DC01108F9F26}"/>
    <cellStyle name="Header2 3" xfId="13673" xr:uid="{54292C02-5FE2-4EDF-AF46-C15BBA610241}"/>
    <cellStyle name="Header2 3 2" xfId="25438" xr:uid="{E9C39CCA-4401-4EAA-888B-050E91759382}"/>
    <cellStyle name="Header2 3 2 2" xfId="27586" xr:uid="{E520856F-2C45-4C37-9F57-F6DAF809B6DD}"/>
    <cellStyle name="Header2 3 2 2 2" xfId="32177" xr:uid="{BE39CDEF-E004-44A2-A035-58DB227EF0FD}"/>
    <cellStyle name="Header2 3 2 3" xfId="29261" xr:uid="{44B37165-55B5-43FF-93E4-E0D099E5ECF5}"/>
    <cellStyle name="Header2 3 2 3 2" xfId="33244" xr:uid="{9FDECA01-6825-4F95-B65E-7080BD8D2237}"/>
    <cellStyle name="Header2 3 2 4" xfId="27011" xr:uid="{B2C840FD-8BD6-4D4F-9551-7F2B8EE55B09}"/>
    <cellStyle name="Header2 3 2 4 2" xfId="31772" xr:uid="{BEBC89DF-BFE5-4F4A-9314-5394F59A7FA0}"/>
    <cellStyle name="Header2 3 2 5" xfId="29417" xr:uid="{40C7180E-5310-4406-BE1F-61A2159A1F3C}"/>
    <cellStyle name="Header2 3 2 6" xfId="30590" xr:uid="{E0C4E917-4D0F-46EC-9D5A-FF7E1A6F1359}"/>
    <cellStyle name="Header2 3 3" xfId="29418" xr:uid="{FA92D86A-9DE3-4607-BAA2-1D0200B63B07}"/>
    <cellStyle name="Header2 4" xfId="24922" xr:uid="{5F587FA2-30EB-4DC7-A0C0-5DB8336E8F1B}"/>
    <cellStyle name="Header2 4 2" xfId="27376" xr:uid="{C70B96E8-A9D2-4740-A959-8156452E9297}"/>
    <cellStyle name="Header2 4 2 2" xfId="31995" xr:uid="{65295F98-DDA0-4F1B-AB16-E027D6394E23}"/>
    <cellStyle name="Header2 4 3" xfId="26373" xr:uid="{81F00D44-E6BA-48EF-9869-A40E79C43847}"/>
    <cellStyle name="Header2 4 3 2" xfId="31161" xr:uid="{719703A4-1D02-4E71-91D7-1C73CE556DD6}"/>
    <cellStyle name="Header2 4 4" xfId="27010" xr:uid="{89980D71-8607-4555-AD48-AD8B601DBF7D}"/>
    <cellStyle name="Header2 4 4 2" xfId="31771" xr:uid="{84713B63-D884-4F10-BD11-BDEF6A5E4AA8}"/>
    <cellStyle name="Header2 4 5" xfId="29462" xr:uid="{E797D75C-A33B-493A-9CF4-3C68279CF28D}"/>
    <cellStyle name="Header2 4 5 2" xfId="33405" xr:uid="{4166D11D-DE4A-4127-9A0B-BB6677B37306}"/>
    <cellStyle name="Header2 4 6" xfId="29416" xr:uid="{06EDFB5C-4A0A-48BC-B7A1-96EF52929B19}"/>
    <cellStyle name="Header2 5" xfId="29423" xr:uid="{D5300D61-35A2-4E10-92BD-CFF69D64ADC9}"/>
    <cellStyle name="Heading 1" xfId="2" builtinId="16" customBuiltin="1"/>
    <cellStyle name="Heading 1 10" xfId="2801" xr:uid="{5914E3E1-2938-4DB5-8642-72919AB4FB2E}"/>
    <cellStyle name="Heading 1 11" xfId="2802" xr:uid="{49BBF307-7313-4B54-B347-274B6B208924}"/>
    <cellStyle name="Heading 1 12" xfId="2803" xr:uid="{BB2F16BB-5315-42EE-ADD3-7D810D9CE2B2}"/>
    <cellStyle name="Heading 1 13" xfId="2804" xr:uid="{D9F04B5A-604F-479A-B449-A319EFFA7F33}"/>
    <cellStyle name="Heading 1 14" xfId="2805" xr:uid="{E514C757-7D9F-4E81-A19E-BF91F60C96EA}"/>
    <cellStyle name="Heading 1 15" xfId="2806" xr:uid="{D09D5171-234A-41E8-B20B-DB9BFF5D75C9}"/>
    <cellStyle name="Heading 1 16" xfId="2807" xr:uid="{2721A624-8DCC-4749-892A-284D267D1E18}"/>
    <cellStyle name="Heading 1 17" xfId="2808" xr:uid="{6DFA2879-80FE-4EDD-AFDF-50FEFD33DF06}"/>
    <cellStyle name="Heading 1 18" xfId="2809" xr:uid="{AB5A4BE9-8FF3-4E16-A41A-CD810908B316}"/>
    <cellStyle name="Heading 1 19" xfId="2810" xr:uid="{9EEDFB65-BE56-4FB7-AA26-8B13D06E8C12}"/>
    <cellStyle name="Heading 1 2" xfId="109" xr:uid="{2D1B618F-BC88-475C-A0DD-CC1826597829}"/>
    <cellStyle name="Heading 1 2 2" xfId="2811" xr:uid="{5004F6A9-A4F7-4A3F-83DC-23662217BB0E}"/>
    <cellStyle name="Heading 1 2 2 2" xfId="24170" xr:uid="{75BE7744-37E5-45B5-B338-B904ABE9A147}"/>
    <cellStyle name="Heading 1 2 3" xfId="13674" xr:uid="{C5F51F16-96A2-44E6-98D5-717C160F1166}"/>
    <cellStyle name="Heading 1 2 4" xfId="24169" xr:uid="{B8E2EC77-5267-4A9D-9099-BC47A33FD87F}"/>
    <cellStyle name="Heading 1 20" xfId="2812" xr:uid="{DF1A083D-BE5F-4E90-860F-DBBF6EFC39B1}"/>
    <cellStyle name="Heading 1 21" xfId="2813" xr:uid="{96C32D0D-C6D7-4CDD-A67D-EACAFF29D32F}"/>
    <cellStyle name="Heading 1 22" xfId="2814" xr:uid="{B7DC7B0B-6247-4C4C-8565-6E98EFD41C22}"/>
    <cellStyle name="Heading 1 23" xfId="2815" xr:uid="{C3CA442D-84C7-417B-935B-36F5F6FDC302}"/>
    <cellStyle name="Heading 1 24" xfId="2816" xr:uid="{262AD8D9-1631-4AB6-A6C7-F79D3BCCC485}"/>
    <cellStyle name="Heading 1 25" xfId="2817" xr:uid="{E0DFA28C-77D8-487F-8206-A8CFC6AF826B}"/>
    <cellStyle name="Heading 1 26" xfId="2818" xr:uid="{FC52B471-0896-4E55-A751-6DEF08EAF48F}"/>
    <cellStyle name="Heading 1 27" xfId="2819" xr:uid="{D2E35A7A-304E-4968-B27F-C2F437998A03}"/>
    <cellStyle name="Heading 1 28" xfId="2820" xr:uid="{DA6BFD9A-6DE0-416C-8A15-FD58571FE317}"/>
    <cellStyle name="Heading 1 29" xfId="2821" xr:uid="{03DEAD61-BBF8-4427-9A11-93D239E0B92D}"/>
    <cellStyle name="Heading 1 3" xfId="2822" xr:uid="{A827BA14-7632-4484-910E-2262660F52C1}"/>
    <cellStyle name="Heading 1 3 2" xfId="24171" xr:uid="{2537FB23-FDBB-4E43-8411-08289A4EA683}"/>
    <cellStyle name="Heading 1 30" xfId="2823" xr:uid="{6642A37F-B37A-4F7A-94E2-5EDFD23FB2D6}"/>
    <cellStyle name="Heading 1 31" xfId="2824" xr:uid="{B85449D4-493C-481E-942C-42162D55961E}"/>
    <cellStyle name="Heading 1 32" xfId="2825" xr:uid="{626538D7-4AC9-42FB-AD40-6724773FD7E9}"/>
    <cellStyle name="Heading 1 33" xfId="2826" xr:uid="{4E1F3889-D59E-4725-B9C7-2EF2305DF3DF}"/>
    <cellStyle name="Heading 1 34" xfId="2827" xr:uid="{6497C377-236C-42C4-A5BB-3B60268C8B3A}"/>
    <cellStyle name="Heading 1 35" xfId="2828" xr:uid="{741A0F1E-2B9E-47A5-9425-018CD94B2CB4}"/>
    <cellStyle name="Heading 1 36" xfId="2829" xr:uid="{0C1E22D7-D5DE-4377-947E-918A61BBF15A}"/>
    <cellStyle name="Heading 1 37" xfId="2830" xr:uid="{2C39861C-D63A-4535-85D4-0EDD1F5EEC9B}"/>
    <cellStyle name="Heading 1 38" xfId="2831" xr:uid="{C71DE8A3-03DC-4169-8884-7E18251B0747}"/>
    <cellStyle name="Heading 1 39" xfId="2832" xr:uid="{D7186322-DCED-4697-AC5E-CFE7D653F1D1}"/>
    <cellStyle name="Heading 1 4" xfId="2833" xr:uid="{EA868D06-45BC-4841-B56A-F3695D60C856}"/>
    <cellStyle name="Heading 1 4 2" xfId="24172" xr:uid="{E1E8241F-36E1-44BD-9083-933F6294E26A}"/>
    <cellStyle name="Heading 1 40" xfId="2834" xr:uid="{18B33B1E-3F4B-4267-8C50-8DD3BFDD82BB}"/>
    <cellStyle name="Heading 1 41" xfId="2835" xr:uid="{AFBE1B5A-AB2C-4F0F-9C73-DE9D6D9E8F33}"/>
    <cellStyle name="Heading 1 42" xfId="2836" xr:uid="{9A45C60F-209D-4E4D-995C-243580431C20}"/>
    <cellStyle name="Heading 1 43" xfId="2837" xr:uid="{D706A01E-5D6C-475B-BE18-47942D054D0C}"/>
    <cellStyle name="Heading 1 44" xfId="2838" xr:uid="{82668F3C-F634-410F-8CD7-C8698882006C}"/>
    <cellStyle name="Heading 1 45" xfId="2839" xr:uid="{148BB53F-7D58-4E7D-BF75-BE0D7036FD6B}"/>
    <cellStyle name="Heading 1 46" xfId="2840" xr:uid="{DA78E178-3C56-4964-91EF-92088A421C90}"/>
    <cellStyle name="Heading 1 47" xfId="2841" xr:uid="{0730009C-14F5-4AE2-898F-13763F93322B}"/>
    <cellStyle name="Heading 1 48" xfId="2842" xr:uid="{40A4642F-ACDA-4CBB-B717-E00FE9AA7056}"/>
    <cellStyle name="Heading 1 49" xfId="2843" xr:uid="{68FCD211-CCEA-4986-BB6E-EE27854BF540}"/>
    <cellStyle name="Heading 1 5" xfId="2844" xr:uid="{DD695CD5-B582-43C9-90D4-4C20C350CF7A}"/>
    <cellStyle name="Heading 1 50" xfId="2845" xr:uid="{9061B200-7779-4C22-9666-FC5CD9E21CEA}"/>
    <cellStyle name="Heading 1 51" xfId="2846" xr:uid="{AF3F9794-A905-4371-85E7-29ECBC1BFEE3}"/>
    <cellStyle name="Heading 1 52" xfId="2847" xr:uid="{0BA6929E-94BE-405C-8950-C94F1B121A9B}"/>
    <cellStyle name="Heading 1 53" xfId="2848" xr:uid="{34483C89-5BFE-49DD-9AB1-6AF9F25E14CE}"/>
    <cellStyle name="Heading 1 54" xfId="2849" xr:uid="{8C4B71BF-2BD4-4C65-9FFC-5BE9DEA835D7}"/>
    <cellStyle name="Heading 1 55" xfId="2850" xr:uid="{B8424475-B464-48A7-936E-4E8AE6C016F4}"/>
    <cellStyle name="Heading 1 56" xfId="2851" xr:uid="{E46FAFE1-72B9-4F33-93B5-2CEDFADBB276}"/>
    <cellStyle name="Heading 1 57" xfId="2852" xr:uid="{02882554-AEEC-496C-90F8-4411CBA8E24F}"/>
    <cellStyle name="Heading 1 58" xfId="2853" xr:uid="{C1D3632C-475C-445C-B7DC-E2EC572C1557}"/>
    <cellStyle name="Heading 1 59" xfId="2854" xr:uid="{055A6A9F-7D4C-4FE5-AE1D-37498DDAE708}"/>
    <cellStyle name="Heading 1 6" xfId="2855" xr:uid="{5DF0578F-629B-41A5-9C7F-300171FB4123}"/>
    <cellStyle name="Heading 1 60" xfId="2856" xr:uid="{07FDCBA4-7506-453D-8BAD-54E4F14327D2}"/>
    <cellStyle name="Heading 1 61" xfId="2857" xr:uid="{47ACB336-C1E7-4244-9BBB-2BF2AED87CCD}"/>
    <cellStyle name="Heading 1 62" xfId="2858" xr:uid="{E0F2C254-4EF1-4ABD-9386-231B2F676B33}"/>
    <cellStyle name="Heading 1 63" xfId="2859" xr:uid="{DC769CB6-4E41-40DE-9588-A22BAE6C6C4C}"/>
    <cellStyle name="Heading 1 64" xfId="2860" xr:uid="{103D99D2-AEEA-4783-ABC3-16788F3E82ED}"/>
    <cellStyle name="Heading 1 65" xfId="2861" xr:uid="{9BB615A9-4185-4F32-BDBA-6C42F294244C}"/>
    <cellStyle name="Heading 1 66" xfId="2862" xr:uid="{98098042-EEC3-44F1-AA89-DE55625A01D8}"/>
    <cellStyle name="Heading 1 67" xfId="2863" xr:uid="{974788EC-4620-44D9-BA01-83A9B39A0A6C}"/>
    <cellStyle name="Heading 1 68" xfId="2864" xr:uid="{51BBA120-FA0C-4CAC-891D-D38B5157A15D}"/>
    <cellStyle name="Heading 1 69" xfId="2865" xr:uid="{F98C534F-AFC8-4572-B05E-0AB59153D460}"/>
    <cellStyle name="Heading 1 7" xfId="2866" xr:uid="{D3A17AE4-C95B-4B5E-A7CE-24430A95F9DD}"/>
    <cellStyle name="Heading 1 70" xfId="2867" xr:uid="{0EFD6438-CD9B-4570-AAC3-EF602C834B66}"/>
    <cellStyle name="Heading 1 71" xfId="2868" xr:uid="{8EF89082-2452-435E-8CD7-3BA87325C8BA}"/>
    <cellStyle name="Heading 1 72" xfId="2869" xr:uid="{CDC4C0ED-AA1C-444E-B3FE-4F2407833E8A}"/>
    <cellStyle name="Heading 1 73" xfId="23986" xr:uid="{F0678793-31BF-46D3-A921-211C7DAEE910}"/>
    <cellStyle name="Heading 1 74" xfId="33414" xr:uid="{906B8D87-F408-4E00-B46D-0542B21AD101}"/>
    <cellStyle name="Heading 1 8" xfId="2870" xr:uid="{3EB8F3D8-AEC2-4160-B67C-8C4FF0C31B7A}"/>
    <cellStyle name="Heading 1 9" xfId="2871" xr:uid="{322A6996-6E7A-4E7F-BD34-A7AA4B4BC472}"/>
    <cellStyle name="Heading 2" xfId="3" builtinId="17" customBuiltin="1"/>
    <cellStyle name="Heading 2 10" xfId="2872" xr:uid="{D962C433-5406-4773-A9AF-A6FF1257E1BA}"/>
    <cellStyle name="Heading 2 11" xfId="2873" xr:uid="{B0C7609E-AA57-4972-95E0-0CEC481E0388}"/>
    <cellStyle name="Heading 2 12" xfId="2874" xr:uid="{D7F53EDB-6E37-493E-9FB0-0E9E4BED5EC6}"/>
    <cellStyle name="Heading 2 13" xfId="2875" xr:uid="{6756E22D-6EE5-4A88-B961-A3425DCDBB4A}"/>
    <cellStyle name="Heading 2 14" xfId="2876" xr:uid="{7099FD62-990C-4CB7-A1D8-F95F33B0225E}"/>
    <cellStyle name="Heading 2 15" xfId="2877" xr:uid="{4F09A8EE-7E83-40F9-B784-FFE8B60C175B}"/>
    <cellStyle name="Heading 2 16" xfId="2878" xr:uid="{D7BF5CB6-883F-49C1-AF76-CA90E376CED0}"/>
    <cellStyle name="Heading 2 17" xfId="2879" xr:uid="{74993604-37BF-4129-AE52-7A1405CA1395}"/>
    <cellStyle name="Heading 2 18" xfId="2880" xr:uid="{BBE078CD-0581-4045-8A2B-EC1CEA644656}"/>
    <cellStyle name="Heading 2 19" xfId="2881" xr:uid="{54D152AA-EDB2-4376-924F-92F050088854}"/>
    <cellStyle name="Heading 2 2" xfId="110" xr:uid="{C287B5B0-CDF3-4FF7-B18A-3FF92E8613DE}"/>
    <cellStyle name="Heading 2 2 2" xfId="2882" xr:uid="{26E67F66-57D2-4400-8802-0329FA5CCDD8}"/>
    <cellStyle name="Heading 2 2 2 2" xfId="24174" xr:uid="{04A1D069-2264-49AD-B7A2-6F941AF1D872}"/>
    <cellStyle name="Heading 2 2 3" xfId="13675" xr:uid="{09DF4F66-3681-4C50-8A6E-5D4CB6E83552}"/>
    <cellStyle name="Heading 2 2 4" xfId="24173" xr:uid="{84B40D7F-5CA7-4D20-80A1-6B6A7E1E9F26}"/>
    <cellStyle name="Heading 2 20" xfId="2883" xr:uid="{94C6B6DB-7293-4363-99C9-0131404C0DB7}"/>
    <cellStyle name="Heading 2 21" xfId="2884" xr:uid="{746B5C53-2586-43CC-8451-134EC130FDC8}"/>
    <cellStyle name="Heading 2 22" xfId="2885" xr:uid="{861D1A73-1219-4026-BD98-0D632F0021FA}"/>
    <cellStyle name="Heading 2 23" xfId="2886" xr:uid="{B97662CF-06CE-4870-92B9-DC48FA1B3989}"/>
    <cellStyle name="Heading 2 24" xfId="2887" xr:uid="{E1D0B5DB-B29A-4A31-8C58-8079CC916685}"/>
    <cellStyle name="Heading 2 25" xfId="2888" xr:uid="{39B78620-32D9-495C-8B61-1CD40A7104FD}"/>
    <cellStyle name="Heading 2 26" xfId="2889" xr:uid="{FCB26866-F923-44A8-B86F-CF5B12AD7D30}"/>
    <cellStyle name="Heading 2 27" xfId="2890" xr:uid="{24EB6C63-6C34-4D00-BC38-8B84A7E02D29}"/>
    <cellStyle name="Heading 2 28" xfId="2891" xr:uid="{60FA9705-8D28-48D3-8468-90B3C5A361AA}"/>
    <cellStyle name="Heading 2 29" xfId="2892" xr:uid="{4FACC33C-047B-4616-B700-FDC73144E911}"/>
    <cellStyle name="Heading 2 3" xfId="2893" xr:uid="{CFDEEE54-86D2-4D0D-B290-159946758D95}"/>
    <cellStyle name="Heading 2 3 2" xfId="24175" xr:uid="{C055CB5A-4209-447A-BC83-682E948D124B}"/>
    <cellStyle name="Heading 2 30" xfId="2894" xr:uid="{7FE35A5D-F751-4DE2-993E-AE459BC5FA5D}"/>
    <cellStyle name="Heading 2 31" xfId="2895" xr:uid="{2D687F71-B328-4543-8F79-90CBD9E18DAF}"/>
    <cellStyle name="Heading 2 32" xfId="2896" xr:uid="{1A1ACE94-52F5-4202-9D55-056E5C06C99C}"/>
    <cellStyle name="Heading 2 33" xfId="2897" xr:uid="{6604D509-FB87-4002-BC14-598EF5C4D89A}"/>
    <cellStyle name="Heading 2 34" xfId="2898" xr:uid="{82140A41-B418-456C-96D4-C9293F2B5DEA}"/>
    <cellStyle name="Heading 2 35" xfId="2899" xr:uid="{795C918C-AA89-4E6D-972D-CC64CD56EBD0}"/>
    <cellStyle name="Heading 2 36" xfId="2900" xr:uid="{78A48B33-FEE5-4D04-BEE6-DCE139820D8F}"/>
    <cellStyle name="Heading 2 37" xfId="2901" xr:uid="{A7564852-B2B5-4C30-85B1-90C69CB900E6}"/>
    <cellStyle name="Heading 2 38" xfId="2902" xr:uid="{89F081D6-27CB-472A-8677-A0A9E31CD722}"/>
    <cellStyle name="Heading 2 39" xfId="2903" xr:uid="{631B13D7-1DA8-4A71-A731-A7098C802AAC}"/>
    <cellStyle name="Heading 2 4" xfId="2904" xr:uid="{A07CEE3F-7AA2-4015-8CD9-E8E8EBD1DBDD}"/>
    <cellStyle name="Heading 2 4 2" xfId="24176" xr:uid="{C0DE997D-8278-4859-9C7A-01A8FF2DA7A4}"/>
    <cellStyle name="Heading 2 40" xfId="2905" xr:uid="{91A551B6-CB5A-4C04-968F-FEE2D18448BB}"/>
    <cellStyle name="Heading 2 41" xfId="2906" xr:uid="{158D775B-456E-4C1C-B9F9-D0DCA4A71831}"/>
    <cellStyle name="Heading 2 42" xfId="2907" xr:uid="{4668F48F-B534-4C9F-BA0A-A8D31C702B70}"/>
    <cellStyle name="Heading 2 43" xfId="2908" xr:uid="{63706ED4-CEED-4382-BD7F-57A6EC389D6A}"/>
    <cellStyle name="Heading 2 44" xfId="2909" xr:uid="{0A962CC4-8EEF-419A-9EC4-F37C72E3F608}"/>
    <cellStyle name="Heading 2 45" xfId="2910" xr:uid="{1E210A81-4768-4379-8BFD-B42D117BAB4E}"/>
    <cellStyle name="Heading 2 46" xfId="2911" xr:uid="{5C301E70-E49D-4904-8EB6-121557BBBA41}"/>
    <cellStyle name="Heading 2 47" xfId="2912" xr:uid="{894FEB64-3696-4A63-9A1B-1564EF10B07C}"/>
    <cellStyle name="Heading 2 48" xfId="2913" xr:uid="{B68408CB-2B89-4E51-A14E-AA297EE2A6A5}"/>
    <cellStyle name="Heading 2 49" xfId="2914" xr:uid="{3CB43494-6E11-4F45-923D-A4BC57B122C8}"/>
    <cellStyle name="Heading 2 5" xfId="2915" xr:uid="{ACBB4166-D57E-4C53-A173-2F3AFC860C6D}"/>
    <cellStyle name="Heading 2 50" xfId="2916" xr:uid="{9FF94D3A-B1D3-4912-84BC-F38DAF5118AD}"/>
    <cellStyle name="Heading 2 51" xfId="2917" xr:uid="{231F682B-F50B-4CDF-9E0E-38703D710908}"/>
    <cellStyle name="Heading 2 52" xfId="2918" xr:uid="{551B79A5-D3F4-4B08-B23F-ED53F4117799}"/>
    <cellStyle name="Heading 2 53" xfId="2919" xr:uid="{22B55EE1-391D-433B-9EA5-D382072EF947}"/>
    <cellStyle name="Heading 2 54" xfId="2920" xr:uid="{76383F56-075A-474B-A4D0-C8A8E9DA267F}"/>
    <cellStyle name="Heading 2 55" xfId="2921" xr:uid="{9D4ADE94-83D7-4809-87CF-E29F4066EEAE}"/>
    <cellStyle name="Heading 2 56" xfId="2922" xr:uid="{84014954-E0AE-46C0-BCF8-7C8C79B538DA}"/>
    <cellStyle name="Heading 2 57" xfId="2923" xr:uid="{0BEF99F4-3091-438A-9CEC-31AD09897CFE}"/>
    <cellStyle name="Heading 2 58" xfId="2924" xr:uid="{C57D5198-BED4-4F19-AD3B-A56E8DD48AC1}"/>
    <cellStyle name="Heading 2 59" xfId="2925" xr:uid="{B6050584-FFAB-473B-903F-D4B9654FE756}"/>
    <cellStyle name="Heading 2 6" xfId="2926" xr:uid="{A4B2F5A8-937E-472A-8EC7-8752E68D2F12}"/>
    <cellStyle name="Heading 2 60" xfId="2927" xr:uid="{3FECAEF3-D704-4698-B22E-C70DB2C0470A}"/>
    <cellStyle name="Heading 2 61" xfId="2928" xr:uid="{3243A17A-2236-4141-9BDC-14AB8F3166FA}"/>
    <cellStyle name="Heading 2 62" xfId="2929" xr:uid="{216133B8-76B5-4A5B-AF84-EB2EC976E428}"/>
    <cellStyle name="Heading 2 63" xfId="2930" xr:uid="{AEAD0089-A5D4-4735-A579-03011006DD34}"/>
    <cellStyle name="Heading 2 64" xfId="2931" xr:uid="{F072CD2B-8A00-4F5B-8E75-F60D9A528CDD}"/>
    <cellStyle name="Heading 2 65" xfId="2932" xr:uid="{49E6651D-88C0-4E5A-AEBD-CE9B51E0E173}"/>
    <cellStyle name="Heading 2 66" xfId="2933" xr:uid="{C83B3B59-77F1-40D2-8DD5-72722FE6EA69}"/>
    <cellStyle name="Heading 2 67" xfId="2934" xr:uid="{1FB8CE7F-1C6F-47F5-B374-C3F75B1291AF}"/>
    <cellStyle name="Heading 2 68" xfId="2935" xr:uid="{64DE37E1-EF5C-4589-94E6-5F703BE0EE2B}"/>
    <cellStyle name="Heading 2 69" xfId="2936" xr:uid="{2EBEB95F-4C33-4B1E-AD81-BFF562A5B15E}"/>
    <cellStyle name="Heading 2 7" xfId="2937" xr:uid="{A0E4B27A-DC4F-495B-8FF6-887F13F7FE1D}"/>
    <cellStyle name="Heading 2 70" xfId="2938" xr:uid="{B9DC5CB1-7A14-4D5F-8C35-A845003BF0EA}"/>
    <cellStyle name="Heading 2 71" xfId="2939" xr:uid="{9822DBD8-A428-4B65-BCFA-A52E931A5F92}"/>
    <cellStyle name="Heading 2 72" xfId="2940" xr:uid="{A097CF1F-C56E-47A4-9835-4D31E5F95A29}"/>
    <cellStyle name="Heading 2 73" xfId="23987" xr:uid="{D8285FA5-F741-4BE1-9828-B060EDB992A9}"/>
    <cellStyle name="Heading 2 74" xfId="33416" xr:uid="{DBA3053C-D824-4B66-8FCE-F3CAFEE3DD3E}"/>
    <cellStyle name="Heading 2 8" xfId="2941" xr:uid="{5B0569D6-1FA9-45C3-8451-B4DB5EFB11A6}"/>
    <cellStyle name="Heading 2 9" xfId="2942" xr:uid="{1B6DE673-817C-41A1-B1D1-196798964090}"/>
    <cellStyle name="Heading 3" xfId="4" builtinId="18" customBuiltin="1"/>
    <cellStyle name="Heading 3 10" xfId="2943" xr:uid="{527352CD-0B0D-43F4-BA89-107443855017}"/>
    <cellStyle name="Heading 3 11" xfId="2944" xr:uid="{C2A43770-0662-4EB7-94F4-28928CAF670F}"/>
    <cellStyle name="Heading 3 12" xfId="2945" xr:uid="{42E73B5C-3E23-4EDE-ABD1-14827A7A8985}"/>
    <cellStyle name="Heading 3 13" xfId="2946" xr:uid="{1097E7D2-725B-4590-A6CA-9BF5DC8223B6}"/>
    <cellStyle name="Heading 3 14" xfId="2947" xr:uid="{59466E2C-6EA9-4B41-931E-6E32300986CD}"/>
    <cellStyle name="Heading 3 15" xfId="2948" xr:uid="{2D271EEB-9EC7-40CB-A622-96F611E93192}"/>
    <cellStyle name="Heading 3 16" xfId="2949" xr:uid="{D92D681C-5358-4136-AAF7-E53CD4B5CC5C}"/>
    <cellStyle name="Heading 3 17" xfId="2950" xr:uid="{2FB21177-FA4B-4E09-BF47-7C74B8490E1C}"/>
    <cellStyle name="Heading 3 18" xfId="2951" xr:uid="{799E0344-35BA-4313-85F1-CCFDA2A24BCA}"/>
    <cellStyle name="Heading 3 19" xfId="2952" xr:uid="{0BFE5241-431A-4CC0-947F-80BEAB3AEB01}"/>
    <cellStyle name="Heading 3 2" xfId="2953" xr:uid="{81193EE5-62D2-4843-AAB9-414FFB7C8A39}"/>
    <cellStyle name="Heading 3 2 2" xfId="24178" xr:uid="{1FA78CEA-0FC8-4DEE-9BEF-ECC17E6FCC29}"/>
    <cellStyle name="Heading 3 2 3" xfId="24177" xr:uid="{09D87638-9E87-4145-9206-7302E32FFB38}"/>
    <cellStyle name="Heading 3 20" xfId="2954" xr:uid="{D6003BA7-0315-49C2-ABE6-68A97ADF4127}"/>
    <cellStyle name="Heading 3 21" xfId="2955" xr:uid="{FAFC8FC5-9555-48DF-86FE-2AD8E0B54208}"/>
    <cellStyle name="Heading 3 22" xfId="2956" xr:uid="{45336D3F-0C27-494A-9526-CB8B381739E5}"/>
    <cellStyle name="Heading 3 23" xfId="2957" xr:uid="{413E8DA9-6D92-49EF-862B-526646835CFA}"/>
    <cellStyle name="Heading 3 24" xfId="2958" xr:uid="{488B49B4-38F7-4BC7-BBA8-1530036CA9D3}"/>
    <cellStyle name="Heading 3 25" xfId="2959" xr:uid="{42EBA5EB-D688-4867-BAC2-5848AEB47B56}"/>
    <cellStyle name="Heading 3 26" xfId="2960" xr:uid="{110DE8B0-2B59-47D1-B884-A3F83A6850CF}"/>
    <cellStyle name="Heading 3 27" xfId="2961" xr:uid="{D50CE76A-D813-4602-99B2-8DF4AE4BABAA}"/>
    <cellStyle name="Heading 3 28" xfId="2962" xr:uid="{1F8FB196-6640-4F9B-BB48-CADE7F71065F}"/>
    <cellStyle name="Heading 3 29" xfId="2963" xr:uid="{491D6087-5781-49EA-8917-904667EEAE5B}"/>
    <cellStyle name="Heading 3 3" xfId="2964" xr:uid="{9448CE97-695E-4C68-B807-DFCD30F61588}"/>
    <cellStyle name="Heading 3 3 2" xfId="24179" xr:uid="{8EFC7B95-EDA5-4901-BA9F-5410AB71D2A8}"/>
    <cellStyle name="Heading 3 30" xfId="2965" xr:uid="{A166A9EB-13D9-4CAC-BCE6-EAB3D1A3ED26}"/>
    <cellStyle name="Heading 3 31" xfId="2966" xr:uid="{6E2794F0-A6F5-4576-8BFF-43E058DA2000}"/>
    <cellStyle name="Heading 3 32" xfId="2967" xr:uid="{EACD46E8-7C3C-429A-9D6F-1F073B735CC6}"/>
    <cellStyle name="Heading 3 33" xfId="2968" xr:uid="{EF00E2AB-B222-49C7-95FD-B91E142B2F3E}"/>
    <cellStyle name="Heading 3 34" xfId="2969" xr:uid="{5B0DC848-9ECF-44E1-ABE8-9632E1AF62FB}"/>
    <cellStyle name="Heading 3 35" xfId="2970" xr:uid="{D9119903-54B5-4000-8F6D-708A257F85EC}"/>
    <cellStyle name="Heading 3 36" xfId="2971" xr:uid="{AAFADF2D-65ED-4730-93A5-F5259000286F}"/>
    <cellStyle name="Heading 3 37" xfId="2972" xr:uid="{DF2CBEE1-BF3B-4CF0-9600-42C3DBA134C6}"/>
    <cellStyle name="Heading 3 38" xfId="2973" xr:uid="{2DDDA526-C30A-4D66-88BF-343D658842F2}"/>
    <cellStyle name="Heading 3 39" xfId="2974" xr:uid="{83EBDE73-3674-4717-ACA9-B063EEFE4482}"/>
    <cellStyle name="Heading 3 4" xfId="2975" xr:uid="{B77C4DE6-C444-4788-A7F7-1A4C32751E43}"/>
    <cellStyle name="Heading 3 4 2" xfId="24180" xr:uid="{1A94A1F3-34F0-40CC-B91C-EEBB80BA4835}"/>
    <cellStyle name="Heading 3 40" xfId="2976" xr:uid="{A7972914-58AE-4E57-8123-05FB9830F1C7}"/>
    <cellStyle name="Heading 3 41" xfId="2977" xr:uid="{DB282C79-4A09-4E55-B446-C15BB874A386}"/>
    <cellStyle name="Heading 3 42" xfId="2978" xr:uid="{3233AB2F-8253-4AB0-879A-C6CD40683616}"/>
    <cellStyle name="Heading 3 43" xfId="2979" xr:uid="{7F2CDD51-2C81-40E8-9680-6E7CBDC11DE6}"/>
    <cellStyle name="Heading 3 44" xfId="2980" xr:uid="{BC6B700A-F652-45B1-8F75-F99DDF6A1FBB}"/>
    <cellStyle name="Heading 3 45" xfId="2981" xr:uid="{90B19880-D942-42B2-9BEE-E909F98BCB6B}"/>
    <cellStyle name="Heading 3 46" xfId="2982" xr:uid="{FC48EA85-FF15-4838-A74D-514C108BBB53}"/>
    <cellStyle name="Heading 3 47" xfId="2983" xr:uid="{B8D541DC-B85F-4155-A27F-FA2124D45834}"/>
    <cellStyle name="Heading 3 48" xfId="2984" xr:uid="{CFC7F1EE-4998-40F0-8E4F-89C9DAACF124}"/>
    <cellStyle name="Heading 3 49" xfId="2985" xr:uid="{02496017-7892-4A64-BDD5-F435BBFB4B88}"/>
    <cellStyle name="Heading 3 5" xfId="2986" xr:uid="{8F50B507-5722-469B-A2B1-C6538FA1F76B}"/>
    <cellStyle name="Heading 3 50" xfId="2987" xr:uid="{889A813A-DE11-49D3-862C-D5F153F76387}"/>
    <cellStyle name="Heading 3 51" xfId="2988" xr:uid="{64C7A752-A85E-43EF-9D00-E18E190FBA54}"/>
    <cellStyle name="Heading 3 52" xfId="2989" xr:uid="{598792D0-54DD-40FF-8178-CD46AFE6D0CC}"/>
    <cellStyle name="Heading 3 53" xfId="2990" xr:uid="{6143BAE6-64CB-4BDA-8F72-FBEB51A2119A}"/>
    <cellStyle name="Heading 3 54" xfId="2991" xr:uid="{98B0DB4F-51D3-4CC6-9D36-A06F226B3759}"/>
    <cellStyle name="Heading 3 55" xfId="2992" xr:uid="{EE149E80-DE53-49A3-A8B8-15158FD71C88}"/>
    <cellStyle name="Heading 3 56" xfId="2993" xr:uid="{FD1AF5AB-EDEB-459E-BF6E-D668E591A1EE}"/>
    <cellStyle name="Heading 3 57" xfId="2994" xr:uid="{B7D8CDAD-E809-47F9-A281-7F3FBB80CA1F}"/>
    <cellStyle name="Heading 3 58" xfId="2995" xr:uid="{CCF62C2D-8985-4993-92EE-72F67D70B3FD}"/>
    <cellStyle name="Heading 3 59" xfId="2996" xr:uid="{DCC454FF-6ECD-4930-8852-37E60E5B1116}"/>
    <cellStyle name="Heading 3 6" xfId="2997" xr:uid="{6EFE0CC8-6E6B-4FF6-9546-78B5F9C46A0F}"/>
    <cellStyle name="Heading 3 60" xfId="2998" xr:uid="{91C0E79F-FE19-4BAB-AC95-A0724543DE05}"/>
    <cellStyle name="Heading 3 61" xfId="2999" xr:uid="{4FBCB60A-6FEF-4027-9FAD-71A371792D11}"/>
    <cellStyle name="Heading 3 62" xfId="3000" xr:uid="{CDE54F94-09FB-4EC6-8019-351CB9638D15}"/>
    <cellStyle name="Heading 3 63" xfId="3001" xr:uid="{CFE219DD-30F2-488A-B549-52ACA5074C02}"/>
    <cellStyle name="Heading 3 64" xfId="3002" xr:uid="{D6D45CDF-05DF-4E49-A257-93652EDAF9EA}"/>
    <cellStyle name="Heading 3 65" xfId="3003" xr:uid="{1EF4A8EC-C20E-47C0-AF99-61FE4B5FAE3A}"/>
    <cellStyle name="Heading 3 66" xfId="3004" xr:uid="{1EAB86EB-F268-4FF1-A8D4-FF16C8B9B1A1}"/>
    <cellStyle name="Heading 3 67" xfId="3005" xr:uid="{2992DC79-B064-440A-A410-2B94D4E9E49B}"/>
    <cellStyle name="Heading 3 68" xfId="3006" xr:uid="{D00A29D2-B986-4670-B884-888241F4C49B}"/>
    <cellStyle name="Heading 3 69" xfId="3007" xr:uid="{626A2C7E-31CC-4BBB-98B2-32BED6D66E06}"/>
    <cellStyle name="Heading 3 7" xfId="3008" xr:uid="{92C13276-7E0F-4CF4-BB12-DD0567A302E5}"/>
    <cellStyle name="Heading 3 70" xfId="3009" xr:uid="{3E501B29-A51D-45D5-A0B3-6948AE388AA3}"/>
    <cellStyle name="Heading 3 71" xfId="3010" xr:uid="{6AACF30F-C401-41BC-9E85-3DA379FF39E0}"/>
    <cellStyle name="Heading 3 72" xfId="3011" xr:uid="{8065CFA3-1DE3-4F7B-A244-55E1F1177788}"/>
    <cellStyle name="Heading 3 73" xfId="33417" xr:uid="{47EFAB91-75A7-4F59-B7D7-3031DA8D27DC}"/>
    <cellStyle name="Heading 3 8" xfId="3012" xr:uid="{E488F66B-103D-4014-AFFF-73357F1AD024}"/>
    <cellStyle name="Heading 3 9" xfId="3013" xr:uid="{0DAC33FD-AB15-4D5C-9CEA-4843B3FFB60E}"/>
    <cellStyle name="Heading 4" xfId="5" builtinId="19" customBuiltin="1"/>
    <cellStyle name="Heading 4 10" xfId="3014" xr:uid="{93BE4A45-93E7-4BA6-B5DA-1CD659535BC8}"/>
    <cellStyle name="Heading 4 11" xfId="3015" xr:uid="{2FD1CCE9-EA56-4459-A175-1EC3E0AADA53}"/>
    <cellStyle name="Heading 4 12" xfId="3016" xr:uid="{70C9173A-8E6A-484F-B8C9-2B2F0CC7D48E}"/>
    <cellStyle name="Heading 4 13" xfId="3017" xr:uid="{4D4CC2A3-F021-4ACF-AD22-EB3631E0AE8D}"/>
    <cellStyle name="Heading 4 14" xfId="3018" xr:uid="{7E661B60-3E76-414D-AC49-35C6045EF0CC}"/>
    <cellStyle name="Heading 4 15" xfId="3019" xr:uid="{A71AEEC2-F4D4-4D29-A01D-D221078808CB}"/>
    <cellStyle name="Heading 4 16" xfId="3020" xr:uid="{3168591F-E698-4897-9E88-B6AF7C20A405}"/>
    <cellStyle name="Heading 4 17" xfId="3021" xr:uid="{E53DEC33-B56B-48A5-BE69-FAF187B682C7}"/>
    <cellStyle name="Heading 4 18" xfId="3022" xr:uid="{4EB166B3-CFED-47C1-BD70-982AECBB71BA}"/>
    <cellStyle name="Heading 4 19" xfId="3023" xr:uid="{4F2035BF-0E23-4B7C-ADC1-DC292A55D354}"/>
    <cellStyle name="Heading 4 2" xfId="3024" xr:uid="{939056B3-885B-4E01-B3B4-E5C79BBECC3D}"/>
    <cellStyle name="Heading 4 2 2" xfId="24182" xr:uid="{21C4F272-C2C6-47E7-A4BF-AB78E508111A}"/>
    <cellStyle name="Heading 4 2 3" xfId="24181" xr:uid="{EFF9FCBD-B181-4C64-8EA7-2B36E5F8E987}"/>
    <cellStyle name="Heading 4 20" xfId="3025" xr:uid="{8136FA61-E4EC-48E5-924B-C9D11C22E097}"/>
    <cellStyle name="Heading 4 21" xfId="3026" xr:uid="{B2BAA593-56DC-42DC-AF7B-B0DA107F02F6}"/>
    <cellStyle name="Heading 4 22" xfId="3027" xr:uid="{6E33FEAD-2861-4FE4-97FE-FA196848918B}"/>
    <cellStyle name="Heading 4 23" xfId="3028" xr:uid="{E89215B2-37A1-4831-B681-AD06FB4C3FB1}"/>
    <cellStyle name="Heading 4 24" xfId="3029" xr:uid="{B59E87AF-C54C-4E58-9BEF-8F8F2C7F3A78}"/>
    <cellStyle name="Heading 4 25" xfId="3030" xr:uid="{1A999125-581C-4CCD-BB2B-32B6C0227727}"/>
    <cellStyle name="Heading 4 26" xfId="3031" xr:uid="{0BB1801D-44AA-425D-97F5-85F1E0DC948F}"/>
    <cellStyle name="Heading 4 27" xfId="3032" xr:uid="{AB556B55-A7C9-4FF8-A13B-747F0C336618}"/>
    <cellStyle name="Heading 4 28" xfId="3033" xr:uid="{D316F82F-FD72-425E-9B54-DB1605DC2D33}"/>
    <cellStyle name="Heading 4 29" xfId="3034" xr:uid="{4603A23B-1453-4297-917B-F11A4A6A0438}"/>
    <cellStyle name="Heading 4 3" xfId="3035" xr:uid="{86772EB0-31CA-4242-8717-BCE1CEF7DB3A}"/>
    <cellStyle name="Heading 4 3 2" xfId="24183" xr:uid="{2A584427-BC8F-4D33-B88D-6135DB1514BE}"/>
    <cellStyle name="Heading 4 30" xfId="3036" xr:uid="{38B4E333-1416-454C-8205-C9405DE2AD63}"/>
    <cellStyle name="Heading 4 31" xfId="3037" xr:uid="{85C065A7-BB12-4705-9CCA-1A82FF3FED1E}"/>
    <cellStyle name="Heading 4 32" xfId="3038" xr:uid="{A42504AA-253C-4B97-B5BB-D6685F512966}"/>
    <cellStyle name="Heading 4 33" xfId="3039" xr:uid="{62CF62E9-F987-4A60-BB89-24B6A7FBDF5A}"/>
    <cellStyle name="Heading 4 34" xfId="3040" xr:uid="{D3D6C5B7-6686-48ED-A979-D608DC28477A}"/>
    <cellStyle name="Heading 4 35" xfId="3041" xr:uid="{3F0FEB0A-D0A6-4DED-8F67-2D73A91EC378}"/>
    <cellStyle name="Heading 4 36" xfId="3042" xr:uid="{1889DB47-14D3-4B53-A895-94F64985CD62}"/>
    <cellStyle name="Heading 4 37" xfId="3043" xr:uid="{4298EAF4-C53C-415E-B7F7-88A10394DA08}"/>
    <cellStyle name="Heading 4 38" xfId="3044" xr:uid="{0F87FDF9-2EE6-4423-8BAF-93E6D3B194C1}"/>
    <cellStyle name="Heading 4 39" xfId="3045" xr:uid="{D983F38B-3523-43F0-BD9B-F9CF27FF421F}"/>
    <cellStyle name="Heading 4 4" xfId="3046" xr:uid="{C98971F4-5410-439D-AF6A-C17428B1292F}"/>
    <cellStyle name="Heading 4 4 2" xfId="24184" xr:uid="{2E375EA0-5F6D-4ECE-8BE0-41630570B8D6}"/>
    <cellStyle name="Heading 4 40" xfId="3047" xr:uid="{D2AB765B-5AB1-4A82-A572-39C85E7F5D30}"/>
    <cellStyle name="Heading 4 41" xfId="3048" xr:uid="{17E28AAC-15A3-4345-814E-75F30B9BCE49}"/>
    <cellStyle name="Heading 4 42" xfId="3049" xr:uid="{EBA3DFE2-0BE5-44C9-A00F-668675AC64A8}"/>
    <cellStyle name="Heading 4 43" xfId="3050" xr:uid="{30026321-5F46-441C-BF0A-24DF86267DA6}"/>
    <cellStyle name="Heading 4 44" xfId="3051" xr:uid="{1785B6FD-68BE-4782-A2C4-822E47C132A7}"/>
    <cellStyle name="Heading 4 45" xfId="3052" xr:uid="{1ADFA773-47FC-4387-8823-C97CB93CF1B0}"/>
    <cellStyle name="Heading 4 46" xfId="3053" xr:uid="{D6F82BF3-7697-4DF9-8AA0-895AA402E6BB}"/>
    <cellStyle name="Heading 4 47" xfId="3054" xr:uid="{FFA103D9-8849-407F-B58D-1E768DAE6D8F}"/>
    <cellStyle name="Heading 4 48" xfId="3055" xr:uid="{03FD5C6D-F202-476D-8D5A-316815B8658C}"/>
    <cellStyle name="Heading 4 49" xfId="3056" xr:uid="{B26A91F5-CBE1-4E83-8F98-FBEF1AB576B9}"/>
    <cellStyle name="Heading 4 5" xfId="3057" xr:uid="{9A3F29F2-6356-4469-BE13-2535AC9ED472}"/>
    <cellStyle name="Heading 4 50" xfId="3058" xr:uid="{3343239E-14D2-49CB-BE22-A00D7471FFC4}"/>
    <cellStyle name="Heading 4 51" xfId="3059" xr:uid="{AEBAB1CD-F7F9-43B6-A38F-CF230B8AA2B4}"/>
    <cellStyle name="Heading 4 52" xfId="3060" xr:uid="{5F2C603B-0382-4DBF-96B4-BBB072A7BEFF}"/>
    <cellStyle name="Heading 4 53" xfId="3061" xr:uid="{4DB68AF2-138F-4085-B6D5-908CBAED9715}"/>
    <cellStyle name="Heading 4 54" xfId="3062" xr:uid="{4051E0ED-24A3-48C2-A93E-24725F9FBDED}"/>
    <cellStyle name="Heading 4 55" xfId="3063" xr:uid="{38D470B8-22D9-417C-A834-5857E4C7D940}"/>
    <cellStyle name="Heading 4 56" xfId="3064" xr:uid="{28579E26-9B09-429D-9177-0DF6B4EB5EA6}"/>
    <cellStyle name="Heading 4 57" xfId="3065" xr:uid="{80984DD4-931E-4951-99E2-B6991C8AD5C1}"/>
    <cellStyle name="Heading 4 58" xfId="3066" xr:uid="{9F726E4A-8260-4539-9357-61CCDAFF041E}"/>
    <cellStyle name="Heading 4 59" xfId="3067" xr:uid="{0D9890BC-15E4-4B91-B8A7-D38E7A096700}"/>
    <cellStyle name="Heading 4 6" xfId="3068" xr:uid="{E59ABC2B-D98A-4400-B70F-AC913B8DD7C9}"/>
    <cellStyle name="Heading 4 60" xfId="3069" xr:uid="{7DBBFAD6-795A-437D-BA21-1E8BD1612A49}"/>
    <cellStyle name="Heading 4 61" xfId="3070" xr:uid="{3C1543D3-DFC2-45BB-89D6-34A5CFE998B6}"/>
    <cellStyle name="Heading 4 62" xfId="3071" xr:uid="{3126C7E6-15BD-476A-8965-D983885B9BAE}"/>
    <cellStyle name="Heading 4 63" xfId="3072" xr:uid="{F3775873-0C8B-4088-8688-423E39E7576F}"/>
    <cellStyle name="Heading 4 64" xfId="3073" xr:uid="{231550A4-1DC8-43BB-B056-3B041258C880}"/>
    <cellStyle name="Heading 4 65" xfId="3074" xr:uid="{722A7BE4-1640-47C6-8776-254BD7614069}"/>
    <cellStyle name="Heading 4 66" xfId="3075" xr:uid="{96C3FD98-8FE8-44F9-BD85-621C5D6F633B}"/>
    <cellStyle name="Heading 4 67" xfId="3076" xr:uid="{A1702228-1765-4760-966A-7A1C275121EC}"/>
    <cellStyle name="Heading 4 68" xfId="3077" xr:uid="{8666ED89-2326-42E2-8302-B766BF75A661}"/>
    <cellStyle name="Heading 4 69" xfId="3078" xr:uid="{431DA0B0-A91E-4046-BF45-13D171DF056B}"/>
    <cellStyle name="Heading 4 7" xfId="3079" xr:uid="{E79A8C62-9E7C-4548-A5C2-FEE1A0D35191}"/>
    <cellStyle name="Heading 4 70" xfId="3080" xr:uid="{1601078B-7B1B-409C-A749-315845116BCB}"/>
    <cellStyle name="Heading 4 71" xfId="3081" xr:uid="{83648AD9-F2EC-4EFB-94DA-A8E9D10ACBD4}"/>
    <cellStyle name="Heading 4 72" xfId="3082" xr:uid="{8715275F-5A58-4B0E-AAA2-A19A02BCD53E}"/>
    <cellStyle name="Heading 4 8" xfId="3083" xr:uid="{823ADED8-FC31-44DD-B4AA-B51C9169C04C}"/>
    <cellStyle name="Heading 4 9" xfId="3084" xr:uid="{E3E140A0-0302-47A5-BD78-5BFB0C7C3689}"/>
    <cellStyle name="HEADING1" xfId="636" xr:uid="{217A678C-3E12-49FC-99E1-D966EDD49E2B}"/>
    <cellStyle name="HEADING2" xfId="637" xr:uid="{99DAE881-D04E-43B5-83A3-0B01D9B8FA2C}"/>
    <cellStyle name="HEADING2 2" xfId="24185" xr:uid="{CAB09590-8A23-4564-9195-8C96734190F7}"/>
    <cellStyle name="Hyperlink" xfId="47" builtinId="8"/>
    <cellStyle name="Hyperlink 2" xfId="711" xr:uid="{75397D2B-178A-42FB-AD22-D7C8BE5FC974}"/>
    <cellStyle name="Hyperlink 2 2" xfId="3085" xr:uid="{C7652752-C326-4BD6-A09D-1A170DFE568B}"/>
    <cellStyle name="Hyperlink 3" xfId="3086" xr:uid="{89964C0A-E219-498F-AA94-6E9B82AB1226}"/>
    <cellStyle name="Hyperlink 4" xfId="23958" xr:uid="{0ADD4E89-770A-4FFA-A93F-DF50A1DFE89E}"/>
    <cellStyle name="Hyperlink 5" xfId="33415" xr:uid="{7490D624-9EEA-4C94-A344-4DDA89A5FB47}"/>
    <cellStyle name="Hyperlink 6" xfId="33423" xr:uid="{6D24B807-AAA3-4BBD-A08E-3CE54BF1ED61}"/>
    <cellStyle name="Hyperlink 7" xfId="4686" xr:uid="{FA066A79-F0F2-4AE7-A3FF-A249B30B747C}"/>
    <cellStyle name="Input" xfId="9" builtinId="20" customBuiltin="1"/>
    <cellStyle name="Input [yellow]" xfId="111" xr:uid="{0BA251EC-0B35-4416-8889-B7BCF94E2BE6}"/>
    <cellStyle name="Input [yellow] 2" xfId="24619" xr:uid="{6FF04664-6CCF-42CA-8DB3-529635C418A9}"/>
    <cellStyle name="Input 10" xfId="255" xr:uid="{52FEEC1F-37CB-4AD9-8C26-0A7ABA14153F}"/>
    <cellStyle name="Input 10 2" xfId="3087" xr:uid="{9B6F71BE-AD30-47AD-A3FD-585859146AC2}"/>
    <cellStyle name="Input 10 3" xfId="13756" xr:uid="{37C7FF5A-22DE-46E0-8FC1-8DED18A7462B}"/>
    <cellStyle name="Input 11" xfId="256" xr:uid="{9409C402-EB04-4C4D-ACCB-DEE4AC449E89}"/>
    <cellStyle name="Input 11 2" xfId="3088" xr:uid="{133A3149-3F16-43B9-A225-700824612524}"/>
    <cellStyle name="Input 11 3" xfId="13757" xr:uid="{A333D50F-3944-4E4F-B31A-1F21D56EBCE2}"/>
    <cellStyle name="Input 12" xfId="257" xr:uid="{9DB8187A-EA11-4365-B751-6BAC7DD3F290}"/>
    <cellStyle name="Input 12 2" xfId="3089" xr:uid="{045E1BF6-3BF3-480B-9122-681138CB2DFE}"/>
    <cellStyle name="Input 12 3" xfId="13758" xr:uid="{F4DE2D9B-0C56-4BAE-896A-5E8E5A50C6CE}"/>
    <cellStyle name="Input 13" xfId="258" xr:uid="{D568CF1D-9D67-4AA9-8A76-964E31508637}"/>
    <cellStyle name="Input 13 2" xfId="3090" xr:uid="{FD1E5456-E3F9-49FC-A189-73F7FCE5AE0B}"/>
    <cellStyle name="Input 13 3" xfId="13759" xr:uid="{2968B1D8-B661-4C05-93AC-6AF64FA1B394}"/>
    <cellStyle name="Input 14" xfId="259" xr:uid="{DEF1A376-F55D-4563-ACC9-CCD67BF020CD}"/>
    <cellStyle name="Input 14 2" xfId="3091" xr:uid="{AA307E1A-421D-4601-9F7C-293973613449}"/>
    <cellStyle name="Input 14 3" xfId="13760" xr:uid="{D585F3CA-1621-48B9-BA0D-EEC8716EA13A}"/>
    <cellStyle name="Input 15" xfId="350" xr:uid="{4D918936-37B4-4E7D-AFD9-E8059383DF48}"/>
    <cellStyle name="Input 15 2" xfId="3092" xr:uid="{494632C9-D77C-4E3F-98C7-0B636E34D8F6}"/>
    <cellStyle name="Input 15 3" xfId="13803" xr:uid="{21F27873-7E48-4566-BB1D-CDF3D19527C6}"/>
    <cellStyle name="Input 16" xfId="351" xr:uid="{992A66E0-DD05-4405-9AC9-41A47C702960}"/>
    <cellStyle name="Input 16 2" xfId="3093" xr:uid="{C681B44A-12EE-4F46-9416-5981554AF3AF}"/>
    <cellStyle name="Input 16 3" xfId="13804" xr:uid="{D9F99954-98E6-4FA1-A69F-9950B3C31002}"/>
    <cellStyle name="Input 17" xfId="358" xr:uid="{25111989-A2ED-450D-9E1A-1B0CAFE2024D}"/>
    <cellStyle name="Input 17 2" xfId="3094" xr:uid="{CE9D5F8A-81FD-4895-9A12-2C5526FCD6A3}"/>
    <cellStyle name="Input 17 3" xfId="13805" xr:uid="{58564855-F031-432C-ABC4-B1ACC74616DB}"/>
    <cellStyle name="Input 18" xfId="359" xr:uid="{F8790093-C27B-46E5-9D74-B4B2AB73338C}"/>
    <cellStyle name="Input 18 2" xfId="3095" xr:uid="{EA0B2744-5FF0-4A3B-AF54-0CCCD38204E3}"/>
    <cellStyle name="Input 18 3" xfId="13806" xr:uid="{112F40E7-6369-409F-ABF3-51BEA01EF8B8}"/>
    <cellStyle name="Input 19" xfId="360" xr:uid="{4BCD1A9C-8BA2-43C8-A798-9E7754A532E9}"/>
    <cellStyle name="Input 19 2" xfId="3096" xr:uid="{79528431-1D4B-4AB5-B775-A65854B2173C}"/>
    <cellStyle name="Input 19 3" xfId="13807" xr:uid="{F6282501-574D-438F-86C0-C25008D1FD64}"/>
    <cellStyle name="Input 2" xfId="66" xr:uid="{99C718B3-640F-453A-AACE-2A12AD36DC3B}"/>
    <cellStyle name="Input 2 2" xfId="3097" xr:uid="{E3D2EC64-ED83-4BB1-B76E-EBC85EDF17A1}"/>
    <cellStyle name="Input 2 2 2" xfId="24187" xr:uid="{046ABCEA-FE6C-48C5-A721-CFE5A28DD4F1}"/>
    <cellStyle name="Input 2 2 2 2" xfId="25624" xr:uid="{60FFE48C-5018-4242-A39B-71BA46280DA8}"/>
    <cellStyle name="Input 2 2 2 2 2" xfId="27771" xr:uid="{85D02EEA-8BEE-40C2-BBF0-112862AADCE7}"/>
    <cellStyle name="Input 2 2 2 2 2 2" xfId="32358" xr:uid="{20A636E8-B61E-451F-B21F-332F7469E007}"/>
    <cellStyle name="Input 2 2 2 2 3" xfId="29286" xr:uid="{B70D0E3F-33A4-4772-B9DF-111580108ECE}"/>
    <cellStyle name="Input 2 2 2 2 3 2" xfId="33269" xr:uid="{C20FA9E3-404A-47ED-9D29-43FB8A781DAF}"/>
    <cellStyle name="Input 2 2 2 2 4" xfId="26155" xr:uid="{D90B6F7C-A48A-40FA-9099-1B2454B01513}"/>
    <cellStyle name="Input 2 2 2 2 4 2" xfId="30945" xr:uid="{7442FEF0-CE43-49EA-8A05-5EE804ED86B8}"/>
    <cellStyle name="Input 2 2 2 2 5" xfId="29413" xr:uid="{D2B04285-B73C-45D7-8D9E-40D48693B909}"/>
    <cellStyle name="Input 2 2 2 2 5 2" xfId="33369" xr:uid="{C1E1D76D-7DF1-44A1-B90A-F60EB3D7D98D}"/>
    <cellStyle name="Input 2 2 2 2 6" xfId="30675" xr:uid="{0499B5F6-3B23-4209-ACFB-3E7261E44722}"/>
    <cellStyle name="Input 2 2 2 3" xfId="27126" xr:uid="{11FC4598-F8FA-47F2-9A00-5DAA5C229C7D}"/>
    <cellStyle name="Input 2 2 2 3 2" xfId="31859" xr:uid="{943F4DDB-A517-44B7-BE2C-FF83A4CD8408}"/>
    <cellStyle name="Input 2 2 2 4" xfId="26854" xr:uid="{1CCFD1FE-83CC-4166-ACAA-D4C0D9B26E45}"/>
    <cellStyle name="Input 2 2 2 4 2" xfId="31615" xr:uid="{4E6CC5A1-71AC-48A3-996E-569BAB3CDCD1}"/>
    <cellStyle name="Input 2 2 2 5" xfId="27382" xr:uid="{01A83417-B7F3-428D-AB60-97495078F006}"/>
    <cellStyle name="Input 2 2 2 5 2" xfId="32001" xr:uid="{29255F65-6B88-4D65-81F1-78FB9BD549AA}"/>
    <cellStyle name="Input 2 2 2 6" xfId="29414" xr:uid="{1C077FFB-2040-48AB-BCCA-F8C9E1E9B206}"/>
    <cellStyle name="Input 2 2 2 6 2" xfId="33370" xr:uid="{4B155D29-4EDA-4270-AF19-C4CE1E9EC6CB}"/>
    <cellStyle name="Input 2 2 2 7" xfId="30320" xr:uid="{63767600-1F82-4998-A44D-E741158CA890}"/>
    <cellStyle name="Input 2 2 3" xfId="24776" xr:uid="{24930F79-A4B2-4E4A-93CC-92FB6BD93A2F}"/>
    <cellStyle name="Input 2 2 3 2" xfId="25420" xr:uid="{1947DCAF-04FC-4A12-AF20-0628DAE4F9AD}"/>
    <cellStyle name="Input 2 2 3 2 2" xfId="27568" xr:uid="{E89E503F-2120-45EA-8861-574D79D1B8FB}"/>
    <cellStyle name="Input 2 2 3 2 2 2" xfId="32159" xr:uid="{B1AB23FC-8813-462C-B3A5-E2A64A29E171}"/>
    <cellStyle name="Input 2 2 3 2 3" xfId="29257" xr:uid="{85C4512A-7F67-432F-8E9F-76E68DC00A50}"/>
    <cellStyle name="Input 2 2 3 2 3 2" xfId="33240" xr:uid="{F44E85CE-C037-46A9-9598-3E2A890C3845}"/>
    <cellStyle name="Input 2 2 3 2 4" xfId="26771" xr:uid="{A92E64B7-EAC8-426D-97B9-7E949F08DA3B}"/>
    <cellStyle name="Input 2 2 3 2 4 2" xfId="31533" xr:uid="{477A7405-B8A3-4312-905D-9B5BA9DC15E6}"/>
    <cellStyle name="Input 2 2 3 2 5" xfId="29411" xr:uid="{E9161715-51DB-4C90-AC5D-9798BFA370B6}"/>
    <cellStyle name="Input 2 2 3 2 5 2" xfId="33367" xr:uid="{95FA9110-3E92-43A5-91DD-6501BD290FB4}"/>
    <cellStyle name="Input 2 2 3 2 6" xfId="30572" xr:uid="{DF0EAA34-A72B-4A28-A43B-5548E42810FC}"/>
    <cellStyle name="Input 2 2 3 3" xfId="25726" xr:uid="{1144478B-F238-4A4A-83A7-3EE13184B276}"/>
    <cellStyle name="Input 2 2 3 3 2" xfId="27873" xr:uid="{0D77F16C-EC45-4E1E-84EF-E2E4AE242739}"/>
    <cellStyle name="Input 2 2 3 3 2 2" xfId="32460" xr:uid="{F9D46550-B696-4662-93FB-F03A4BCA529F}"/>
    <cellStyle name="Input 2 2 3 3 3" xfId="29300" xr:uid="{531F4F30-0A17-44A7-B158-E19650B1B976}"/>
    <cellStyle name="Input 2 2 3 3 3 2" xfId="33282" xr:uid="{3A0463A7-94A5-4D68-84E9-439A5A81C2C2}"/>
    <cellStyle name="Input 2 2 3 3 4" xfId="27012" xr:uid="{A1A412CC-E0B0-4BEA-A0C5-5C6E86EBEB7C}"/>
    <cellStyle name="Input 2 2 3 3 4 2" xfId="31773" xr:uid="{E1E50B3E-2FE7-4F56-9AD0-7FA09ADA39FA}"/>
    <cellStyle name="Input 2 2 3 3 5" xfId="29410" xr:uid="{172D4FC0-5DE4-4912-9970-1380AB2D6E51}"/>
    <cellStyle name="Input 2 2 3 3 5 2" xfId="33366" xr:uid="{FBC5ADEF-050A-450F-BB4A-029E276ECD0A}"/>
    <cellStyle name="Input 2 2 3 3 6" xfId="30714" xr:uid="{11965921-AB79-4EF7-A1AE-5E3BF24CFDD0}"/>
    <cellStyle name="Input 2 2 3 4" xfId="27353" xr:uid="{398BDCAF-7644-463F-8ED1-AB620680B9AB}"/>
    <cellStyle name="Input 2 2 3 4 2" xfId="31982" xr:uid="{860510C1-FC87-4D3F-9E4F-C486E3657736}"/>
    <cellStyle name="Input 2 2 3 5" xfId="26096" xr:uid="{ED6BC092-CA6B-4032-9F04-68E68A8C6CC8}"/>
    <cellStyle name="Input 2 2 3 5 2" xfId="30897" xr:uid="{981B38FA-EA32-4581-A489-C61700DB9FCF}"/>
    <cellStyle name="Input 2 2 3 6" xfId="26201" xr:uid="{ADF4AC2D-FADA-4A29-A476-8CA84646D9E3}"/>
    <cellStyle name="Input 2 2 3 6 2" xfId="30991" xr:uid="{724635B4-735C-4BBC-8F23-2CF6D93F1E0B}"/>
    <cellStyle name="Input 2 2 3 7" xfId="29412" xr:uid="{037A3578-774B-47F8-B128-06B93C45B9A0}"/>
    <cellStyle name="Input 2 2 3 7 2" xfId="33368" xr:uid="{925B4DDB-32AD-4C3A-AB93-BC966A3C7AEB}"/>
    <cellStyle name="Input 2 2 3 8" xfId="30422" xr:uid="{8EFABDCB-87C4-4BF8-97D4-43CB3036FB1B}"/>
    <cellStyle name="Input 2 2 4" xfId="25093" xr:uid="{251A73BC-F9C7-41B8-8525-03646B174CC9}"/>
    <cellStyle name="Input 2 2 4 2" xfId="25432" xr:uid="{FF4F7C6F-C81F-4A51-BFE9-960B26F1A71B}"/>
    <cellStyle name="Input 2 2 4 2 2" xfId="27580" xr:uid="{F2FA7554-B1B1-4AA2-A2A6-F213998FE435}"/>
    <cellStyle name="Input 2 2 4 2 2 2" xfId="32171" xr:uid="{F6C4709B-3723-4672-8736-DD2EEBB09DEA}"/>
    <cellStyle name="Input 2 2 4 2 3" xfId="29259" xr:uid="{E952E26F-6FE0-4F27-BFC6-1E8B39A29C3E}"/>
    <cellStyle name="Input 2 2 4 2 3 2" xfId="33242" xr:uid="{E4089E73-FCB6-4DA6-8EF6-BF74EA0D353F}"/>
    <cellStyle name="Input 2 2 4 2 4" xfId="26594" xr:uid="{1F968630-5F1E-45A7-B84B-B63770362B7D}"/>
    <cellStyle name="Input 2 2 4 2 4 2" xfId="31381" xr:uid="{67850E6D-A426-42BC-AE5A-883038135E91}"/>
    <cellStyle name="Input 2 2 4 2 5" xfId="29408" xr:uid="{F22A2684-E792-4023-AEAE-C41A7D81D435}"/>
    <cellStyle name="Input 2 2 4 2 5 2" xfId="33364" xr:uid="{D4682B9C-C9F1-4558-8472-734F26C1520F}"/>
    <cellStyle name="Input 2 2 4 2 6" xfId="30584" xr:uid="{2842A5DD-6583-4021-A4C5-EE0D90A54612}"/>
    <cellStyle name="Input 2 2 4 3" xfId="25737" xr:uid="{AC32F8B4-DF7B-4449-AC14-F46A81EBCA9C}"/>
    <cellStyle name="Input 2 2 4 3 2" xfId="27884" xr:uid="{BFCDBF7A-B2C1-4A1E-9680-0AAECFD91CDD}"/>
    <cellStyle name="Input 2 2 4 3 2 2" xfId="32471" xr:uid="{65AD76D5-BE35-491C-9246-82C114F44D35}"/>
    <cellStyle name="Input 2 2 4 3 3" xfId="29311" xr:uid="{EEBDB46E-6F15-417A-A9C5-2C761CEF110F}"/>
    <cellStyle name="Input 2 2 4 3 3 2" xfId="33293" xr:uid="{E0CFF634-02E2-40F9-A1A7-5C0FE99C3687}"/>
    <cellStyle name="Input 2 2 4 3 4" xfId="27486" xr:uid="{2745F1F2-42A5-4DD7-BD61-D1D06A1FB59A}"/>
    <cellStyle name="Input 2 2 4 3 4 2" xfId="32084" xr:uid="{4DC0904B-CFDD-4A23-8A54-595BF5F42198}"/>
    <cellStyle name="Input 2 2 4 3 5" xfId="29407" xr:uid="{6AA761F7-BDC8-4DC9-BE16-6DE26D0C3BFD}"/>
    <cellStyle name="Input 2 2 4 3 5 2" xfId="33363" xr:uid="{E47C8A21-49A9-4865-A927-5BC8EC77E78A}"/>
    <cellStyle name="Input 2 2 4 3 6" xfId="30725" xr:uid="{9229226A-3B61-4E81-8FCB-D53352F8E6B9}"/>
    <cellStyle name="Input 2 2 4 4" xfId="27414" xr:uid="{1929E328-20A2-425C-A3EE-F0A33F7CB272}"/>
    <cellStyle name="Input 2 2 4 4 2" xfId="32012" xr:uid="{CD4A66BC-2FB5-41CE-9CB1-1977FC65BB86}"/>
    <cellStyle name="Input 2 2 4 5" xfId="26251" xr:uid="{EE79B47E-B8BF-4572-9AC6-A9D35357DDA1}"/>
    <cellStyle name="Input 2 2 4 5 2" xfId="31039" xr:uid="{E4487B19-107B-4677-92F1-646F315AF670}"/>
    <cellStyle name="Input 2 2 4 6" xfId="26602" xr:uid="{31E00E4A-7A8E-4855-95A7-7EB273AD7477}"/>
    <cellStyle name="Input 2 2 4 6 2" xfId="31389" xr:uid="{ACC09512-FF39-43FD-B032-2F70C860C2F3}"/>
    <cellStyle name="Input 2 2 4 7" xfId="29409" xr:uid="{5684CBD3-8CBB-4504-BE8E-363AA1E57D61}"/>
    <cellStyle name="Input 2 2 4 7 2" xfId="33365" xr:uid="{1ECF0A72-12DB-40A2-8794-38209FBC6B84}"/>
    <cellStyle name="Input 2 2 4 8" xfId="30433" xr:uid="{02FA827B-367A-4AEB-B3D3-ED3748840886}"/>
    <cellStyle name="Input 2 3" xfId="13676" xr:uid="{4B5998FF-27B5-4B2D-B778-F289B1C2829B}"/>
    <cellStyle name="Input 2 4" xfId="24186" xr:uid="{08B8BC60-6B8D-4F13-A121-8ACAE41018AA}"/>
    <cellStyle name="Input 2 4 2" xfId="25623" xr:uid="{0E538919-44CC-4F05-A5D9-697CBF9AF36C}"/>
    <cellStyle name="Input 2 4 2 2" xfId="27770" xr:uid="{2904342B-3D52-4750-A91C-07B21FCAE962}"/>
    <cellStyle name="Input 2 4 2 2 2" xfId="32357" xr:uid="{3F86FB42-ED7B-43C5-BAC4-892E6F8389A7}"/>
    <cellStyle name="Input 2 4 2 3" xfId="29285" xr:uid="{F2B275FB-242C-4F09-9A6A-1592CF10CB75}"/>
    <cellStyle name="Input 2 4 2 3 2" xfId="33268" xr:uid="{9719D5EA-0B50-4775-8DAD-709F928F7042}"/>
    <cellStyle name="Input 2 4 2 4" xfId="27062" xr:uid="{2D854BF7-086C-4AA9-996B-EEE3428CAF98}"/>
    <cellStyle name="Input 2 4 2 4 2" xfId="31822" xr:uid="{29908DC3-5872-408E-A670-AFA311F86EF8}"/>
    <cellStyle name="Input 2 4 2 5" xfId="29405" xr:uid="{07E2C15B-A895-4156-9E22-6558926E720F}"/>
    <cellStyle name="Input 2 4 2 5 2" xfId="33361" xr:uid="{D9283418-8632-4193-AB38-B5F30D35CB0F}"/>
    <cellStyle name="Input 2 4 2 6" xfId="30674" xr:uid="{09B4CC17-72DA-4AF5-9C0D-48F372707A58}"/>
    <cellStyle name="Input 2 4 3" xfId="27125" xr:uid="{912DC482-8EFC-45EA-90C4-4F62D3BFB43E}"/>
    <cellStyle name="Input 2 4 3 2" xfId="31858" xr:uid="{8C8C9114-0DE7-4FCC-B4C7-9E3AB30E35E2}"/>
    <cellStyle name="Input 2 4 4" xfId="26330" xr:uid="{77874529-BA47-4B2F-B7B5-7157C53901FB}"/>
    <cellStyle name="Input 2 4 4 2" xfId="31118" xr:uid="{3A79CC37-8B4E-4A08-94DD-87E3F65664DE}"/>
    <cellStyle name="Input 2 4 5" xfId="26380" xr:uid="{B4B65056-D096-4E31-98DC-D337FABF2460}"/>
    <cellStyle name="Input 2 4 5 2" xfId="31168" xr:uid="{47843D61-0807-4C25-B792-0EF018FD7E51}"/>
    <cellStyle name="Input 2 4 6" xfId="29406" xr:uid="{9FB81F0B-4E9A-4A3F-BC75-5CCCD8C7D5B2}"/>
    <cellStyle name="Input 2 4 6 2" xfId="33362" xr:uid="{5EFB50AC-73E4-41C7-B978-5FC2765DE42B}"/>
    <cellStyle name="Input 2 4 7" xfId="30319" xr:uid="{1039E861-9F5D-460B-BC6B-E89B026EADBB}"/>
    <cellStyle name="Input 2 5" xfId="24775" xr:uid="{EAEDC64A-44B4-4E33-9969-D0C77241D909}"/>
    <cellStyle name="Input 2 5 2" xfId="25503" xr:uid="{FF48F05B-C1A8-4025-B0C0-6661954CFA24}"/>
    <cellStyle name="Input 2 5 2 2" xfId="27651" xr:uid="{64F251DC-DCC0-41C4-B05E-EB6D5618F5E9}"/>
    <cellStyle name="Input 2 5 2 2 2" xfId="32242" xr:uid="{56D9DA11-EF0D-4FB1-8746-EE25E4C26F6C}"/>
    <cellStyle name="Input 2 5 2 3" xfId="29270" xr:uid="{08B7DBF8-6DB1-4CFB-B517-0ED2D622C734}"/>
    <cellStyle name="Input 2 5 2 3 2" xfId="33253" xr:uid="{22D37A28-367C-4A37-AC65-F95356B18347}"/>
    <cellStyle name="Input 2 5 2 4" xfId="27032" xr:uid="{07EC10BB-303C-4595-9C6C-BAA2C421DC8B}"/>
    <cellStyle name="Input 2 5 2 4 2" xfId="31793" xr:uid="{EDC6FFBC-3A76-4561-9133-147E74A356EF}"/>
    <cellStyle name="Input 2 5 2 5" xfId="29403" xr:uid="{C57E08E9-54FC-4469-B037-35C974E0754F}"/>
    <cellStyle name="Input 2 5 2 5 2" xfId="33359" xr:uid="{01BDFF0D-C9A7-42FF-B5EF-7E0CAE541A2F}"/>
    <cellStyle name="Input 2 5 2 6" xfId="30655" xr:uid="{2A50AFA1-8069-4A94-AE46-4537845F3D99}"/>
    <cellStyle name="Input 2 5 3" xfId="25725" xr:uid="{753A3D57-CBF3-4AC8-90DC-C178A9B43F55}"/>
    <cellStyle name="Input 2 5 3 2" xfId="27872" xr:uid="{AA569E95-D92D-4B2D-AE68-E4B239E6A6FA}"/>
    <cellStyle name="Input 2 5 3 2 2" xfId="32459" xr:uid="{6FD0AE3F-9500-4C6C-93C4-B074529AB715}"/>
    <cellStyle name="Input 2 5 3 3" xfId="29299" xr:uid="{89A6E817-842B-4F9D-B4AC-959C926F3CD1}"/>
    <cellStyle name="Input 2 5 3 3 2" xfId="33281" xr:uid="{56133B63-5691-449C-B295-C6425F5BB34B}"/>
    <cellStyle name="Input 2 5 3 4" xfId="26974" xr:uid="{4178954D-0BBD-4B22-AA1F-272B3CE41BF1}"/>
    <cellStyle name="Input 2 5 3 4 2" xfId="31735" xr:uid="{D9E6F147-6495-443A-9D92-5882CB7FCEE2}"/>
    <cellStyle name="Input 2 5 3 5" xfId="29402" xr:uid="{9DAB8F1E-8E9E-4215-AA0A-996AC5C55E24}"/>
    <cellStyle name="Input 2 5 3 5 2" xfId="33358" xr:uid="{9C0020D3-B0B2-4C71-A90A-63FF23C8A2C7}"/>
    <cellStyle name="Input 2 5 3 6" xfId="30713" xr:uid="{3C50503B-7E83-4EC9-B339-5459917C4FC7}"/>
    <cellStyle name="Input 2 5 4" xfId="27352" xr:uid="{29F7907A-BBDD-44EC-A7C8-D9273A369D60}"/>
    <cellStyle name="Input 2 5 4 2" xfId="31981" xr:uid="{A2A42D37-BD6D-4066-B4FB-4C37B43B1D71}"/>
    <cellStyle name="Input 2 5 5" xfId="26731" xr:uid="{38E915E7-0F7A-44F2-9836-5C03187021C1}"/>
    <cellStyle name="Input 2 5 5 2" xfId="31499" xr:uid="{FF79BB8A-12AE-4D54-9BF1-AA369A5CBA78}"/>
    <cellStyle name="Input 2 5 6" xfId="26341" xr:uid="{857AF4B2-CE12-40CB-9C63-4412BB9DB0A8}"/>
    <cellStyle name="Input 2 5 6 2" xfId="31129" xr:uid="{591E98F0-A9EB-4684-AC6D-6A56B4B8AC56}"/>
    <cellStyle name="Input 2 5 7" xfId="29404" xr:uid="{BF67B420-D2AE-4177-AF48-AC15E6B924F3}"/>
    <cellStyle name="Input 2 5 7 2" xfId="33360" xr:uid="{7140E461-2483-4CDD-B528-7D5D5DD9D65A}"/>
    <cellStyle name="Input 2 5 8" xfId="30421" xr:uid="{F1864AEC-AFB0-4498-8397-FBDC4C431A0B}"/>
    <cellStyle name="Input 2 6" xfId="25092" xr:uid="{D9B497FE-DADC-437B-ABEA-6F59463593F7}"/>
    <cellStyle name="Input 2 6 2" xfId="25349" xr:uid="{C73DFEE8-9C11-49A5-A45C-BB7A20B6736C}"/>
    <cellStyle name="Input 2 6 2 2" xfId="27498" xr:uid="{013B6594-A1FC-41D5-8673-B606898C4739}"/>
    <cellStyle name="Input 2 6 2 2 2" xfId="32093" xr:uid="{ADA15881-50D7-4D1A-AF77-9DF508A13312}"/>
    <cellStyle name="Input 2 6 2 3" xfId="29245" xr:uid="{352ABE0F-2EA8-498F-B5DD-774C3279B896}"/>
    <cellStyle name="Input 2 6 2 3 2" xfId="33228" xr:uid="{23BC35D2-1596-45DA-BA18-E2DE4A20FC32}"/>
    <cellStyle name="Input 2 6 2 4" xfId="26473" xr:uid="{E9ABE715-E5AD-4CFC-9107-DA941B463139}"/>
    <cellStyle name="Input 2 6 2 4 2" xfId="31261" xr:uid="{AFFC53C6-9D74-4842-A905-729A14BB591E}"/>
    <cellStyle name="Input 2 6 2 5" xfId="29400" xr:uid="{F563D87D-2D7B-43F4-B952-E1AFE968413C}"/>
    <cellStyle name="Input 2 6 2 5 2" xfId="33356" xr:uid="{AFB77600-D77F-43FA-A00D-52DA62B698B1}"/>
    <cellStyle name="Input 2 6 2 6" xfId="30506" xr:uid="{8178ADD7-CDA5-42B6-8394-8763BCC6C1EF}"/>
    <cellStyle name="Input 2 6 3" xfId="25736" xr:uid="{43E03FB7-B213-4739-85B4-E046F8A46BF4}"/>
    <cellStyle name="Input 2 6 3 2" xfId="27883" xr:uid="{DD724B9D-CC1E-4A2C-90C5-FC7171D06954}"/>
    <cellStyle name="Input 2 6 3 2 2" xfId="32470" xr:uid="{88830A54-8A4C-494E-AEE6-D0F4F1D6DC58}"/>
    <cellStyle name="Input 2 6 3 3" xfId="29310" xr:uid="{E92B5521-5E06-4472-9556-B085FEDDDEB1}"/>
    <cellStyle name="Input 2 6 3 3 2" xfId="33292" xr:uid="{14019CBE-4F8D-4ABF-89F3-57AA592A453E}"/>
    <cellStyle name="Input 2 6 3 4" xfId="26365" xr:uid="{75397BD1-9049-4176-B5E7-14BBB16FECB4}"/>
    <cellStyle name="Input 2 6 3 4 2" xfId="31153" xr:uid="{C603F8B3-B5C5-47E0-809D-E466BD74220B}"/>
    <cellStyle name="Input 2 6 3 5" xfId="29399" xr:uid="{AED43B55-7BC8-47F6-8439-32D387173B06}"/>
    <cellStyle name="Input 2 6 3 5 2" xfId="33355" xr:uid="{D8C6E5C4-4277-4B3A-9A5E-C92A8346C0FD}"/>
    <cellStyle name="Input 2 6 3 6" xfId="30724" xr:uid="{74AE60C5-4196-4E30-BCE3-09050413A900}"/>
    <cellStyle name="Input 2 6 4" xfId="27413" xr:uid="{16CC6BAF-F727-4334-A1AB-9AAEF4D5E02A}"/>
    <cellStyle name="Input 2 6 4 2" xfId="32011" xr:uid="{1F90E1CD-0C23-412A-9FDA-7D58FF914B9B}"/>
    <cellStyle name="Input 2 6 5" xfId="27192" xr:uid="{02389B42-6E5D-4EB8-A9E1-D08A533A330A}"/>
    <cellStyle name="Input 2 6 5 2" xfId="31906" xr:uid="{B8EC1A8A-EDED-41B4-ACCB-A203010C948E}"/>
    <cellStyle name="Input 2 6 6" xfId="26140" xr:uid="{B65E3BAC-23C4-4C96-93C5-E6FE6818D294}"/>
    <cellStyle name="Input 2 6 6 2" xfId="30930" xr:uid="{1EF98C2A-7E64-493F-8C46-E3D7A4ECA456}"/>
    <cellStyle name="Input 2 6 7" xfId="29401" xr:uid="{763B55D5-E087-4A1F-A5A5-A6F0DBB9E7F3}"/>
    <cellStyle name="Input 2 6 7 2" xfId="33357" xr:uid="{C639709E-4D84-4A68-8F52-05F33B3AF94A}"/>
    <cellStyle name="Input 2 6 8" xfId="30432" xr:uid="{DC738824-1040-4F63-A3D1-E27DAFCA0824}"/>
    <cellStyle name="Input 2 7" xfId="112" xr:uid="{47D5382D-9FAB-4115-8A55-609BBAB835EA}"/>
    <cellStyle name="Input 20" xfId="361" xr:uid="{2461D784-320D-41B3-87E7-BAA1226BC9FB}"/>
    <cellStyle name="Input 20 2" xfId="3098" xr:uid="{AE12BAFB-2700-4667-84F5-84A055ACA162}"/>
    <cellStyle name="Input 20 3" xfId="13808" xr:uid="{EEE4B711-56A2-41C0-B2FC-F9F0C8F6278F}"/>
    <cellStyle name="Input 21" xfId="368" xr:uid="{41911E2D-EDFC-4101-A992-1BF4532F9DFF}"/>
    <cellStyle name="Input 21 2" xfId="3099" xr:uid="{9F5FA3D2-3EA8-41EA-802B-38D636A7971A}"/>
    <cellStyle name="Input 21 3" xfId="13809" xr:uid="{4414A333-E403-48B4-9D0B-3DFE8C03CECD}"/>
    <cellStyle name="Input 22" xfId="369" xr:uid="{0C7F5C73-5BE6-4D75-BD69-8869CE9F26D4}"/>
    <cellStyle name="Input 22 2" xfId="3100" xr:uid="{60259C61-A0B8-495B-AC5D-E0DCD5A79D45}"/>
    <cellStyle name="Input 22 3" xfId="13810" xr:uid="{1514EA84-BE7E-43CB-A1FC-3285129AD7AD}"/>
    <cellStyle name="Input 23" xfId="382" xr:uid="{A000F2A9-9C7F-416B-B64B-1C04CB3AE06C}"/>
    <cellStyle name="Input 23 2" xfId="3101" xr:uid="{7531C52D-CFC8-4821-AD5D-1D9486284BC3}"/>
    <cellStyle name="Input 23 3" xfId="13813" xr:uid="{55314933-4D7E-4607-BAD6-270EA6A1AFB7}"/>
    <cellStyle name="Input 24" xfId="383" xr:uid="{7E3699F5-D0BD-4CAC-A490-4700452D2966}"/>
    <cellStyle name="Input 24 2" xfId="3102" xr:uid="{2D9B63E9-F309-42A4-A5D4-FE4C91460B79}"/>
    <cellStyle name="Input 24 3" xfId="13814" xr:uid="{2683BBF3-B299-4282-AD55-51EDD11B663E}"/>
    <cellStyle name="Input 25" xfId="384" xr:uid="{F325C17F-A705-4380-98B4-8A7DFD2A3F66}"/>
    <cellStyle name="Input 25 2" xfId="3103" xr:uid="{11A6A741-CF7E-4FBF-9180-566C9A815ABB}"/>
    <cellStyle name="Input 25 3" xfId="13815" xr:uid="{5CCB23E7-C036-4CAC-99E7-D6D17884636B}"/>
    <cellStyle name="Input 26" xfId="385" xr:uid="{412F31D4-CEA3-46FB-9DF7-DBBA717910F1}"/>
    <cellStyle name="Input 26 2" xfId="3104" xr:uid="{85430FF8-5746-45C7-8493-4611B203648E}"/>
    <cellStyle name="Input 26 3" xfId="13816" xr:uid="{34456553-2C39-49ED-8FE4-EDFC787459DC}"/>
    <cellStyle name="Input 27" xfId="386" xr:uid="{608C2C9D-80BA-44E2-8C3C-702AEF65C71E}"/>
    <cellStyle name="Input 27 2" xfId="3105" xr:uid="{571808CB-5D32-4F9A-8A18-B1E5F79C627F}"/>
    <cellStyle name="Input 27 3" xfId="13817" xr:uid="{82A5F319-4D72-4D95-8B6C-DCFF66A9DBBA}"/>
    <cellStyle name="Input 28" xfId="387" xr:uid="{0329A83F-EE83-42E2-B024-057963BBA7B5}"/>
    <cellStyle name="Input 28 2" xfId="3106" xr:uid="{0FA667BA-7D2A-4FC6-8599-F530B4C9A1C0}"/>
    <cellStyle name="Input 28 3" xfId="13818" xr:uid="{D907AA9F-77BE-4A53-B396-94CA02485FC2}"/>
    <cellStyle name="Input 29" xfId="388" xr:uid="{07E43F32-AE97-45CB-94B6-2F3DD2E51344}"/>
    <cellStyle name="Input 29 2" xfId="3107" xr:uid="{5A167C68-09FB-4410-ACED-A2F51C443B2B}"/>
    <cellStyle name="Input 29 3" xfId="13819" xr:uid="{F3CFDF1E-69E7-4F74-9D31-299971869674}"/>
    <cellStyle name="Input 3" xfId="260" xr:uid="{95A1998D-C183-4016-9442-694B972FA1F2}"/>
    <cellStyle name="Input 3 2" xfId="3108" xr:uid="{B63DB8B5-826A-4325-9A89-07D20BB6E2AB}"/>
    <cellStyle name="Input 3 3" xfId="13761" xr:uid="{7FFF84F9-FECD-4302-AA52-3E68D6E91201}"/>
    <cellStyle name="Input 3 4" xfId="24188" xr:uid="{DCF59BC8-053D-429E-A796-FFEEBBE334ED}"/>
    <cellStyle name="Input 3 4 2" xfId="25625" xr:uid="{50F65A50-17E9-471B-83FC-7EACFB29712F}"/>
    <cellStyle name="Input 3 4 2 2" xfId="27772" xr:uid="{7C114661-3434-475D-8BD8-5DA7BE28FF08}"/>
    <cellStyle name="Input 3 4 2 2 2" xfId="32359" xr:uid="{33CF76F9-9C7C-4990-B0BA-5AA34155EE5A}"/>
    <cellStyle name="Input 3 4 2 3" xfId="29287" xr:uid="{3375AEDC-F225-4F7F-A8A6-D7EF246E7B50}"/>
    <cellStyle name="Input 3 4 2 3 2" xfId="33270" xr:uid="{C3A0E86A-F548-43E2-91ED-EF86379A64A8}"/>
    <cellStyle name="Input 3 4 2 4" xfId="26828" xr:uid="{C7D8CED8-14C6-42B4-AB0A-1562468A8805}"/>
    <cellStyle name="Input 3 4 2 4 2" xfId="31589" xr:uid="{D91DF9EC-C099-46F0-8678-E72F8D0C5B18}"/>
    <cellStyle name="Input 3 4 2 5" xfId="29397" xr:uid="{59851D09-99E4-4E83-AC71-78CE3ED3FD30}"/>
    <cellStyle name="Input 3 4 2 5 2" xfId="33353" xr:uid="{CC58C7E4-105A-4D9D-A0B7-B984814F9980}"/>
    <cellStyle name="Input 3 4 2 6" xfId="30676" xr:uid="{FAA5E0E3-CA29-4A10-97D7-3F4F26EDF484}"/>
    <cellStyle name="Input 3 4 3" xfId="27127" xr:uid="{BCC3BAAF-2C9C-477C-AD72-0F3EFD03CAC0}"/>
    <cellStyle name="Input 3 4 3 2" xfId="31860" xr:uid="{C8C94706-38EB-49E7-AB0A-8362B3B34FF0}"/>
    <cellStyle name="Input 3 4 4" xfId="26775" xr:uid="{2D380E86-80D3-4CE6-B7D9-9868C841C5C0}"/>
    <cellStyle name="Input 3 4 4 2" xfId="31537" xr:uid="{9E6C6D95-E844-4830-95C1-F07B98525EB4}"/>
    <cellStyle name="Input 3 4 5" xfId="26350" xr:uid="{4BD107C0-E87E-4ED1-81F6-31507CFE56F0}"/>
    <cellStyle name="Input 3 4 5 2" xfId="31138" xr:uid="{329B381A-FE79-4955-A70F-6701CBAF97F1}"/>
    <cellStyle name="Input 3 4 6" xfId="29398" xr:uid="{F4598C06-6C7D-4215-9C37-56E115EF1CC1}"/>
    <cellStyle name="Input 3 4 6 2" xfId="33354" xr:uid="{3DFB1A7F-6120-4B42-B512-1CDF09E36C6C}"/>
    <cellStyle name="Input 3 4 7" xfId="30321" xr:uid="{73DD09D4-504C-4F4B-B63E-49A9FE057C0A}"/>
    <cellStyle name="Input 3 5" xfId="24777" xr:uid="{8DF9E5BE-BEA7-44E9-AE72-B05B223F915F}"/>
    <cellStyle name="Input 3 5 2" xfId="25454" xr:uid="{7AAB566C-C689-4DDA-B5E7-9A062C27F4E5}"/>
    <cellStyle name="Input 3 5 2 2" xfId="27602" xr:uid="{7B3A929C-02A6-41D0-95AA-1F04F1A4A11F}"/>
    <cellStyle name="Input 3 5 2 2 2" xfId="32193" xr:uid="{61214A30-76AA-4ACB-AD67-3112334C9B18}"/>
    <cellStyle name="Input 3 5 2 3" xfId="29265" xr:uid="{D1D32160-5FAB-44B8-A568-4C7CFC894147}"/>
    <cellStyle name="Input 3 5 2 3 2" xfId="33248" xr:uid="{8D2A2280-D163-40DF-BF9D-AB01B7CC4F26}"/>
    <cellStyle name="Input 3 5 2 4" xfId="27220" xr:uid="{89FA13B7-1DDE-4D73-8BC8-55AE5F3AC584}"/>
    <cellStyle name="Input 3 5 2 4 2" xfId="31911" xr:uid="{2F0777D8-C941-461B-8637-C434453E3CB3}"/>
    <cellStyle name="Input 3 5 2 5" xfId="29395" xr:uid="{815E5C9A-EC0F-4FA1-8AB1-A4D25BA26935}"/>
    <cellStyle name="Input 3 5 2 5 2" xfId="33351" xr:uid="{6415F0AD-4CDA-4592-A28F-A0801BDC1B15}"/>
    <cellStyle name="Input 3 5 2 6" xfId="30606" xr:uid="{A6FF89E3-BB10-4E26-9BAD-5B86AB351762}"/>
    <cellStyle name="Input 3 5 3" xfId="25727" xr:uid="{FED00A2B-E000-4216-9C2B-6A98913C8F78}"/>
    <cellStyle name="Input 3 5 3 2" xfId="27874" xr:uid="{26317E9E-B9EF-449C-B5E2-05A754485BB2}"/>
    <cellStyle name="Input 3 5 3 2 2" xfId="32461" xr:uid="{453A35F7-4BB1-46F8-872A-AED4E2BF9658}"/>
    <cellStyle name="Input 3 5 3 3" xfId="29301" xr:uid="{3780BACC-1B13-46CD-997B-89A4D55ED081}"/>
    <cellStyle name="Input 3 5 3 3 2" xfId="33283" xr:uid="{94F2C9A3-3785-4265-8787-05FEE8DEE307}"/>
    <cellStyle name="Input 3 5 3 4" xfId="26768" xr:uid="{79F0C493-ADCD-49B3-9B23-F59F7616A216}"/>
    <cellStyle name="Input 3 5 3 4 2" xfId="31530" xr:uid="{ECE245E3-F6EF-4EB2-9586-C7B80EA68638}"/>
    <cellStyle name="Input 3 5 3 5" xfId="29394" xr:uid="{1EDB7D1D-8098-4A32-BB55-7E92C377FAB4}"/>
    <cellStyle name="Input 3 5 3 5 2" xfId="33350" xr:uid="{87B75E68-4F32-4D7F-8A81-0CA3B56D67FA}"/>
    <cellStyle name="Input 3 5 3 6" xfId="30715" xr:uid="{0AD705D9-31FD-42CB-BF94-02DB4EC976E3}"/>
    <cellStyle name="Input 3 5 4" xfId="27354" xr:uid="{4C8F1260-EC99-4E17-8ADD-B37F1757FF5B}"/>
    <cellStyle name="Input 3 5 4 2" xfId="31983" xr:uid="{990F85CE-29A0-48F5-953E-FC151559796A}"/>
    <cellStyle name="Input 3 5 5" xfId="26741" xr:uid="{DDFB3E11-BDCA-4EFA-8027-60F42638799A}"/>
    <cellStyle name="Input 3 5 5 2" xfId="31504" xr:uid="{74238D86-6A8E-4ED4-AE83-CE574BF48DFE}"/>
    <cellStyle name="Input 3 5 6" xfId="26273" xr:uid="{4255504C-E97A-425A-93BB-E3E51C3CC58B}"/>
    <cellStyle name="Input 3 5 6 2" xfId="31061" xr:uid="{C6EF0CB5-659C-4F9E-8218-5C0830196154}"/>
    <cellStyle name="Input 3 5 7" xfId="29396" xr:uid="{CE995AB5-4C21-4D3F-B928-EE54982A5EAA}"/>
    <cellStyle name="Input 3 5 7 2" xfId="33352" xr:uid="{308896F1-BC4E-4195-B660-F020884B7B0E}"/>
    <cellStyle name="Input 3 5 8" xfId="30423" xr:uid="{99133770-19D5-4F0C-9A7E-D0D87C587541}"/>
    <cellStyle name="Input 3 6" xfId="25094" xr:uid="{BF3EC17A-F2B6-4216-944E-FB1A68BB36FD}"/>
    <cellStyle name="Input 3 6 2" xfId="25446" xr:uid="{87C2F56B-22DB-41DA-B3A3-AF38858DEE5B}"/>
    <cellStyle name="Input 3 6 2 2" xfId="27594" xr:uid="{96A92737-6FB5-499D-A490-3A00089C81C1}"/>
    <cellStyle name="Input 3 6 2 2 2" xfId="32185" xr:uid="{AFF4D2B9-78E9-45A2-BA5B-B1DC7B1CCA6F}"/>
    <cellStyle name="Input 3 6 2 3" xfId="29263" xr:uid="{41732C48-27A1-4301-8B9B-6D4EFCAEECAD}"/>
    <cellStyle name="Input 3 6 2 3 2" xfId="33246" xr:uid="{A0AD901F-34AE-491D-B2D6-DB5F0C952D89}"/>
    <cellStyle name="Input 3 6 2 4" xfId="27007" xr:uid="{566E0C6D-BF69-4E34-ACE2-B2936264729B}"/>
    <cellStyle name="Input 3 6 2 4 2" xfId="31768" xr:uid="{ABFFF0AF-C99D-4B37-9C78-DAF8E86637DA}"/>
    <cellStyle name="Input 3 6 2 5" xfId="29392" xr:uid="{35B750DA-33B3-499D-B031-8C24F0685247}"/>
    <cellStyle name="Input 3 6 2 5 2" xfId="33348" xr:uid="{723970B9-E046-455A-8FE6-EA3663A4A882}"/>
    <cellStyle name="Input 3 6 2 6" xfId="30598" xr:uid="{F3D61F75-31E0-4BE7-B055-FFE4CEB68974}"/>
    <cellStyle name="Input 3 6 3" xfId="25738" xr:uid="{E900B124-5C66-4136-B863-58E678AC8A0C}"/>
    <cellStyle name="Input 3 6 3 2" xfId="27885" xr:uid="{0AB003F3-E140-4468-BA81-94F3391464F5}"/>
    <cellStyle name="Input 3 6 3 2 2" xfId="32472" xr:uid="{1D6A988D-D893-4E98-815C-05C28CB7C7D8}"/>
    <cellStyle name="Input 3 6 3 3" xfId="29312" xr:uid="{F420FDE8-7946-448E-9F4C-C78B7204BAEA}"/>
    <cellStyle name="Input 3 6 3 3 2" xfId="33294" xr:uid="{B6232485-E3F5-4984-BE61-81F8CAA7D664}"/>
    <cellStyle name="Input 3 6 3 4" xfId="27042" xr:uid="{40FDF171-C2C2-4D6D-B689-B558EC89279F}"/>
    <cellStyle name="Input 3 6 3 4 2" xfId="31803" xr:uid="{E737D2DF-6161-41E2-A951-C64DD8BAB56E}"/>
    <cellStyle name="Input 3 6 3 5" xfId="29391" xr:uid="{659F20AC-8B39-4CAE-B8F8-288F439DBE4C}"/>
    <cellStyle name="Input 3 6 3 5 2" xfId="33347" xr:uid="{EF1AC535-8DA8-4975-B5F0-869157145605}"/>
    <cellStyle name="Input 3 6 3 6" xfId="30726" xr:uid="{C2538865-A5F9-47D5-B817-A26D4978A6FA}"/>
    <cellStyle name="Input 3 6 4" xfId="27415" xr:uid="{1D1A7572-0AB9-4C26-8679-346A64AC2CD4}"/>
    <cellStyle name="Input 3 6 4 2" xfId="32013" xr:uid="{F3C642F2-9F2C-4251-8617-322489D1EF68}"/>
    <cellStyle name="Input 3 6 5" xfId="26252" xr:uid="{DB458386-0BAD-41BD-8C97-260E7A95D5FB}"/>
    <cellStyle name="Input 3 6 5 2" xfId="31040" xr:uid="{8866351B-59C0-4BB3-84F1-422F154AFF89}"/>
    <cellStyle name="Input 3 6 6" xfId="26787" xr:uid="{1CDAA04E-5326-4DDE-85C7-940BCD511275}"/>
    <cellStyle name="Input 3 6 6 2" xfId="31548" xr:uid="{32C16A25-75F7-4A7E-9131-4E63A73B3B7F}"/>
    <cellStyle name="Input 3 6 7" xfId="29393" xr:uid="{15CF250A-E8B0-4BD5-9A1B-111D39C3E8AB}"/>
    <cellStyle name="Input 3 6 7 2" xfId="33349" xr:uid="{A6074511-DE89-4F85-9F03-A7C12600E917}"/>
    <cellStyle name="Input 3 6 8" xfId="30434" xr:uid="{DE9818FC-A0DB-4C09-83FA-C090E17E32FC}"/>
    <cellStyle name="Input 30" xfId="389" xr:uid="{4C2FEDBD-C4B7-454C-B5BF-99B2F811CBFB}"/>
    <cellStyle name="Input 30 2" xfId="3109" xr:uid="{BCD7D710-11BD-471C-9972-18C30F75810B}"/>
    <cellStyle name="Input 30 3" xfId="13820" xr:uid="{F45FBD30-195E-4C2C-B4C6-C6FEE24C8B6C}"/>
    <cellStyle name="Input 31" xfId="405" xr:uid="{3BE5AAB6-B227-43E6-ADFF-B61FF769BCEE}"/>
    <cellStyle name="Input 31 2" xfId="3110" xr:uid="{C7883620-A447-4C59-BFF6-158C2B329AC4}"/>
    <cellStyle name="Input 31 3" xfId="13824" xr:uid="{05B75EE0-98D6-47B7-8706-AF040E5C0622}"/>
    <cellStyle name="Input 32" xfId="406" xr:uid="{6DFA8EB4-B68D-49E1-804F-DD2D4DD35988}"/>
    <cellStyle name="Input 32 2" xfId="3111" xr:uid="{5D9BC064-AF03-4079-A43A-BE78FD114307}"/>
    <cellStyle name="Input 32 3" xfId="13825" xr:uid="{C0E292C3-2D1D-4030-B1C3-0EDAB7537C39}"/>
    <cellStyle name="Input 33" xfId="407" xr:uid="{7A9C3876-BD70-4DE5-8A25-B0A8B10936ED}"/>
    <cellStyle name="Input 33 2" xfId="3112" xr:uid="{13426856-6FCA-42DF-9AF7-515B0FE0B8A2}"/>
    <cellStyle name="Input 33 3" xfId="13826" xr:uid="{03FFC74D-F3A5-45E8-B034-53CBF476947B}"/>
    <cellStyle name="Input 34" xfId="408" xr:uid="{6CE06DE0-957B-409B-BC75-D09719117971}"/>
    <cellStyle name="Input 34 2" xfId="3113" xr:uid="{C62CA14C-16C4-4EFB-A81D-4899D90D4305}"/>
    <cellStyle name="Input 34 3" xfId="13827" xr:uid="{8B14D68A-7EF7-42D2-ACC1-F47131FB9ADE}"/>
    <cellStyle name="Input 35" xfId="3114" xr:uid="{A1853BE1-DC50-425B-9C69-92CF53CE0D5B}"/>
    <cellStyle name="Input 36" xfId="3115" xr:uid="{CE71F305-DEE3-497B-83C3-928802A8D5C1}"/>
    <cellStyle name="Input 37" xfId="3116" xr:uid="{C95F9162-49E4-4754-8142-D0CDB7275FF0}"/>
    <cellStyle name="Input 38" xfId="3117" xr:uid="{591F3E6E-3749-440C-82AB-D859456F9AC1}"/>
    <cellStyle name="Input 39" xfId="3118" xr:uid="{8BC89234-F122-43D2-9CC5-4E328355DA27}"/>
    <cellStyle name="Input 4" xfId="261" xr:uid="{6311CAFB-45DD-4683-A288-0C7A5FE62703}"/>
    <cellStyle name="Input 4 2" xfId="3119" xr:uid="{4287A4E8-564A-49A6-8C4A-DD3C54F8911C}"/>
    <cellStyle name="Input 4 3" xfId="13762" xr:uid="{E5AA2C16-C5D9-4E97-AD8A-371711A21B81}"/>
    <cellStyle name="Input 4 4" xfId="24189" xr:uid="{7A832E6C-35CC-48B3-AF38-BF0A617EF739}"/>
    <cellStyle name="Input 4 4 2" xfId="25626" xr:uid="{543DD297-07D6-4637-AB49-0BC34F1B4110}"/>
    <cellStyle name="Input 4 4 2 2" xfId="27773" xr:uid="{A1D62C0A-468D-40FC-BB88-357A99C5F131}"/>
    <cellStyle name="Input 4 4 2 2 2" xfId="32360" xr:uid="{4DD11E3D-2CD7-4A3A-8405-755E5ED1396C}"/>
    <cellStyle name="Input 4 4 2 3" xfId="29288" xr:uid="{A8F9AE12-9A05-4D53-808B-8BB1E08E0815}"/>
    <cellStyle name="Input 4 4 2 3 2" xfId="33271" xr:uid="{AFB7F531-A136-4000-90A4-8CC481BB1AF9}"/>
    <cellStyle name="Input 4 4 2 4" xfId="26217" xr:uid="{D902C44D-F4B1-403C-8DD1-298151E1A6DE}"/>
    <cellStyle name="Input 4 4 2 4 2" xfId="31006" xr:uid="{475C12AE-11CF-4B3C-B5F7-D02614F5A25B}"/>
    <cellStyle name="Input 4 4 2 5" xfId="29389" xr:uid="{DF0406DB-225D-4330-BCE4-175323A12C98}"/>
    <cellStyle name="Input 4 4 2 5 2" xfId="33345" xr:uid="{2C84CF97-47CD-4BBD-B9AC-1CDC04EB1FCD}"/>
    <cellStyle name="Input 4 4 2 6" xfId="30677" xr:uid="{83BFAF86-6AA4-4E33-9C5A-E7AB5BBA41D3}"/>
    <cellStyle name="Input 4 4 3" xfId="27128" xr:uid="{42C73487-6B41-4018-8817-3DBA709F1395}"/>
    <cellStyle name="Input 4 4 3 2" xfId="31861" xr:uid="{38BCFBDE-C580-4880-86CC-BAF8596B9AF2}"/>
    <cellStyle name="Input 4 4 4" xfId="26609" xr:uid="{9FD3CA66-1E49-4EAF-8C83-927F95A8EBC6}"/>
    <cellStyle name="Input 4 4 4 2" xfId="31396" xr:uid="{056255AB-02F6-46D5-A3A9-3066FD48B458}"/>
    <cellStyle name="Input 4 4 5" xfId="26900" xr:uid="{808F97C6-874D-422A-8410-A4B210EB6A03}"/>
    <cellStyle name="Input 4 4 5 2" xfId="31661" xr:uid="{03FB6B81-5B66-4759-BA65-482759E0E463}"/>
    <cellStyle name="Input 4 4 6" xfId="29390" xr:uid="{D1FE3153-E16B-4615-838E-3A44B07DFD1C}"/>
    <cellStyle name="Input 4 4 6 2" xfId="33346" xr:uid="{5F4A6184-97D7-4C78-9952-D6AD3380AFE7}"/>
    <cellStyle name="Input 4 4 7" xfId="30322" xr:uid="{0EBD87C1-AF84-4DA5-956A-3A2E3D7CBE03}"/>
    <cellStyle name="Input 4 5" xfId="24778" xr:uid="{F0C995DA-10E8-4600-8BA0-59CB7847F98B}"/>
    <cellStyle name="Input 4 5 2" xfId="25468" xr:uid="{F3F3AB03-C39D-4439-8E12-285EF89BDDC5}"/>
    <cellStyle name="Input 4 5 2 2" xfId="27616" xr:uid="{6982D225-94FC-41A6-8E70-5C9C476325E5}"/>
    <cellStyle name="Input 4 5 2 2 2" xfId="32207" xr:uid="{E6E42712-D700-4CF5-9510-EE6C2732B741}"/>
    <cellStyle name="Input 4 5 2 3" xfId="29268" xr:uid="{1261CDA9-A51A-4B45-A703-C0C760247CCA}"/>
    <cellStyle name="Input 4 5 2 3 2" xfId="33251" xr:uid="{7EA683F9-AE75-48A4-8615-92BC67E3D837}"/>
    <cellStyle name="Input 4 5 2 4" xfId="26316" xr:uid="{7AD8D59D-085C-4F47-B24C-8406F9A84168}"/>
    <cellStyle name="Input 4 5 2 4 2" xfId="31104" xr:uid="{9417BCE7-B248-4DB2-BE24-C77C4B4D0567}"/>
    <cellStyle name="Input 4 5 2 5" xfId="29387" xr:uid="{0658D3E0-13C8-4C18-8247-2546597D2A3C}"/>
    <cellStyle name="Input 4 5 2 5 2" xfId="33343" xr:uid="{4CDD223B-8B6C-4723-8597-9D59C6A6FB0E}"/>
    <cellStyle name="Input 4 5 2 6" xfId="30620" xr:uid="{10A96D22-6FB3-4632-B2D5-FE9D97C97D5C}"/>
    <cellStyle name="Input 4 5 3" xfId="25728" xr:uid="{6B80B701-CED7-4BDC-9E08-0D78DCA154E7}"/>
    <cellStyle name="Input 4 5 3 2" xfId="27875" xr:uid="{78F7CC97-CC0D-4737-A1D3-408137CE0BB9}"/>
    <cellStyle name="Input 4 5 3 2 2" xfId="32462" xr:uid="{0A88C88A-D2DD-41A6-9C3B-04B7198CC113}"/>
    <cellStyle name="Input 4 5 3 3" xfId="29302" xr:uid="{B9EF1EDD-F25D-4573-A07C-AC8BAFE43817}"/>
    <cellStyle name="Input 4 5 3 3 2" xfId="33284" xr:uid="{D75619C5-D18B-42B5-8C13-414125909718}"/>
    <cellStyle name="Input 4 5 3 4" xfId="26752" xr:uid="{0D848D5F-0B21-4E60-9A5A-02F0088C7806}"/>
    <cellStyle name="Input 4 5 3 4 2" xfId="31514" xr:uid="{05D7D56F-28CC-488B-959A-1119C89304AA}"/>
    <cellStyle name="Input 4 5 3 5" xfId="29386" xr:uid="{D16A7C47-185E-4F88-B4E1-0D3B3E09176C}"/>
    <cellStyle name="Input 4 5 3 5 2" xfId="33342" xr:uid="{9220EF7C-3222-48A7-92ED-C629087C0DF2}"/>
    <cellStyle name="Input 4 5 3 6" xfId="30716" xr:uid="{B2D74CB6-8695-43B3-A400-F5AEDB67119B}"/>
    <cellStyle name="Input 4 5 4" xfId="27355" xr:uid="{02710941-E3DB-436E-B334-566D6C1609D6}"/>
    <cellStyle name="Input 4 5 4 2" xfId="31984" xr:uid="{96F1798A-19D4-4690-963B-C29A9E2D0481}"/>
    <cellStyle name="Input 4 5 5" xfId="26723" xr:uid="{297A9834-C201-49FE-8213-896FD9BE9A42}"/>
    <cellStyle name="Input 4 5 5 2" xfId="31492" xr:uid="{47B39C68-3774-4E62-9D1A-B621ECFD0E8C}"/>
    <cellStyle name="Input 4 5 6" xfId="27085" xr:uid="{7906170F-2A41-42F6-9F4C-17BAF2EC48CF}"/>
    <cellStyle name="Input 4 5 6 2" xfId="31845" xr:uid="{1A7ED7F6-10F4-4F6D-A672-33E08DEA24E9}"/>
    <cellStyle name="Input 4 5 7" xfId="29388" xr:uid="{2B87E480-4A1D-42EF-987F-50FEDE931AF4}"/>
    <cellStyle name="Input 4 5 7 2" xfId="33344" xr:uid="{B09912C7-643D-47CF-892E-649EF2CB0926}"/>
    <cellStyle name="Input 4 5 8" xfId="30424" xr:uid="{9A685A8B-0D0C-41FC-A1EE-A407C53FBDDB}"/>
    <cellStyle name="Input 4 6" xfId="25095" xr:uid="{F56DA4C8-AAAC-46D9-9BEA-12C9377CE714}"/>
    <cellStyle name="Input 4 6 2" xfId="25461" xr:uid="{06045ED8-049E-4A10-A306-5AD792B3FCBB}"/>
    <cellStyle name="Input 4 6 2 2" xfId="27609" xr:uid="{E9422C13-36D0-482C-86C5-2C798FD4B31A}"/>
    <cellStyle name="Input 4 6 2 2 2" xfId="32200" xr:uid="{686A5B88-5ECC-413F-841E-B7B76D87BF06}"/>
    <cellStyle name="Input 4 6 2 3" xfId="29266" xr:uid="{99F111EC-34F8-4966-B8FC-6B15B1C77BD7}"/>
    <cellStyle name="Input 4 6 2 3 2" xfId="33249" xr:uid="{AF5A3482-0D0F-40F4-B364-49A3F2FDC22C}"/>
    <cellStyle name="Input 4 6 2 4" xfId="26966" xr:uid="{8A09905E-85E5-49DD-98EC-4C9E94A8EB07}"/>
    <cellStyle name="Input 4 6 2 4 2" xfId="31727" xr:uid="{68B1B3F9-708F-429F-BF04-123A8BA2E9F6}"/>
    <cellStyle name="Input 4 6 2 5" xfId="29384" xr:uid="{F50A69FB-B040-47F3-BF59-39EF430C4CC2}"/>
    <cellStyle name="Input 4 6 2 5 2" xfId="33340" xr:uid="{7EBEBD29-D531-48EF-994E-2940C5B1E235}"/>
    <cellStyle name="Input 4 6 2 6" xfId="30613" xr:uid="{BC1506C9-8B5B-4F08-A504-389FFDA077A1}"/>
    <cellStyle name="Input 4 6 3" xfId="25739" xr:uid="{A133BFA7-1FD5-428D-B35E-690FC3553E50}"/>
    <cellStyle name="Input 4 6 3 2" xfId="27886" xr:uid="{01F35DE5-73AE-4DF0-B38B-D986D75DE606}"/>
    <cellStyle name="Input 4 6 3 2 2" xfId="32473" xr:uid="{49C52911-553F-4616-A027-7840DFD4483C}"/>
    <cellStyle name="Input 4 6 3 3" xfId="29313" xr:uid="{CF55377E-A302-4411-9DC2-04F6FDFB2AD5}"/>
    <cellStyle name="Input 4 6 3 3 2" xfId="33295" xr:uid="{9081A7D9-CB62-4856-8A12-486547BDFF35}"/>
    <cellStyle name="Input 4 6 3 4" xfId="26534" xr:uid="{D390F039-06F5-4111-B11A-275F5BF5AF05}"/>
    <cellStyle name="Input 4 6 3 4 2" xfId="31322" xr:uid="{F9056FC3-DFE0-46DE-ADCE-A5879AF2178B}"/>
    <cellStyle name="Input 4 6 3 5" xfId="29383" xr:uid="{92998CF5-01C8-425B-814A-A2A8484316FF}"/>
    <cellStyle name="Input 4 6 3 5 2" xfId="33339" xr:uid="{7C26E6BE-6FDC-445A-917D-32059714EE02}"/>
    <cellStyle name="Input 4 6 3 6" xfId="30727" xr:uid="{198F8955-A735-45D8-B3A3-883BB6DD4108}"/>
    <cellStyle name="Input 4 6 4" xfId="27416" xr:uid="{71E48FFF-F638-439D-B519-BFD3441439F0}"/>
    <cellStyle name="Input 4 6 4 2" xfId="32014" xr:uid="{9801FDA1-467E-449B-8F60-B40081163713}"/>
    <cellStyle name="Input 4 6 5" xfId="26253" xr:uid="{2BC8C455-7602-458E-AE2B-7ADE86267352}"/>
    <cellStyle name="Input 4 6 5 2" xfId="31041" xr:uid="{C23445D2-5E78-46DC-B938-E276F3B599DD}"/>
    <cellStyle name="Input 4 6 6" xfId="26463" xr:uid="{978FA988-AF22-456A-94C1-F9A516233B4E}"/>
    <cellStyle name="Input 4 6 6 2" xfId="31251" xr:uid="{27C4D9A4-1EEE-4F40-BC2F-028580F62705}"/>
    <cellStyle name="Input 4 6 7" xfId="29385" xr:uid="{18318011-02B3-425A-B86C-ADFC7ADE6153}"/>
    <cellStyle name="Input 4 6 7 2" xfId="33341" xr:uid="{371BA353-6B6A-4AFC-B63C-BE28EDCB5288}"/>
    <cellStyle name="Input 4 6 8" xfId="30435" xr:uid="{592E782A-C0A8-41BE-8EB2-237C0D3B465A}"/>
    <cellStyle name="Input 40" xfId="3120" xr:uid="{D5332D7D-11F7-4F49-BB54-D24ACBC029FD}"/>
    <cellStyle name="Input 41" xfId="3121" xr:uid="{A394D086-5319-4365-8D85-019D68DC0F59}"/>
    <cellStyle name="Input 42" xfId="3122" xr:uid="{646D555C-613C-43AD-9126-50C1477692E6}"/>
    <cellStyle name="Input 43" xfId="3123" xr:uid="{4C61BA32-BEAA-4FB7-AED2-969FBEA9C739}"/>
    <cellStyle name="Input 44" xfId="3124" xr:uid="{4E5CC6DD-C6AD-462D-B512-640C76EF94C9}"/>
    <cellStyle name="Input 45" xfId="3125" xr:uid="{63442F4E-3A55-4658-BA23-21F24C0EEC51}"/>
    <cellStyle name="Input 46" xfId="3126" xr:uid="{E6769CD6-6FDE-4F6B-AD89-B56FCFD54249}"/>
    <cellStyle name="Input 47" xfId="3127" xr:uid="{7957FF44-888E-4541-9A70-C787DFEF5EF2}"/>
    <cellStyle name="Input 48" xfId="3128" xr:uid="{1192806F-552E-4F04-85E7-9090171A60D2}"/>
    <cellStyle name="Input 49" xfId="3129" xr:uid="{59B73B05-2614-408A-ACB8-1A63681E6869}"/>
    <cellStyle name="Input 5" xfId="262" xr:uid="{55435FAC-516B-47B1-A136-858AAA8B0CD0}"/>
    <cellStyle name="Input 5 2" xfId="3130" xr:uid="{937D1638-68E3-451A-8FA0-0CEE538E3F57}"/>
    <cellStyle name="Input 5 3" xfId="13763" xr:uid="{D1F18B45-1FF1-481A-A815-1D04E095434C}"/>
    <cellStyle name="Input 50" xfId="3131" xr:uid="{9934BCAE-2223-435F-9193-6410EF768068}"/>
    <cellStyle name="Input 51" xfId="3132" xr:uid="{5D4B12BA-BFAE-4A68-B7E4-29484D353B1A}"/>
    <cellStyle name="Input 52" xfId="3133" xr:uid="{C02A739F-BBFB-416F-BB08-9162FE8A5547}"/>
    <cellStyle name="Input 53" xfId="3134" xr:uid="{AA2D8C0C-CCDB-4F86-851C-F1884F9E76A1}"/>
    <cellStyle name="Input 54" xfId="3135" xr:uid="{AC7E25C1-0C6E-4D4A-8535-D78A55A00814}"/>
    <cellStyle name="Input 55" xfId="3136" xr:uid="{3A9F6FB0-6003-4276-96D4-62D5A3FC1E3C}"/>
    <cellStyle name="Input 56" xfId="3137" xr:uid="{8B3C6412-A4FE-42D7-A830-643065D77064}"/>
    <cellStyle name="Input 57" xfId="3138" xr:uid="{436273A3-23A0-4D96-8950-CB11C0D32C7B}"/>
    <cellStyle name="Input 58" xfId="3139" xr:uid="{0E517AC0-286C-4101-A912-379799A605A4}"/>
    <cellStyle name="Input 59" xfId="3140" xr:uid="{8CE6533D-36FA-498A-AB15-39CA288800FD}"/>
    <cellStyle name="Input 6" xfId="263" xr:uid="{1AB2C59B-C082-4929-9C01-4779F24112BF}"/>
    <cellStyle name="Input 6 2" xfId="3141" xr:uid="{B8B1B619-9AFA-41BC-8F93-4D75C6FBDE03}"/>
    <cellStyle name="Input 6 3" xfId="13764" xr:uid="{01A19B10-B079-4804-BAAB-E3BBDC1AD411}"/>
    <cellStyle name="Input 60" xfId="3142" xr:uid="{DFE67178-F7E7-4972-86F9-5A9EB37EE734}"/>
    <cellStyle name="Input 61" xfId="3143" xr:uid="{2AC5E680-A91C-4870-8904-C17F3AB9C625}"/>
    <cellStyle name="Input 62" xfId="3144" xr:uid="{08C5CB9E-23DD-4213-B75B-34CB9B432816}"/>
    <cellStyle name="Input 63" xfId="3145" xr:uid="{9E4B3669-5FB9-4CBC-86D0-ED5C5CF6C1A0}"/>
    <cellStyle name="Input 64" xfId="3146" xr:uid="{9B0D8AD5-693F-4BA5-989A-4FDB2C387481}"/>
    <cellStyle name="Input 65" xfId="3147" xr:uid="{19D11600-F455-4901-BC71-0FBCF507B859}"/>
    <cellStyle name="Input 66" xfId="3148" xr:uid="{C3B7E761-B6B0-420E-8DD5-58447801FAEF}"/>
    <cellStyle name="Input 67" xfId="3149" xr:uid="{6B15F37E-BA90-4F50-B203-D82A102A5013}"/>
    <cellStyle name="Input 68" xfId="3150" xr:uid="{3E10BD89-5A8B-4B8E-AF96-FB880E909AD2}"/>
    <cellStyle name="Input 69" xfId="3151" xr:uid="{CE5933B5-E77D-4F15-8EF5-7C8D8F40E5F9}"/>
    <cellStyle name="Input 7" xfId="264" xr:uid="{B4D703E9-8A6D-48C5-9376-74562601385B}"/>
    <cellStyle name="Input 7 2" xfId="3152" xr:uid="{ABB7D1AF-1A7B-4240-B714-7F42A58CEA62}"/>
    <cellStyle name="Input 7 3" xfId="13765" xr:uid="{C04FE6E3-8406-4A2E-A370-FD33638C1BA0}"/>
    <cellStyle name="Input 70" xfId="3153" xr:uid="{5D32DD38-4BC3-4685-9C00-E9F47E4864D4}"/>
    <cellStyle name="Input 71" xfId="3154" xr:uid="{218451CF-A6C1-4A64-8CEF-89228818B790}"/>
    <cellStyle name="Input 72" xfId="3155" xr:uid="{50A70A6B-5EAB-4864-A1FD-E9A167663FF2}"/>
    <cellStyle name="Input 73" xfId="23988" xr:uid="{F7782E93-AD4A-4885-8C5D-E270B73D5118}"/>
    <cellStyle name="Input 74" xfId="24327" xr:uid="{F42520FC-D0D4-4B8F-871E-EB4F9E851196}"/>
    <cellStyle name="Input 75" xfId="23990" xr:uid="{419CF5AE-CC05-464C-B49C-AE6E6E0A3A33}"/>
    <cellStyle name="Input 76" xfId="24275" xr:uid="{6A88E129-0B35-4F49-AA28-7F8AECFD3524}"/>
    <cellStyle name="Input 77" xfId="24585" xr:uid="{BB030A28-B0CB-4D2E-AEA3-72ABAB50C36D}"/>
    <cellStyle name="Input 78" xfId="24086" xr:uid="{CE2718DA-3247-4A98-9B25-D88B903AFD6A}"/>
    <cellStyle name="Input 79" xfId="24602" xr:uid="{FEDE4ADB-26C2-4F03-A331-599EBE662F42}"/>
    <cellStyle name="Input 8" xfId="265" xr:uid="{175178A4-B2D0-4A32-8801-790806D33DBA}"/>
    <cellStyle name="Input 8 2" xfId="3156" xr:uid="{4ED6147B-DD76-4E8F-A357-5D438817EBFA}"/>
    <cellStyle name="Input 8 3" xfId="13766" xr:uid="{3ED9F7BD-C5EE-4B56-A521-79D00CD464A1}"/>
    <cellStyle name="Input 80" xfId="24607" xr:uid="{B7CECB54-A342-45C5-B89C-0841EC405156}"/>
    <cellStyle name="Input 81" xfId="24311" xr:uid="{E0376460-B71F-41DF-AF7F-095F410E30D4}"/>
    <cellStyle name="Input 82" xfId="24603" xr:uid="{EC5F7C2F-ABE8-47BD-88D6-68047B6B1AA0}"/>
    <cellStyle name="Input 83" xfId="24097" xr:uid="{FBFA5AAB-70C7-4CF0-A7D9-379E6A7C3D35}"/>
    <cellStyle name="Input 84" xfId="24616" xr:uid="{D1DA42B0-6743-4558-8585-A217268A0FBF}"/>
    <cellStyle name="Input 85" xfId="24618" xr:uid="{A567AD01-BB1C-4D2A-BEE0-27EC6C7E6859}"/>
    <cellStyle name="Input 86" xfId="24702" xr:uid="{383EE72F-6DD8-42CD-81ED-4067CA27952E}"/>
    <cellStyle name="Input 87" xfId="24781" xr:uid="{340F3393-B0E1-491D-A081-1EF7E5ACD7EC}"/>
    <cellStyle name="Input 88" xfId="24774" xr:uid="{1F817AF8-39E3-4A8E-A6B2-1D9039575AE7}"/>
    <cellStyle name="Input 89" xfId="24983" xr:uid="{CB3453AC-7152-4106-8BA3-47E794522960}"/>
    <cellStyle name="Input 9" xfId="266" xr:uid="{E9A53C8D-8D4C-4C30-A1DC-85B068D384AF}"/>
    <cellStyle name="Input 9 2" xfId="3157" xr:uid="{921F7DCE-7276-4A10-92C4-21DE24715801}"/>
    <cellStyle name="Input 9 3" xfId="13767" xr:uid="{C19694B8-FD10-493C-9799-4E4661C671AF}"/>
    <cellStyle name="Input 90" xfId="25002" xr:uid="{E98C4AF6-9354-49DA-9F60-513E9CF9AB88}"/>
    <cellStyle name="Input 91" xfId="24976" xr:uid="{96F5280A-5407-4B98-904F-A32FAD09029D}"/>
    <cellStyle name="Input 92" xfId="24738" xr:uid="{0BED88B3-59FF-4FCB-A415-2F32E57D2AD5}"/>
    <cellStyle name="Input 93" xfId="24779" xr:uid="{D5D06AD2-8713-411D-AD5D-07E647C30FE7}"/>
    <cellStyle name="Input 94" xfId="24610" xr:uid="{D279E29D-32AF-4EB2-BFF7-136BF26559F5}"/>
    <cellStyle name="Input 95" xfId="24757" xr:uid="{F7556F05-B420-4983-AC1D-680CF1176FA2}"/>
    <cellStyle name="Input 96" xfId="24615" xr:uid="{38D96D56-48DA-4789-9EB8-685BE222ED25}"/>
    <cellStyle name="Input 97" xfId="25009" xr:uid="{8AE40733-6DA9-40C5-8587-60916B43CF03}"/>
    <cellStyle name="Input1" xfId="638" xr:uid="{8C5BE1CD-EE20-4BFD-A9F7-8AD9904E537A}"/>
    <cellStyle name="Input1 2" xfId="24190" xr:uid="{F3919675-56FE-4E6D-9893-3A39271DA973}"/>
    <cellStyle name="Input2" xfId="639" xr:uid="{8915F77D-6C64-49DC-A3F2-8AEA241F7ECD}"/>
    <cellStyle name="Input2 2" xfId="24191" xr:uid="{AEC67A8C-8405-453B-A48F-3D36C610BFFB}"/>
    <cellStyle name="Input2 2 2" xfId="25376" xr:uid="{3C697A99-6C14-48A7-B387-641DA13803B6}"/>
    <cellStyle name="Input2 2 2 2" xfId="27524" xr:uid="{DBA70C72-F6B0-4818-B84E-B8DE1C3E9427}"/>
    <cellStyle name="Input2 2 2 3" xfId="26265" xr:uid="{287CCA18-583D-47E4-B276-93D054373247}"/>
    <cellStyle name="Input2 2 2 3 2" xfId="31053" xr:uid="{CD6E2FAB-EA62-4120-9675-D4D95F01D923}"/>
    <cellStyle name="Input2 2 2 4" xfId="29466" xr:uid="{536D6AC3-750F-4C6B-BEA1-897BFA6DAD3F}"/>
    <cellStyle name="Input2 2 2 4 2" xfId="33408" xr:uid="{65AB6E96-4241-4A5E-BFEF-CD3C73ECDFC2}"/>
    <cellStyle name="Input2 2 3" xfId="27129" xr:uid="{1C9EAFFC-5F31-42FC-BCCD-D9C63D8CEF52}"/>
    <cellStyle name="Input2 2 4" xfId="29465" xr:uid="{A4AED4EE-0850-44C4-9452-DE2A787B1D77}"/>
    <cellStyle name="Input2 2 4 2" xfId="33407" xr:uid="{9C269F61-8C8A-481A-B2A8-4510CC0C1545}"/>
    <cellStyle name="Input2 3" xfId="25518" xr:uid="{C403D019-AA91-4013-BA5F-331397771B14}"/>
    <cellStyle name="Input2 3 2" xfId="27666" xr:uid="{170B1BBF-F611-41F9-8D2D-F5DFE18CD272}"/>
    <cellStyle name="Input2 3 3" xfId="26122" xr:uid="{B62A02F4-B110-4562-A8CB-28177983C6AE}"/>
    <cellStyle name="Input2 3 3 2" xfId="30912" xr:uid="{CE37957C-6154-400F-BE4F-2806C1714CB1}"/>
    <cellStyle name="Input2 3 4" xfId="29467" xr:uid="{334298EA-38D1-4CF3-807A-245B6AD44C15}"/>
    <cellStyle name="Input2 3 4 2" xfId="33409" xr:uid="{3FC03DBB-5AF4-4FEE-ADB4-E47DBB1D1187}"/>
    <cellStyle name="Input2 4" xfId="26103" xr:uid="{14499D09-CB66-4A0F-AFB5-2615FC8A2EB6}"/>
    <cellStyle name="Input2 5" xfId="29464" xr:uid="{3D844D2E-F745-4013-B3B8-43E69346F9F6}"/>
    <cellStyle name="Input2 5 2" xfId="33406" xr:uid="{109927E6-0570-4C14-A996-E69B788A4582}"/>
    <cellStyle name="LineItemPrompt" xfId="3158" xr:uid="{EB88A899-EFD6-4590-90AA-AF976D0608ED}"/>
    <cellStyle name="LineItemValue" xfId="3159" xr:uid="{A0C42540-E17A-4811-BCD1-D126D8C175A6}"/>
    <cellStyle name="Linked Cell" xfId="12" builtinId="24" customBuiltin="1"/>
    <cellStyle name="Linked Cell 10" xfId="3160" xr:uid="{A7228462-A0F4-40BC-9EAD-7619BCF2345B}"/>
    <cellStyle name="Linked Cell 11" xfId="3161" xr:uid="{A54D916C-BC64-43C8-BC7E-FC108BE856FD}"/>
    <cellStyle name="Linked Cell 12" xfId="3162" xr:uid="{8BA41AB7-2AEB-4D4D-8176-EE904362BFC7}"/>
    <cellStyle name="Linked Cell 13" xfId="3163" xr:uid="{DAE5BDA7-288F-4B00-B93C-AF44A38B3386}"/>
    <cellStyle name="Linked Cell 14" xfId="3164" xr:uid="{958E1A2E-AAEE-4321-A0BA-4A71959ED2C9}"/>
    <cellStyle name="Linked Cell 15" xfId="3165" xr:uid="{D2850582-8CED-47F5-AB86-5159A097BAB8}"/>
    <cellStyle name="Linked Cell 16" xfId="3166" xr:uid="{0100A9C7-ECB8-4F73-8983-634FF3AA9528}"/>
    <cellStyle name="Linked Cell 17" xfId="3167" xr:uid="{1A7FB294-6B30-46C6-9084-669CD053D508}"/>
    <cellStyle name="Linked Cell 18" xfId="3168" xr:uid="{401B6AAF-187B-4D8B-B4C3-6457AEA2F296}"/>
    <cellStyle name="Linked Cell 19" xfId="3169" xr:uid="{77750DD1-898E-40DB-8333-28B170F0B1BB}"/>
    <cellStyle name="Linked Cell 2" xfId="3170" xr:uid="{FC167D7C-7975-4872-A23C-266E6E46EB27}"/>
    <cellStyle name="Linked Cell 2 2" xfId="24193" xr:uid="{E65224EF-95ED-4DE6-9920-1AFE76BB19B6}"/>
    <cellStyle name="Linked Cell 2 3" xfId="24192" xr:uid="{5C8331F7-16E8-4FA0-A147-A8062499E708}"/>
    <cellStyle name="Linked Cell 20" xfId="3171" xr:uid="{43405B6F-F559-4CAB-B4CB-373546596A66}"/>
    <cellStyle name="Linked Cell 21" xfId="3172" xr:uid="{C456AAA6-B6EA-48C9-BE54-DA256BBBB4B3}"/>
    <cellStyle name="Linked Cell 22" xfId="3173" xr:uid="{0AABAFB4-87EB-4C0F-9C39-509DEE811C50}"/>
    <cellStyle name="Linked Cell 23" xfId="3174" xr:uid="{7ECC46B2-BC4E-47E6-A3CC-82C98CA4A14B}"/>
    <cellStyle name="Linked Cell 24" xfId="3175" xr:uid="{530B1BD8-F806-4EB3-92A2-003DCACC6899}"/>
    <cellStyle name="Linked Cell 25" xfId="3176" xr:uid="{2BAF7D7F-367F-4357-B76E-A1C4707124FC}"/>
    <cellStyle name="Linked Cell 26" xfId="3177" xr:uid="{C85F14BB-C1F9-421F-99BA-41EE97579D48}"/>
    <cellStyle name="Linked Cell 27" xfId="3178" xr:uid="{383F24A7-87E3-4AD1-A0BD-81DC7B801B7E}"/>
    <cellStyle name="Linked Cell 28" xfId="3179" xr:uid="{C05F852A-D29C-4CD2-9332-A8AD7DBDC17B}"/>
    <cellStyle name="Linked Cell 29" xfId="3180" xr:uid="{616050E7-2F47-4F13-AC5E-1B885F26A171}"/>
    <cellStyle name="Linked Cell 3" xfId="3181" xr:uid="{92EE5A6B-1B1F-4510-B6DC-06FFB7B4751C}"/>
    <cellStyle name="Linked Cell 3 2" xfId="24194" xr:uid="{E2235EFD-5266-47E1-98CC-83EDA30A3F53}"/>
    <cellStyle name="Linked Cell 30" xfId="3182" xr:uid="{6026E622-2917-4585-AF36-32E744A4E5A2}"/>
    <cellStyle name="Linked Cell 31" xfId="3183" xr:uid="{4F4772B9-6DE2-4523-886B-870ECD70FF57}"/>
    <cellStyle name="Linked Cell 32" xfId="3184" xr:uid="{433BF578-7EFD-497D-BA54-865E824A18E4}"/>
    <cellStyle name="Linked Cell 33" xfId="3185" xr:uid="{1D11487D-4AAE-41FF-B053-EE0B71041565}"/>
    <cellStyle name="Linked Cell 34" xfId="3186" xr:uid="{37987BA5-5140-43DC-A8BC-6EE9E5FF064B}"/>
    <cellStyle name="Linked Cell 35" xfId="3187" xr:uid="{1EA9E969-5EC6-4105-86A0-47EC18F6CF46}"/>
    <cellStyle name="Linked Cell 36" xfId="3188" xr:uid="{F8472000-1E9B-48A1-A05B-161AD759FF43}"/>
    <cellStyle name="Linked Cell 37" xfId="3189" xr:uid="{9811B802-29AF-4E13-8560-2469293632BF}"/>
    <cellStyle name="Linked Cell 38" xfId="3190" xr:uid="{E5A1E722-A22E-424A-94E3-06EC31870802}"/>
    <cellStyle name="Linked Cell 39" xfId="3191" xr:uid="{08DA312A-2F21-4D5E-AF9D-48C3773C9D33}"/>
    <cellStyle name="Linked Cell 4" xfId="3192" xr:uid="{16BAE0EA-87F5-48EE-94ED-5D6B0BE1445E}"/>
    <cellStyle name="Linked Cell 4 2" xfId="24195" xr:uid="{86CDCD9D-45C4-4CC1-99EA-D93B89E0CCC5}"/>
    <cellStyle name="Linked Cell 40" xfId="3193" xr:uid="{C23A76A0-2EB7-44FD-A225-961B8AE17179}"/>
    <cellStyle name="Linked Cell 41" xfId="3194" xr:uid="{9F1265CD-3254-4381-B0B1-3B29E15FA907}"/>
    <cellStyle name="Linked Cell 42" xfId="3195" xr:uid="{0A2139C1-28B9-4149-9632-AE626363D318}"/>
    <cellStyle name="Linked Cell 43" xfId="3196" xr:uid="{CE3AFAAC-05E7-4A20-B095-E3503109D421}"/>
    <cellStyle name="Linked Cell 44" xfId="3197" xr:uid="{15AD14F6-E9DF-4F86-A908-14A8F2B50AA0}"/>
    <cellStyle name="Linked Cell 45" xfId="3198" xr:uid="{B5A55A77-5C28-4CA4-9209-B0CF091B8A71}"/>
    <cellStyle name="Linked Cell 46" xfId="3199" xr:uid="{4A1167FA-032C-4858-8713-61EB617E7741}"/>
    <cellStyle name="Linked Cell 47" xfId="3200" xr:uid="{3ADA6FB1-81CD-42A8-BA8B-90BB540F4BB4}"/>
    <cellStyle name="Linked Cell 48" xfId="3201" xr:uid="{0240B7B5-A9CB-4568-9BED-C712E1CF4C09}"/>
    <cellStyle name="Linked Cell 49" xfId="3202" xr:uid="{D807C1C9-134E-49BD-B45F-9395002A3E0E}"/>
    <cellStyle name="Linked Cell 5" xfId="3203" xr:uid="{EB1F507F-1A48-47B5-83C6-4CF0CAABA3B6}"/>
    <cellStyle name="Linked Cell 50" xfId="3204" xr:uid="{BD5435F7-E448-43CB-A60E-159ABABBB8C9}"/>
    <cellStyle name="Linked Cell 51" xfId="3205" xr:uid="{3D2D2D05-454A-410B-9FAC-E5F5FBA5ECB8}"/>
    <cellStyle name="Linked Cell 52" xfId="3206" xr:uid="{EBF53E0F-1CB1-4F81-B033-B18D4E204AE0}"/>
    <cellStyle name="Linked Cell 53" xfId="3207" xr:uid="{9B17E7B1-30D9-4169-B9D0-8EBC2691491B}"/>
    <cellStyle name="Linked Cell 54" xfId="3208" xr:uid="{1198A064-5A19-46E4-A644-00EC530E628B}"/>
    <cellStyle name="Linked Cell 55" xfId="3209" xr:uid="{6AD857E3-4099-4D21-A3E8-AC5275BFFBE6}"/>
    <cellStyle name="Linked Cell 56" xfId="3210" xr:uid="{09029498-BC4B-40C3-818B-1CAE7F3EF7C1}"/>
    <cellStyle name="Linked Cell 57" xfId="3211" xr:uid="{93F1538C-6B55-41B7-939F-FB7E113D3DA0}"/>
    <cellStyle name="Linked Cell 58" xfId="3212" xr:uid="{04882D70-EAE4-4E8D-BD5E-291E7B7595F7}"/>
    <cellStyle name="Linked Cell 59" xfId="3213" xr:uid="{5DC43443-10B9-4324-AE88-BCB62C124F0E}"/>
    <cellStyle name="Linked Cell 6" xfId="3214" xr:uid="{B5480F81-F58B-42B2-A7F1-C7B12E513105}"/>
    <cellStyle name="Linked Cell 60" xfId="3215" xr:uid="{EC2905DC-BBE4-4A9F-BB05-75EACDB0DB0A}"/>
    <cellStyle name="Linked Cell 61" xfId="3216" xr:uid="{09949936-5F79-44B1-A384-59346F506CA9}"/>
    <cellStyle name="Linked Cell 62" xfId="3217" xr:uid="{B8B8F4C8-48F6-4124-B469-FB106FB9500F}"/>
    <cellStyle name="Linked Cell 63" xfId="3218" xr:uid="{983B72D4-0827-49DF-9CA2-288D4C573ECA}"/>
    <cellStyle name="Linked Cell 64" xfId="3219" xr:uid="{338C9AE7-9273-4BCD-B1AA-9F22718694C6}"/>
    <cellStyle name="Linked Cell 65" xfId="3220" xr:uid="{E5C61F5D-FEFB-4004-B81B-D84BABACA247}"/>
    <cellStyle name="Linked Cell 66" xfId="3221" xr:uid="{0EC68FC6-095B-4CC4-B780-85136F9E0CCF}"/>
    <cellStyle name="Linked Cell 67" xfId="3222" xr:uid="{5DB8DDD3-45CE-47D9-AF73-A2E4BD9EA797}"/>
    <cellStyle name="Linked Cell 68" xfId="3223" xr:uid="{4E5D9C8A-33EA-4867-8E62-F7A2D0F148A7}"/>
    <cellStyle name="Linked Cell 69" xfId="3224" xr:uid="{C7C8624D-8464-4519-AAC0-81F78BCAFD45}"/>
    <cellStyle name="Linked Cell 7" xfId="3225" xr:uid="{0921262F-BDCE-4933-B0F1-65ABD60966E3}"/>
    <cellStyle name="Linked Cell 70" xfId="3226" xr:uid="{8178C51F-CD81-42DD-96B2-AFEDBF2E17A7}"/>
    <cellStyle name="Linked Cell 71" xfId="3227" xr:uid="{98D3033B-2153-4890-9848-FECAC4998A32}"/>
    <cellStyle name="Linked Cell 72" xfId="3228" xr:uid="{A584CC98-1A08-4AFD-B4F3-ABA3DF643BA4}"/>
    <cellStyle name="Linked Cell 8" xfId="3229" xr:uid="{F05AD1AD-9117-4A44-BB62-CE88FE64640B}"/>
    <cellStyle name="Linked Cell 9" xfId="3230" xr:uid="{209616CB-E18A-49A7-B327-1A88BC9F8B39}"/>
    <cellStyle name="Manual-Input" xfId="3231" xr:uid="{70DCA1FA-6E7F-4D33-9CE5-F1102777C551}"/>
    <cellStyle name="Marathon" xfId="113" xr:uid="{4A0593DE-6EFD-42C8-8F63-E8529EBDF3D4}"/>
    <cellStyle name="Marathon 2" xfId="25868" xr:uid="{855B77E5-445A-4FC2-861F-A18CC11E0DEB}"/>
    <cellStyle name="MCP" xfId="114" xr:uid="{ED4E76B5-C525-415D-B400-69F8AD888EA8}"/>
    <cellStyle name="Multiple" xfId="640" xr:uid="{0D37E955-395F-41C1-8DFD-1B1519EF9843}"/>
    <cellStyle name="Multiple [1]" xfId="641" xr:uid="{EB0AA9C3-B4C3-48D2-B913-3CB4A60D71AC}"/>
    <cellStyle name="Multiple [1] 2" xfId="26105" xr:uid="{841A0250-4A03-467F-934F-D397996CB61D}"/>
    <cellStyle name="Multiple 10" xfId="30210" xr:uid="{120A8AEE-5933-4F53-A300-21DE3B881EAA}"/>
    <cellStyle name="Multiple 11" xfId="29424" xr:uid="{2F5BDAD4-0A5B-486A-9C80-A4C69AF42530}"/>
    <cellStyle name="Multiple 12" xfId="29460" xr:uid="{F9CD5B1D-C1CE-4C52-A2E1-E8F9DAC25D19}"/>
    <cellStyle name="Multiple 13" xfId="30212" xr:uid="{825126C0-6D62-4D4B-9D8F-9C474B19DD62}"/>
    <cellStyle name="Multiple 14" xfId="29457" xr:uid="{69EDD1C7-FD6C-40F8-90EA-EA805CF363D8}"/>
    <cellStyle name="Multiple 15" xfId="29331" xr:uid="{8FE225EA-9E34-40AE-AFCD-C5123A62EBA5}"/>
    <cellStyle name="Multiple 16" xfId="29479" xr:uid="{81B872CA-A346-4CD5-ACB5-3C63561BEBCF}"/>
    <cellStyle name="Multiple 17" xfId="29333" xr:uid="{E925BFFB-6811-426E-B4E5-DF8F014190F2}"/>
    <cellStyle name="Multiple 18" xfId="29477" xr:uid="{0EC1D8BE-316E-4520-9750-1F06538AD66C}"/>
    <cellStyle name="Multiple 19" xfId="29335" xr:uid="{9A4F48BA-F90F-43AE-8FF5-AD1ED8286B18}"/>
    <cellStyle name="Multiple 2" xfId="26104" xr:uid="{9D7DE09E-3D01-4CFC-9C3D-93F3FE45F402}"/>
    <cellStyle name="Multiple 20" xfId="29475" xr:uid="{8000FBFB-97E5-4B09-828F-B0553292BA99}"/>
    <cellStyle name="Multiple 21" xfId="29361" xr:uid="{1AF4039D-63B8-4A8B-9660-AE441545266E}"/>
    <cellStyle name="Multiple 22" xfId="29473" xr:uid="{978FDC7F-04AE-43B2-8E54-FA87567270E4}"/>
    <cellStyle name="Multiple 23" xfId="29375" xr:uid="{6D78A778-5DF5-4E9F-9289-BA81366368F2}"/>
    <cellStyle name="Multiple 24" xfId="30214" xr:uid="{B1813284-18DE-4282-B1E8-7C7F45FB95F4}"/>
    <cellStyle name="Multiple 25" xfId="29377" xr:uid="{05010FAB-8803-47EC-991C-4CA7B8A4B7E6}"/>
    <cellStyle name="Multiple 26" xfId="29471" xr:uid="{47F35CBC-BF5C-48EF-B036-3D8A82C24A3B}"/>
    <cellStyle name="Multiple 27" xfId="29379" xr:uid="{298D19E0-E4C3-4AA6-9429-79FD7F730AE3}"/>
    <cellStyle name="Multiple 28" xfId="30213" xr:uid="{D313A0ED-05C7-461B-9B2A-A7763336F520}"/>
    <cellStyle name="Multiple 29" xfId="29381" xr:uid="{B0D2C2A1-E091-46DE-AD3E-3005B0B90AD6}"/>
    <cellStyle name="Multiple 3" xfId="27058" xr:uid="{BA7CFFC4-F565-41CC-B4A7-8436B81C0D5C}"/>
    <cellStyle name="Multiple 30" xfId="29463" xr:uid="{FF586B39-B871-4D41-BC15-E04793E345EB}"/>
    <cellStyle name="Multiple 31" xfId="29323" xr:uid="{1F770B97-686F-4DC9-96BD-D62E16B74878}"/>
    <cellStyle name="Multiple 32" xfId="29486" xr:uid="{9BDAE152-D208-4D2A-96F8-D2E10F33F814}"/>
    <cellStyle name="Multiple 33" xfId="29332" xr:uid="{8A0A5E9D-A5DD-4194-A9E5-89A74AC6411C}"/>
    <cellStyle name="Multiple 34" xfId="29478" xr:uid="{0735D4FB-5B95-4E11-B330-B65A323E3C6F}"/>
    <cellStyle name="Multiple 35" xfId="29334" xr:uid="{6E7C13FE-A2AA-4107-A382-AEABE8CE6A33}"/>
    <cellStyle name="Multiple 36" xfId="29476" xr:uid="{6ECC36CF-F27C-4EF1-A7B6-16EDE3A84A38}"/>
    <cellStyle name="Multiple 37" xfId="29342" xr:uid="{E2F94A24-553E-4E9D-8A43-AA6EF5E06993}"/>
    <cellStyle name="Multiple 38" xfId="29474" xr:uid="{2310BF34-2EE1-41AB-938C-19A8447586F9}"/>
    <cellStyle name="Multiple 39" xfId="29374" xr:uid="{1CC4C8E2-7E58-458D-A5DD-1109B7171968}"/>
    <cellStyle name="Multiple 4" xfId="26777" xr:uid="{754C4AEF-315A-4AD8-9E90-AB2571B5818F}"/>
    <cellStyle name="Multiple 40" xfId="29472" xr:uid="{E5413D74-A610-4A95-AE56-4ED2F96CD17B}"/>
    <cellStyle name="Multiple 41" xfId="29376" xr:uid="{9A63835D-574B-41E9-925F-07ED3D427CAD}"/>
    <cellStyle name="Multiple 42" xfId="30211" xr:uid="{5F588040-425B-4ABB-ABC1-E0263D742244}"/>
    <cellStyle name="Multiple 43" xfId="29378" xr:uid="{D01B6DF9-5F9D-4F73-A714-B1888D94FAE9}"/>
    <cellStyle name="Multiple 44" xfId="29470" xr:uid="{BB042990-B227-4C9E-B34A-C587E366BF13}"/>
    <cellStyle name="Multiple 45" xfId="29380" xr:uid="{6ED8F194-CBE6-46BB-87F9-68B8940460EE}"/>
    <cellStyle name="Multiple 46" xfId="30218" xr:uid="{4E0F4D04-AA50-464F-BB50-B87D8B6B6E46}"/>
    <cellStyle name="Multiple 5" xfId="29293" xr:uid="{F55B5C0E-15EA-47E5-BB00-05D043EE4450}"/>
    <cellStyle name="Multiple 6" xfId="29468" xr:uid="{C4A581CF-7293-4110-B0C8-73C938B0823A}"/>
    <cellStyle name="Multiple 7" xfId="29382" xr:uid="{2858E08C-8973-4865-B013-81B937AC9321}"/>
    <cellStyle name="Multiple 8" xfId="29461" xr:uid="{AAF2491C-E6AA-4487-9403-7C13DF6F167A}"/>
    <cellStyle name="Multiple 9" xfId="29415" xr:uid="{BFFECCE5-6E56-45A6-8D88-82D5B7B524F2}"/>
    <cellStyle name="Multiple_10_21 A&amp;G Review" xfId="642" xr:uid="{03DE35A6-86B9-4E11-A22B-101B87CE40CB}"/>
    <cellStyle name="Name" xfId="33419" xr:uid="{92C0F3E3-7EFB-4709-8084-12CF5F2676AE}"/>
    <cellStyle name="Neutral" xfId="8" builtinId="28" customBuiltin="1"/>
    <cellStyle name="Neutral 10" xfId="3232" xr:uid="{3EA9F93E-DAA4-4D76-A446-E9D9CFCA5D8E}"/>
    <cellStyle name="Neutral 11" xfId="3233" xr:uid="{A1BE5492-C694-4F0F-BF70-E51D0C350470}"/>
    <cellStyle name="Neutral 12" xfId="3234" xr:uid="{423DABFA-B766-42F0-928F-F3E7CF15812E}"/>
    <cellStyle name="Neutral 13" xfId="3235" xr:uid="{930F7595-047E-4BA5-8F04-2DCC431BFAD8}"/>
    <cellStyle name="Neutral 14" xfId="3236" xr:uid="{E07BCCCD-5768-41BD-8124-84E0AC2CA597}"/>
    <cellStyle name="Neutral 15" xfId="3237" xr:uid="{8CD74453-4643-4B5D-AE7B-0261A077B876}"/>
    <cellStyle name="Neutral 16" xfId="3238" xr:uid="{954AC2CA-FC64-4CA5-965C-D7CBEBBF198B}"/>
    <cellStyle name="Neutral 17" xfId="3239" xr:uid="{A339B166-A0EB-4B02-AFFB-37C47B7DAD0A}"/>
    <cellStyle name="Neutral 18" xfId="3240" xr:uid="{8A3CDC87-6CD2-4E76-B0E1-D723C9B7AEF3}"/>
    <cellStyle name="Neutral 19" xfId="3241" xr:uid="{C4C5C7FF-8128-4292-B41A-27CFB0AA9380}"/>
    <cellStyle name="Neutral 2" xfId="3242" xr:uid="{9364FB1A-D970-4F42-8945-61C3868B194C}"/>
    <cellStyle name="Neutral 2 2" xfId="24198" xr:uid="{C66DA38F-3B48-4683-AAA2-587D76048EB7}"/>
    <cellStyle name="Neutral 2 3" xfId="24197" xr:uid="{EC4C639F-B1E6-4F24-96D8-3AB30DB42EBD}"/>
    <cellStyle name="Neutral 20" xfId="3243" xr:uid="{5602186E-253B-46B4-A717-70A33C805B85}"/>
    <cellStyle name="Neutral 21" xfId="3244" xr:uid="{DBC486EC-5C3C-4AFE-B349-969989BD430D}"/>
    <cellStyle name="Neutral 22" xfId="3245" xr:uid="{74CDCFDF-05A6-4BF0-9FC9-57D2F9852A13}"/>
    <cellStyle name="Neutral 23" xfId="3246" xr:uid="{0A3B5DDD-27F4-404B-AE1F-DF6AA55C4435}"/>
    <cellStyle name="Neutral 24" xfId="3247" xr:uid="{86B5F014-FCEF-4ECF-9AB9-76844877088C}"/>
    <cellStyle name="Neutral 25" xfId="3248" xr:uid="{AF9DB062-1136-43ED-93E8-65E5EB7068E7}"/>
    <cellStyle name="Neutral 26" xfId="3249" xr:uid="{802A5456-56E5-4713-A365-D6893B0BD419}"/>
    <cellStyle name="Neutral 27" xfId="3250" xr:uid="{0D5A12A4-8F84-4E60-AA00-23CBF0D686AE}"/>
    <cellStyle name="Neutral 28" xfId="3251" xr:uid="{2747DE34-41C1-4AB7-88EA-1C27D5D40E7F}"/>
    <cellStyle name="Neutral 29" xfId="3252" xr:uid="{E0AA7671-53D4-41A5-9DAE-BB44487A6111}"/>
    <cellStyle name="Neutral 3" xfId="3253" xr:uid="{92560068-5E27-4873-8656-7AE2643C2AD4}"/>
    <cellStyle name="Neutral 3 2" xfId="24199" xr:uid="{938F199F-B923-4C48-975E-16DD6D7DE4F9}"/>
    <cellStyle name="Neutral 30" xfId="3254" xr:uid="{A63F2313-5B5E-4BAD-B960-C5E252625419}"/>
    <cellStyle name="Neutral 31" xfId="3255" xr:uid="{E3E1A311-D070-493D-9E9F-B0751585ADF9}"/>
    <cellStyle name="Neutral 32" xfId="3256" xr:uid="{06231794-0378-4D51-B765-B7EC64B6C4FE}"/>
    <cellStyle name="Neutral 33" xfId="3257" xr:uid="{556A7AB3-F801-4108-A93B-4042D7F148F7}"/>
    <cellStyle name="Neutral 34" xfId="3258" xr:uid="{39609B87-3A60-4FA8-9B1D-661D5BCCC216}"/>
    <cellStyle name="Neutral 35" xfId="3259" xr:uid="{610563A1-E3E4-4457-8A98-CA4806914E3E}"/>
    <cellStyle name="Neutral 36" xfId="3260" xr:uid="{EA0E81D6-44CE-4A32-9586-5A32690E971C}"/>
    <cellStyle name="Neutral 37" xfId="3261" xr:uid="{7953A13B-EB29-4609-8F4F-7E77815FAE1F}"/>
    <cellStyle name="Neutral 38" xfId="3262" xr:uid="{E241046E-64BA-458C-BA3A-4BF25B7AC39A}"/>
    <cellStyle name="Neutral 39" xfId="3263" xr:uid="{D9E0E984-926C-4558-81FA-F2C5B9077C3C}"/>
    <cellStyle name="Neutral 4" xfId="3264" xr:uid="{2CBC921F-8E85-468D-A6E5-DE61037D6473}"/>
    <cellStyle name="Neutral 4 2" xfId="24200" xr:uid="{12CA3758-4287-420F-BC77-DDB0BE4FFE51}"/>
    <cellStyle name="Neutral 40" xfId="3265" xr:uid="{34EA32B7-78B3-44A4-882D-F048F906F776}"/>
    <cellStyle name="Neutral 41" xfId="3266" xr:uid="{20A8B7C5-E852-435F-9415-6B453C4E2E9E}"/>
    <cellStyle name="Neutral 42" xfId="3267" xr:uid="{05FE880A-0563-4220-9ECE-DD0D6F147766}"/>
    <cellStyle name="Neutral 43" xfId="3268" xr:uid="{08613A2D-145B-4F4A-B23D-5A3BA6D0FC9D}"/>
    <cellStyle name="Neutral 44" xfId="3269" xr:uid="{C90B09D2-B1D0-4DD5-A16D-197CF945FB92}"/>
    <cellStyle name="Neutral 45" xfId="3270" xr:uid="{9E4EBD27-3657-4A2D-910E-AC0C3CEED1DD}"/>
    <cellStyle name="Neutral 46" xfId="3271" xr:uid="{B7F20CB7-0255-43AD-85F5-7BEB8E0C8F98}"/>
    <cellStyle name="Neutral 47" xfId="3272" xr:uid="{D8C8A5CE-D2FF-4467-9930-39DEBA339903}"/>
    <cellStyle name="Neutral 48" xfId="3273" xr:uid="{C757C194-CF8F-4C33-AB4C-1F7A35D889E6}"/>
    <cellStyle name="Neutral 49" xfId="3274" xr:uid="{36DD13CB-A03F-4125-9F36-B8C4B4EB9D4F}"/>
    <cellStyle name="Neutral 5" xfId="3275" xr:uid="{779E1E4E-6E16-4363-B649-FCDBE9C11410}"/>
    <cellStyle name="Neutral 50" xfId="3276" xr:uid="{71CF433F-744F-412F-8966-504B16D731FE}"/>
    <cellStyle name="Neutral 51" xfId="3277" xr:uid="{0A7E6466-ECE8-4E86-A7CA-859867F8FD01}"/>
    <cellStyle name="Neutral 52" xfId="3278" xr:uid="{695F721F-BC67-4259-8720-772540CFACE1}"/>
    <cellStyle name="Neutral 53" xfId="3279" xr:uid="{57FA4A39-E8E2-4C6C-862F-98FE12B1DCD1}"/>
    <cellStyle name="Neutral 54" xfId="3280" xr:uid="{1D33E800-6E2A-427D-B738-940F5591D4C5}"/>
    <cellStyle name="Neutral 55" xfId="3281" xr:uid="{BD309277-7A31-44FC-B133-78B70C3814EE}"/>
    <cellStyle name="Neutral 56" xfId="3282" xr:uid="{CA9DB947-F244-4DC2-9762-0D708E44E723}"/>
    <cellStyle name="Neutral 57" xfId="3283" xr:uid="{EBF774AE-26B6-4E67-BEAF-1A4D02366D41}"/>
    <cellStyle name="Neutral 58" xfId="3284" xr:uid="{1DA0BAF8-963A-49A6-9DFB-D71E6D5A32D8}"/>
    <cellStyle name="Neutral 59" xfId="3285" xr:uid="{ECB80C8F-DFE7-4F2B-897B-C8876D1AE77E}"/>
    <cellStyle name="Neutral 6" xfId="3286" xr:uid="{B056ABB8-4D4F-471F-983C-115AD4744A0D}"/>
    <cellStyle name="Neutral 60" xfId="3287" xr:uid="{AE19EA2A-729E-4DA1-9487-1D2C0678C6F6}"/>
    <cellStyle name="Neutral 61" xfId="3288" xr:uid="{F77145A8-B242-43F2-BD32-191AC84833C7}"/>
    <cellStyle name="Neutral 62" xfId="3289" xr:uid="{C2213224-0F8E-483D-B88E-6AEF98CA6AFA}"/>
    <cellStyle name="Neutral 63" xfId="3290" xr:uid="{C8873502-BD69-4609-BD6F-659D5FC431DD}"/>
    <cellStyle name="Neutral 64" xfId="3291" xr:uid="{F74464D2-E5F0-40E6-9FB9-48DD17A02263}"/>
    <cellStyle name="Neutral 65" xfId="3292" xr:uid="{9706A176-6051-4CBB-88AE-3AEC27B0D075}"/>
    <cellStyle name="Neutral 66" xfId="3293" xr:uid="{7087B715-6640-43E3-93F8-F84BD29DA033}"/>
    <cellStyle name="Neutral 67" xfId="3294" xr:uid="{8E087D7D-0596-495E-9932-127E58F9D599}"/>
    <cellStyle name="Neutral 68" xfId="3295" xr:uid="{66DBA54E-19FC-4172-A717-AD2DDDD89274}"/>
    <cellStyle name="Neutral 69" xfId="3296" xr:uid="{FA928E4D-D14F-48F1-9C4C-8733C5AA763E}"/>
    <cellStyle name="Neutral 7" xfId="3297" xr:uid="{312ED73F-8535-4F95-A79E-2FA172FEFC60}"/>
    <cellStyle name="Neutral 70" xfId="3298" xr:uid="{A19C6211-4755-478D-A8E9-7058C72C58F0}"/>
    <cellStyle name="Neutral 71" xfId="3299" xr:uid="{697DD314-69F8-4B5F-B2C4-83167BBC9F23}"/>
    <cellStyle name="Neutral 72" xfId="3300" xr:uid="{4721A856-BA82-496F-9D98-15F0BE5B374F}"/>
    <cellStyle name="Neutral 8" xfId="3301" xr:uid="{1153EF75-A0E9-411D-8C48-F1109480FC7F}"/>
    <cellStyle name="Neutral 9" xfId="3302" xr:uid="{1DF3473C-60E1-4F6D-AF71-5C30DD02DA3D}"/>
    <cellStyle name="nONE" xfId="115" xr:uid="{0B3F7AA8-7676-443D-8D4F-9BA2B2FE8164}"/>
    <cellStyle name="nONE 2" xfId="267" xr:uid="{4A37F484-3C79-4878-AD85-C9E428BBE0C6}"/>
    <cellStyle name="noninput" xfId="116" xr:uid="{83B0C19B-FE53-43D9-A081-B84051F2A3BB}"/>
    <cellStyle name="Normal" xfId="0" builtinId="0"/>
    <cellStyle name="Normal - Style1" xfId="117" xr:uid="{DCACE5AA-D56F-48F2-B366-A2E82E5D7BE9}"/>
    <cellStyle name="Normal - Style1 2" xfId="25869" xr:uid="{21D5F65B-E353-4A04-91FA-C36CB52C7445}"/>
    <cellStyle name="Normal 10" xfId="375" xr:uid="{47A54410-D1A0-4BA9-AB24-70B2D8613808}"/>
    <cellStyle name="Normal 10 10" xfId="25823" xr:uid="{83D1BE74-D3BC-42A3-8684-81C5DDA83298}"/>
    <cellStyle name="Normal 10 10 2" xfId="29058" xr:uid="{F160F515-5C1E-4510-9400-17629FF89220}"/>
    <cellStyle name="Normal 10 11" xfId="25848" xr:uid="{47E66B6C-5D2D-4248-B738-E1C0EDA915E0}"/>
    <cellStyle name="Normal 10 11 2" xfId="29059" xr:uid="{2D0D63EA-EF4A-441A-9F7B-3BD2AAAB4F4D}"/>
    <cellStyle name="Normal 10 11 3" xfId="28800" xr:uid="{2D159842-365B-48C8-A47D-3C3DC66E99F5}"/>
    <cellStyle name="Normal 10 12" xfId="28801" xr:uid="{B04F2600-055A-41CA-BACF-0F02F8C5E4FB}"/>
    <cellStyle name="Normal 10 12 2" xfId="29060" xr:uid="{456E5963-0379-4D38-9C63-49E8EF98A951}"/>
    <cellStyle name="Normal 10 13" xfId="28802" xr:uid="{8A2EE7FD-1936-4488-B662-6A8B4B7EA503}"/>
    <cellStyle name="Normal 10 13 2" xfId="29061" xr:uid="{30EEDCE0-B8F5-475F-8EAA-AFF5BC9839E9}"/>
    <cellStyle name="Normal 10 2" xfId="712" xr:uid="{22429218-A2F8-4DF1-A7B9-3FE435A4F8C9}"/>
    <cellStyle name="Normal 10 2 2" xfId="12519" xr:uid="{703F4A3E-65A3-4087-92FD-5360B799A7D4}"/>
    <cellStyle name="Normal 10 2 2 2" xfId="23807" xr:uid="{26772AAB-2775-4154-9A83-10611D0307E8}"/>
    <cellStyle name="Normal 10 2 2 3" xfId="29062" xr:uid="{9E77A11B-0ACB-4919-BF03-F86A1BE535C2}"/>
    <cellStyle name="Normal 10 2 2 4" xfId="33422" xr:uid="{905D910B-6951-4468-BB31-4D8DCA206C0D}"/>
    <cellStyle name="Normal 10 2 3" xfId="10525" xr:uid="{4057B783-D166-4038-8ECA-8D4B8BC355C1}"/>
    <cellStyle name="Normal 10 2 3 2" xfId="21813" xr:uid="{E83111D1-5985-475F-BE01-FA44EE08A57F}"/>
    <cellStyle name="Normal 10 2 4" xfId="8531" xr:uid="{AED587C2-393E-4505-B649-543D52A1DE80}"/>
    <cellStyle name="Normal 10 2 4 2" xfId="19819" xr:uid="{12B0022C-5296-4D45-8CCC-127921702F1B}"/>
    <cellStyle name="Normal 10 2 5" xfId="6537" xr:uid="{363837B9-A5C9-45BF-AA0B-F51A954A9C70}"/>
    <cellStyle name="Normal 10 2 5 2" xfId="17825" xr:uid="{D36C3704-030A-47B2-9A90-E4AE455E54A2}"/>
    <cellStyle name="Normal 10 2 6" xfId="4540" xr:uid="{345E49CB-43D1-4EBA-9916-BF83BAFBEFC4}"/>
    <cellStyle name="Normal 10 2 6 2" xfId="15831" xr:uid="{974CD15C-67AA-43A0-A5A8-034F1AA15236}"/>
    <cellStyle name="Normal 10 2 7" xfId="24201" xr:uid="{F8209E77-295C-4400-90EC-837C2C1A18FA}"/>
    <cellStyle name="Normal 10 2 7 2" xfId="27133" xr:uid="{63E15270-48D2-4B70-BAEB-F4DEEAC7A096}"/>
    <cellStyle name="Normal 10 3" xfId="11522" xr:uid="{7CD44AC3-9881-4B52-90E5-A010028FFC95}"/>
    <cellStyle name="Normal 10 3 2" xfId="22810" xr:uid="{E42234D8-115C-4CFD-87FE-8B7B5DD397EE}"/>
    <cellStyle name="Normal 10 3 2 2" xfId="29063" xr:uid="{260D9506-B991-440D-91A0-6D2ADF7E502B}"/>
    <cellStyle name="Normal 10 3 3" xfId="28803" xr:uid="{6C989DA2-340F-48CF-89FC-F41A7D098209}"/>
    <cellStyle name="Normal 10 4" xfId="9528" xr:uid="{0881018D-42F6-4E22-BBCA-607F5754B7F0}"/>
    <cellStyle name="Normal 10 4 2" xfId="20816" xr:uid="{E279C432-BCE6-43B5-9E28-4879D0BFC5AC}"/>
    <cellStyle name="Normal 10 4 2 2" xfId="29064" xr:uid="{33AE517B-EB16-44AB-A9BF-F028782DEE48}"/>
    <cellStyle name="Normal 10 4 3" xfId="28804" xr:uid="{76A2DA75-B46D-4F84-A2C6-EAC7035EAEC1}"/>
    <cellStyle name="Normal 10 5" xfId="7534" xr:uid="{6B8FD47C-C2CC-4AD9-93B1-69623746A645}"/>
    <cellStyle name="Normal 10 5 2" xfId="18822" xr:uid="{B51F32CC-1293-49CA-925D-13725F3D611E}"/>
    <cellStyle name="Normal 10 5 2 2" xfId="29065" xr:uid="{0572CEFD-7E21-421B-8526-8D2C217BE192}"/>
    <cellStyle name="Normal 10 5 3" xfId="28805" xr:uid="{CBB46BED-0CD5-4F32-B3B9-44A2798E7D43}"/>
    <cellStyle name="Normal 10 6" xfId="5540" xr:uid="{3C712FF8-D458-4789-B661-BBA734CBD404}"/>
    <cellStyle name="Normal 10 6 2" xfId="16828" xr:uid="{B7A43E5A-BE3F-4452-948B-AF27B25B42E1}"/>
    <cellStyle name="Normal 10 6 2 2" xfId="29066" xr:uid="{D6D9A53F-0674-4DD4-B48D-B6F551B5F517}"/>
    <cellStyle name="Normal 10 6 3" xfId="28806" xr:uid="{482155F8-1447-4EAE-8977-7F88E5101A13}"/>
    <cellStyle name="Normal 10 7" xfId="3303" xr:uid="{5F6A4B97-E66C-4797-A33F-C575E60C10C1}"/>
    <cellStyle name="Normal 10 7 2" xfId="14834" xr:uid="{AA571D96-CF7D-46EA-B329-05D677D19D6F}"/>
    <cellStyle name="Normal 10 7 2 2" xfId="29067" xr:uid="{53C1FD97-F0B4-456D-B74E-35D4E5273651}"/>
    <cellStyle name="Normal 10 7 3" xfId="28807" xr:uid="{74E19691-F8EA-48DA-8E46-652D75BED2C9}"/>
    <cellStyle name="Normal 10 8" xfId="13812" xr:uid="{E9D355B7-7241-4F58-AC56-EF15BCC4485D}"/>
    <cellStyle name="Normal 10 8 2" xfId="26716" xr:uid="{E6ECB8AF-F3A0-4DE0-BD78-F84A55220549}"/>
    <cellStyle name="Normal 10 8 2 2" xfId="29068" xr:uid="{8A4E8022-4640-4CF1-A919-4FB1160610BB}"/>
    <cellStyle name="Normal 10 9" xfId="13520" xr:uid="{87100E38-C8CE-4F1A-A0B1-5B416DBF2B55}"/>
    <cellStyle name="Normal 10 9 2" xfId="29069" xr:uid="{DBD1C8D9-15E2-45B5-9234-9CC3EC7F32E8}"/>
    <cellStyle name="Normal 10 9 3" xfId="28808" xr:uid="{A84AF221-3957-4FED-9D06-5BAB75EB2097}"/>
    <cellStyle name="Normal 100" xfId="25820" xr:uid="{C874C2DA-F9F6-4E70-A095-902633EB7A5A}"/>
    <cellStyle name="Normal 100 2" xfId="27957" xr:uid="{D1BCD77A-2070-4001-9898-279B1AA519FB}"/>
    <cellStyle name="Normal 101" xfId="25853" xr:uid="{53417D3B-EA39-4FF0-8D64-1E391C284191}"/>
    <cellStyle name="Normal 101 2" xfId="29469" xr:uid="{B12B4170-EEA0-4F8B-A67E-A1BF307948B7}"/>
    <cellStyle name="Normal 102" xfId="28670" xr:uid="{A9D001EB-136C-4E65-AED6-D726F2D3FA56}"/>
    <cellStyle name="Normal 103" xfId="27959" xr:uid="{2D1CE025-0DB0-4499-88EA-65BB510E89D5}"/>
    <cellStyle name="Normal 103 2" xfId="33442" xr:uid="{0565E4C6-7E08-4A49-8A27-B7CA5B01F76D}"/>
    <cellStyle name="Normal 104" xfId="29228" xr:uid="{B40024D9-676E-4675-B994-F5BFE1476206}"/>
    <cellStyle name="Normal 105" xfId="29231" xr:uid="{DA40201E-925F-4C7E-84FF-F92EFDCDBA2F}"/>
    <cellStyle name="Normal 106" xfId="29232" xr:uid="{0F8F8A84-AA99-40E3-9123-9DA21D5CFF91}"/>
    <cellStyle name="Normal 107" xfId="29233" xr:uid="{AB688891-AE89-4FE0-ADA1-36BC10A49F2B}"/>
    <cellStyle name="Normal 108" xfId="29238" xr:uid="{7068D6CA-288E-440E-A342-DE75D868952E}"/>
    <cellStyle name="Normal 109" xfId="27978" xr:uid="{D057D0FA-BA06-449A-B8A7-20E3A740BD5B}"/>
    <cellStyle name="Normal 11" xfId="233" xr:uid="{B44DFC25-FA6B-406D-9506-0057CF7468DE}"/>
    <cellStyle name="Normal 11 10" xfId="25939" xr:uid="{13FE3C37-C329-4CCA-AE9D-340A71B92873}"/>
    <cellStyle name="Normal 11 10 2" xfId="29070" xr:uid="{D581D71F-79E0-4E93-AFCA-0101F5E0F358}"/>
    <cellStyle name="Normal 11 11" xfId="28809" xr:uid="{7DFB4C1B-201B-454F-ADDC-FBAFA7A82774}"/>
    <cellStyle name="Normal 11 11 2" xfId="29071" xr:uid="{C0386249-C5AA-4CBD-87F1-D83511609E0E}"/>
    <cellStyle name="Normal 11 12" xfId="28810" xr:uid="{588251E3-0C31-4E63-BEDE-1426AF4984C4}"/>
    <cellStyle name="Normal 11 12 2" xfId="29072" xr:uid="{CF955452-4CA5-4455-81B9-8203E893F8D7}"/>
    <cellStyle name="Normal 11 13" xfId="28811" xr:uid="{2593C215-1182-4325-B58D-328E3353BF2A}"/>
    <cellStyle name="Normal 11 13 2" xfId="29073" xr:uid="{60D267F8-4099-4E5E-906F-B642776A8448}"/>
    <cellStyle name="Normal 11 2" xfId="713" xr:uid="{DB46BA65-797A-4232-9B4F-FA016C77F9B8}"/>
    <cellStyle name="Normal 11 2 2" xfId="12520" xr:uid="{224F65E9-9A67-40E7-B152-CCF770AC0032}"/>
    <cellStyle name="Normal 11 2 2 2" xfId="23808" xr:uid="{FF4FCB0E-D6AA-44D8-AEF5-9ADA3C9FC5A0}"/>
    <cellStyle name="Normal 11 2 2 3" xfId="29074" xr:uid="{2F802145-36E3-4B7D-BE7E-C16AD034A2BC}"/>
    <cellStyle name="Normal 11 2 3" xfId="10526" xr:uid="{E8D8844D-65CA-4FEB-A9DB-C312202B2535}"/>
    <cellStyle name="Normal 11 2 3 2" xfId="21814" xr:uid="{E0D3975A-1E9E-4E7E-ABB5-0B00F2FE07DE}"/>
    <cellStyle name="Normal 11 2 4" xfId="8532" xr:uid="{27429C4F-6F53-44F5-A1F1-147DE0D20787}"/>
    <cellStyle name="Normal 11 2 4 2" xfId="19820" xr:uid="{D698B25D-67DC-4C78-A7CE-50E59C7F4F6C}"/>
    <cellStyle name="Normal 11 2 5" xfId="6538" xr:uid="{5E44D38D-6AA7-4287-B057-9BEC7A79BF25}"/>
    <cellStyle name="Normal 11 2 5 2" xfId="17826" xr:uid="{72A1D5D6-2509-478A-9A31-9B57FFC8AB05}"/>
    <cellStyle name="Normal 11 2 6" xfId="4541" xr:uid="{6A470BB3-26B2-45AE-97D5-B02DB38AB52A}"/>
    <cellStyle name="Normal 11 2 6 2" xfId="15832" xr:uid="{0EFE645C-12DC-415B-8B02-36A77C6969BA}"/>
    <cellStyle name="Normal 11 2 7" xfId="28812" xr:uid="{D6337663-CE1F-4373-820F-2E13E89A52CE}"/>
    <cellStyle name="Normal 11 3" xfId="11523" xr:uid="{DFDA48CB-EF67-4220-B8A5-423EE78927B4}"/>
    <cellStyle name="Normal 11 3 2" xfId="22811" xr:uid="{252DCBD8-0183-4875-98CE-92824DECF6E5}"/>
    <cellStyle name="Normal 11 3 2 2" xfId="29075" xr:uid="{1E59ADEF-3977-49B4-8058-9510D44DAE1F}"/>
    <cellStyle name="Normal 11 3 3" xfId="28813" xr:uid="{57339BF0-E53E-483D-8B4C-735E919A02AE}"/>
    <cellStyle name="Normal 11 4" xfId="9529" xr:uid="{7AFDF7A6-9C49-4EEE-AC3A-BF60B795B6CD}"/>
    <cellStyle name="Normal 11 4 2" xfId="20817" xr:uid="{1E25E73A-5DEF-48F1-9327-E5C7D11C6CAA}"/>
    <cellStyle name="Normal 11 4 2 2" xfId="29076" xr:uid="{072E4859-4112-496F-A629-F47220A5B043}"/>
    <cellStyle name="Normal 11 4 3" xfId="28814" xr:uid="{E398A021-7331-4890-9AB2-04EE1A02555D}"/>
    <cellStyle name="Normal 11 5" xfId="7535" xr:uid="{E6604AE3-86F1-4BAF-AC08-3AB95FEB0993}"/>
    <cellStyle name="Normal 11 5 2" xfId="18823" xr:uid="{5C9D5AC0-BE61-4FBA-B35A-CE077F240202}"/>
    <cellStyle name="Normal 11 5 2 2" xfId="29077" xr:uid="{9FBDA69D-6E31-49A0-8541-8D0AF114ED41}"/>
    <cellStyle name="Normal 11 5 3" xfId="28815" xr:uid="{4F458423-D469-4C5D-9FBE-D74D7B430EF1}"/>
    <cellStyle name="Normal 11 6" xfId="5541" xr:uid="{535AC152-DBC8-4EF2-9BEB-E841141B835A}"/>
    <cellStyle name="Normal 11 6 2" xfId="16829" xr:uid="{4E13008D-0986-4D5E-B611-DFF335D56BC2}"/>
    <cellStyle name="Normal 11 6 2 2" xfId="29078" xr:uid="{72C2D44D-3770-4C5B-A622-3800FFEA3CC4}"/>
    <cellStyle name="Normal 11 6 3" xfId="28816" xr:uid="{27EBE32D-48D4-4571-A219-C88FC82F1908}"/>
    <cellStyle name="Normal 11 7" xfId="3304" xr:uid="{FF07EB0E-0D0B-43DA-BD6F-50C405143800}"/>
    <cellStyle name="Normal 11 7 2" xfId="14835" xr:uid="{538519C0-BF49-4816-B58A-EE91BD9CBF29}"/>
    <cellStyle name="Normal 11 7 2 2" xfId="29079" xr:uid="{E5336CE6-9320-4487-979A-44BB1FEA1A2C}"/>
    <cellStyle name="Normal 11 7 3" xfId="28817" xr:uid="{2098D44A-6FFB-4526-B4E5-DB8E96B8068C}"/>
    <cellStyle name="Normal 11 8" xfId="13749" xr:uid="{E14E0C12-BE15-4180-A1C6-680BB6DFD245}"/>
    <cellStyle name="Normal 11 8 2" xfId="26681" xr:uid="{224BEE4C-3624-4311-B936-7F2BD748B218}"/>
    <cellStyle name="Normal 11 8 2 2" xfId="29080" xr:uid="{1A5D0860-509A-4092-885A-D5818013CE81}"/>
    <cellStyle name="Normal 11 9" xfId="13521" xr:uid="{BBA303F9-17BB-45BB-94AD-EA87137C95A2}"/>
    <cellStyle name="Normal 11 9 2" xfId="29081" xr:uid="{D908C28C-D6CD-4311-A59E-B5FFEB3CE35A}"/>
    <cellStyle name="Normal 11 9 3" xfId="28818" xr:uid="{C98870A9-2464-47E1-924C-FDBFD5C33D36}"/>
    <cellStyle name="Normal 110" xfId="27979" xr:uid="{EFD3ACD6-2A69-423C-BA18-1B53527BBE28}"/>
    <cellStyle name="Normal 111" xfId="33426" xr:uid="{751CC01F-31A8-4D12-A0D2-42BCE1660466}"/>
    <cellStyle name="Normal 112" xfId="33438" xr:uid="{C001BD26-DB1D-40A1-B2DB-3ED866707468}"/>
    <cellStyle name="Normal 113" xfId="33449" xr:uid="{73EA53A7-01F0-4988-AEC9-AFC09494FD49}"/>
    <cellStyle name="Normal 12" xfId="373" xr:uid="{E3D9A8AA-5A55-41ED-B348-0F535F29F2D3}"/>
    <cellStyle name="Normal 12 10" xfId="24202" xr:uid="{A5F94508-26EE-4D6E-89C1-86D33C36DBFE}"/>
    <cellStyle name="Normal 12 10 2" xfId="29082" xr:uid="{40FA135D-26D1-4377-81C8-00B7730F5938}"/>
    <cellStyle name="Normal 12 10 3" xfId="28819" xr:uid="{640AFD55-A62C-445C-8E1D-DFA820C5759A}"/>
    <cellStyle name="Normal 12 11" xfId="26016" xr:uid="{95E957A7-409E-4252-AEAB-280A336EF306}"/>
    <cellStyle name="Normal 12 11 2" xfId="29083" xr:uid="{0576692A-59B3-459B-9CA0-851C62FA98B5}"/>
    <cellStyle name="Normal 12 12" xfId="28820" xr:uid="{6B84BBB9-8CC0-4625-A081-830FEF628FAE}"/>
    <cellStyle name="Normal 12 12 2" xfId="29084" xr:uid="{C10AFA28-44FA-41D5-A472-0FBC4AAB6BAB}"/>
    <cellStyle name="Normal 12 13" xfId="28821" xr:uid="{89466543-87F5-40FA-A371-963CB6309735}"/>
    <cellStyle name="Normal 12 13 2" xfId="29085" xr:uid="{B82AC50C-C005-4D55-A7EE-16ACA80D5EA5}"/>
    <cellStyle name="Normal 12 2" xfId="714" xr:uid="{63EB116A-16C2-4084-8ED5-1BEC5F8FC953}"/>
    <cellStyle name="Normal 12 2 2" xfId="12521" xr:uid="{4C885864-55F1-4B83-A287-59845468DA6A}"/>
    <cellStyle name="Normal 12 2 2 2" xfId="23809" xr:uid="{5AACF80F-E2FE-4A27-A3C8-9D7FDB6CE9C6}"/>
    <cellStyle name="Normal 12 2 2 3" xfId="29086" xr:uid="{3B905ECF-0688-41BC-91DC-7506EF3E96AE}"/>
    <cellStyle name="Normal 12 2 3" xfId="10527" xr:uid="{2A3F2EC7-45AF-4C99-9F7B-1C78051E5EDC}"/>
    <cellStyle name="Normal 12 2 3 2" xfId="21815" xr:uid="{32ED5698-7CAE-4E0B-A2E8-B1005AF60261}"/>
    <cellStyle name="Normal 12 2 4" xfId="8533" xr:uid="{6CA9F536-C8FF-4B2B-B78E-CD6444E7500B}"/>
    <cellStyle name="Normal 12 2 4 2" xfId="19821" xr:uid="{B365119D-C5D2-4414-82F1-F87B30C76D72}"/>
    <cellStyle name="Normal 12 2 5" xfId="6539" xr:uid="{F881FACA-F181-47C1-BB54-A013103BFA63}"/>
    <cellStyle name="Normal 12 2 5 2" xfId="17827" xr:uid="{423FE55E-CF8E-4AF1-81F3-706253ED67A1}"/>
    <cellStyle name="Normal 12 2 6" xfId="4542" xr:uid="{914BE1D4-236F-45E4-B4D6-5E3F8625F5D4}"/>
    <cellStyle name="Normal 12 2 6 2" xfId="15833" xr:uid="{D4A0F107-63AB-43FD-9384-4E50ACF1327D}"/>
    <cellStyle name="Normal 12 2 7" xfId="24203" xr:uid="{67F3CC13-45DC-4054-B68A-33D1EBEB2360}"/>
    <cellStyle name="Normal 12 2 8" xfId="28822" xr:uid="{B3068681-ABE3-4CF3-80CA-0E5EFDB43FD5}"/>
    <cellStyle name="Normal 12 3" xfId="11524" xr:uid="{3366E418-B2B4-4732-8178-EB7582B80B49}"/>
    <cellStyle name="Normal 12 3 2" xfId="22812" xr:uid="{C59F0633-7E0A-4C03-81D1-0D9795E6E2AE}"/>
    <cellStyle name="Normal 12 3 2 2" xfId="29087" xr:uid="{832379C6-5382-4969-97AB-F2F19A3B63A6}"/>
    <cellStyle name="Normal 12 3 3" xfId="24367" xr:uid="{6312E256-7299-4CE0-B33C-77C821075A4A}"/>
    <cellStyle name="Normal 12 3 3 2" xfId="27195" xr:uid="{9105D306-EB3A-419B-813A-94884DEC8828}"/>
    <cellStyle name="Normal 12 4" xfId="9530" xr:uid="{4A15044F-F9A7-4284-BF9B-55B08C66E465}"/>
    <cellStyle name="Normal 12 4 2" xfId="20818" xr:uid="{ECED36B2-93FA-4A3D-9839-DF15AC14C377}"/>
    <cellStyle name="Normal 12 4 2 2" xfId="29088" xr:uid="{F1EF53A9-9FBC-4D8D-8553-20BECE07BEB5}"/>
    <cellStyle name="Normal 12 4 3" xfId="28823" xr:uid="{F0104359-3FAE-4875-9764-901EBE6B8273}"/>
    <cellStyle name="Normal 12 5" xfId="7536" xr:uid="{38843C14-114F-498E-8319-06A38359B680}"/>
    <cellStyle name="Normal 12 5 2" xfId="18824" xr:uid="{735F35B4-7351-48F1-BC18-3415C3890549}"/>
    <cellStyle name="Normal 12 5 2 2" xfId="29089" xr:uid="{8DCBAFE3-F413-4B24-8297-8279C973CAE4}"/>
    <cellStyle name="Normal 12 5 3" xfId="28824" xr:uid="{EF7F9366-846D-446B-88FE-E3F6A021C185}"/>
    <cellStyle name="Normal 12 6" xfId="5542" xr:uid="{4AA14C4C-7CA1-4318-865A-896767EF8DDA}"/>
    <cellStyle name="Normal 12 6 2" xfId="16830" xr:uid="{931DCF02-B74F-451F-A716-26DF61BF5646}"/>
    <cellStyle name="Normal 12 6 2 2" xfId="29090" xr:uid="{D6F005E4-9598-4778-AC45-878B24B57A7D}"/>
    <cellStyle name="Normal 12 6 3" xfId="28825" xr:uid="{14A1647B-C894-41B0-9A16-8B944A3CAEF5}"/>
    <cellStyle name="Normal 12 7" xfId="3305" xr:uid="{B8252F35-A95C-4871-B3DE-E39A25D36438}"/>
    <cellStyle name="Normal 12 7 2" xfId="14836" xr:uid="{89EBFAFC-F1B2-49DC-93A3-B9D4ACB20A43}"/>
    <cellStyle name="Normal 12 7 2 2" xfId="29091" xr:uid="{876AE38B-E809-4425-AD8D-22F4B5CB8D9B}"/>
    <cellStyle name="Normal 12 7 3" xfId="28826" xr:uid="{5196C58F-E6AF-4D71-BA5B-C0C1BC0C2CA1}"/>
    <cellStyle name="Normal 12 8" xfId="13811" xr:uid="{7E47097B-0FDC-47A0-BEF0-266D51A1978B}"/>
    <cellStyle name="Normal 12 8 2" xfId="26715" xr:uid="{0F2AF213-19A5-4AC0-B457-7DC0D48AF9C4}"/>
    <cellStyle name="Normal 12 8 2 2" xfId="29092" xr:uid="{49C61219-7803-449E-A52B-5D03F9C974B9}"/>
    <cellStyle name="Normal 12 9" xfId="13522" xr:uid="{C0ED4EEE-7DE9-4AC0-98C7-017843F2788B}"/>
    <cellStyle name="Normal 12 9 2" xfId="29093" xr:uid="{975A40FD-F992-4AAE-B828-72B5278823E9}"/>
    <cellStyle name="Normal 12 9 3" xfId="28827" xr:uid="{586D3107-A204-4021-8103-E02FA24E546E}"/>
    <cellStyle name="Normal 13" xfId="390" xr:uid="{BB2C9040-DDE1-4130-8693-58F9249EFD46}"/>
    <cellStyle name="Normal 13 10" xfId="23996" xr:uid="{4CDC6587-A2E8-4253-9ACE-714CF406A5EC}"/>
    <cellStyle name="Normal 13 10 2" xfId="29094" xr:uid="{E7737365-5292-4BDA-9294-6C46A267216D}"/>
    <cellStyle name="Normal 13 10 3" xfId="28828" xr:uid="{7DDBB799-ECC3-46A5-90A4-C1BCF8001222}"/>
    <cellStyle name="Normal 13 11" xfId="24623" xr:uid="{94DAE349-54B8-454F-87F3-298C9EB20A5A}"/>
    <cellStyle name="Normal 13 11 2" xfId="29095" xr:uid="{A0493FAD-B8E3-4998-95A5-E995FFDFE7B0}"/>
    <cellStyle name="Normal 13 11 3" xfId="28829" xr:uid="{DEDADFED-628A-4469-B576-B0B884CA8363}"/>
    <cellStyle name="Normal 13 12" xfId="25012" xr:uid="{E9A6588C-729F-43DD-8A77-008897645480}"/>
    <cellStyle name="Normal 13 12 2" xfId="29096" xr:uid="{3349E097-2EA4-4468-8619-6858FED8C63D}"/>
    <cellStyle name="Normal 13 12 3" xfId="28830" xr:uid="{A5DEACA8-AE4F-4988-BD1B-6AAD29303D29}"/>
    <cellStyle name="Normal 13 13" xfId="26024" xr:uid="{9A7B2903-0476-4ED0-85CE-0396A52593A2}"/>
    <cellStyle name="Normal 13 13 2" xfId="29097" xr:uid="{28325D76-D98D-4BA4-9231-9BAF8F3F2DA4}"/>
    <cellStyle name="Normal 13 2" xfId="715" xr:uid="{F7A0D19F-C4F0-4A98-AFBF-4994F10601BC}"/>
    <cellStyle name="Normal 13 2 10" xfId="28831" xr:uid="{490559C5-4299-46C8-B7B5-C83B1906F437}"/>
    <cellStyle name="Normal 13 2 2" xfId="12522" xr:uid="{4CA5CF37-4DB6-4F65-9FA8-B5693CFF54FB}"/>
    <cellStyle name="Normal 13 2 2 2" xfId="23810" xr:uid="{02EAF9B8-C32C-40BE-B443-11AAA0C4B03E}"/>
    <cellStyle name="Normal 13 2 2 3" xfId="29098" xr:uid="{96028F97-E9DE-4E39-B8DF-DEFA8D75ECEA}"/>
    <cellStyle name="Normal 13 2 3" xfId="10528" xr:uid="{71AC2C85-54E0-44D2-8C1F-0B8A49078565}"/>
    <cellStyle name="Normal 13 2 3 2" xfId="21816" xr:uid="{B25D7737-9E9A-4B2F-8B97-4C8A6B7A11EB}"/>
    <cellStyle name="Normal 13 2 4" xfId="8534" xr:uid="{D258563D-DB53-4985-BF44-A85B8BFF9FF8}"/>
    <cellStyle name="Normal 13 2 4 2" xfId="19822" xr:uid="{7F1962B4-12E7-4E7C-9B95-931DC4AE6F37}"/>
    <cellStyle name="Normal 13 2 5" xfId="6540" xr:uid="{7383C3A9-7A30-48E0-AEA3-DF49C63DA76E}"/>
    <cellStyle name="Normal 13 2 5 2" xfId="17828" xr:uid="{23CF1AE9-603C-4268-BF7E-7611D030BBAB}"/>
    <cellStyle name="Normal 13 2 6" xfId="4543" xr:uid="{9F19834D-B221-4FDC-A248-6CCB9E972220}"/>
    <cellStyle name="Normal 13 2 6 2" xfId="15834" xr:uid="{F15C1641-2F73-47CA-90EE-33D138A3700D}"/>
    <cellStyle name="Normal 13 2 7" xfId="24384" xr:uid="{9B9D18E4-2068-4B31-8E3C-BC60DDC0C6E0}"/>
    <cellStyle name="Normal 13 2 8" xfId="24847" xr:uid="{BEA955EA-2D37-42DB-A5C5-0AD11D56BDA3}"/>
    <cellStyle name="Normal 13 2 9" xfId="25214" xr:uid="{5BC28799-0931-48D6-9A45-E9D6545BD33E}"/>
    <cellStyle name="Normal 13 3" xfId="11525" xr:uid="{A7035FD0-F411-4DFA-A4CF-DB87C73837C0}"/>
    <cellStyle name="Normal 13 3 2" xfId="22813" xr:uid="{368F5A53-95C5-4C19-8C63-9B4C15647552}"/>
    <cellStyle name="Normal 13 3 2 2" xfId="29099" xr:uid="{6A8BF380-DB89-4AD7-822E-CB9C20E2E063}"/>
    <cellStyle name="Normal 13 3 3" xfId="28832" xr:uid="{51585213-5D11-44AB-89FD-C75D690313AC}"/>
    <cellStyle name="Normal 13 4" xfId="9531" xr:uid="{EEDF78D2-B544-407C-A0C9-47592C950466}"/>
    <cellStyle name="Normal 13 4 2" xfId="20819" xr:uid="{B5B2B238-05EF-4DB8-BE49-0042B83DE20E}"/>
    <cellStyle name="Normal 13 4 2 2" xfId="29100" xr:uid="{F76AF033-E397-4447-A675-88BF54EDAB71}"/>
    <cellStyle name="Normal 13 4 3" xfId="28833" xr:uid="{2537307D-FC1A-4C55-A518-CC835B2507E5}"/>
    <cellStyle name="Normal 13 5" xfId="7537" xr:uid="{039E8DD1-E335-4CFB-8790-2C5742C13D1B}"/>
    <cellStyle name="Normal 13 5 2" xfId="18825" xr:uid="{C703BBC1-1ABD-480D-9E19-BAE3EDF59608}"/>
    <cellStyle name="Normal 13 5 2 2" xfId="29101" xr:uid="{878F7F75-CD97-4744-8EFF-1C30B9D77A5D}"/>
    <cellStyle name="Normal 13 5 3" xfId="28834" xr:uid="{04762F9D-9F9C-4144-8481-FD75AC63E48A}"/>
    <cellStyle name="Normal 13 6" xfId="5543" xr:uid="{58D0491A-0239-4614-930F-CBF8BDF8E52D}"/>
    <cellStyle name="Normal 13 6 2" xfId="16831" xr:uid="{5EC95DC7-9203-44B4-9527-77BED3DF597B}"/>
    <cellStyle name="Normal 13 6 2 2" xfId="29102" xr:uid="{A91A0EDA-CD2B-4956-89DE-795267B75CD8}"/>
    <cellStyle name="Normal 13 6 3" xfId="28835" xr:uid="{9A034EEE-9C51-4016-920A-8760C04492C3}"/>
    <cellStyle name="Normal 13 7" xfId="3306" xr:uid="{219E2299-7351-4615-9549-EEEF53CB6ACA}"/>
    <cellStyle name="Normal 13 7 2" xfId="14837" xr:uid="{047DAD50-CD9A-45BA-B5C4-3B46DFAAA05C}"/>
    <cellStyle name="Normal 13 7 2 2" xfId="29103" xr:uid="{032842FC-7F49-4731-A1A2-B38F3899CA5E}"/>
    <cellStyle name="Normal 13 7 3" xfId="28836" xr:uid="{96605B04-AA5F-463A-A6D7-007C779EB29D}"/>
    <cellStyle name="Normal 13 8" xfId="13821" xr:uid="{49B4A42E-5C81-4A53-B206-E25F1CD92DF7}"/>
    <cellStyle name="Normal 13 8 2" xfId="26717" xr:uid="{FECCEF44-65A2-401E-9012-BA4F2EB2FA08}"/>
    <cellStyle name="Normal 13 8 2 2" xfId="29104" xr:uid="{6A7331CC-80B5-40D4-8F49-77BECB0A9678}"/>
    <cellStyle name="Normal 13 9" xfId="13523" xr:uid="{B8A47465-E2E6-4980-B225-B027DA67C82F}"/>
    <cellStyle name="Normal 13 9 2" xfId="29105" xr:uid="{4AEE1736-B74F-4C21-87E1-D3038E96E689}"/>
    <cellStyle name="Normal 13 9 3" xfId="28837" xr:uid="{B8869B31-B926-4455-B2A0-5E8C871078C6}"/>
    <cellStyle name="Normal 14" xfId="399" xr:uid="{603392DF-8D17-4A88-B62F-096C382FFFA3}"/>
    <cellStyle name="Normal 14 10" xfId="24204" xr:uid="{96FC9C81-E427-41EA-929D-11A5DA436DE8}"/>
    <cellStyle name="Normal 14 11" xfId="24780" xr:uid="{252A8F9B-2524-45E7-9AC0-B4583A596CDE}"/>
    <cellStyle name="Normal 14 12" xfId="25096" xr:uid="{6032A760-05DE-4DDC-AC24-2755AF2C285C}"/>
    <cellStyle name="Normal 14 13" xfId="27977" xr:uid="{D39189BD-18E5-44B6-B907-DBF510F93631}"/>
    <cellStyle name="Normal 14 14" xfId="26033" xr:uid="{E31C17E1-40EF-475C-AEAE-DED8BA9317B7}"/>
    <cellStyle name="Normal 14 2" xfId="716" xr:uid="{EF7E450D-1A3A-4975-8F10-1A5A0FEACDAB}"/>
    <cellStyle name="Normal 14 2 10" xfId="29106" xr:uid="{2FFC0939-D65F-41F1-92B8-56DB1FA30195}"/>
    <cellStyle name="Normal 14 2 2" xfId="12523" xr:uid="{E43FE653-0593-4BFD-9883-DE3C8603FC2D}"/>
    <cellStyle name="Normal 14 2 2 2" xfId="23811" xr:uid="{0D5176D6-BF65-4348-AECA-3CDBB3F1DEE0}"/>
    <cellStyle name="Normal 14 2 3" xfId="10529" xr:uid="{F3FC48D1-8B21-412E-9673-846B9F6246AE}"/>
    <cellStyle name="Normal 14 2 3 2" xfId="21817" xr:uid="{AAD5D73D-04E9-4FE7-8263-A82DC1E16D0C}"/>
    <cellStyle name="Normal 14 2 4" xfId="8535" xr:uid="{95C0F17F-396F-40B5-87BD-6D4CA2E4139B}"/>
    <cellStyle name="Normal 14 2 4 2" xfId="19823" xr:uid="{B4C954D6-34B7-44E0-AC4B-19CF72F20B0E}"/>
    <cellStyle name="Normal 14 2 5" xfId="6541" xr:uid="{B2C1AAC4-E4CC-464D-AB1F-6DCDD4DA1333}"/>
    <cellStyle name="Normal 14 2 5 2" xfId="17829" xr:uid="{690BC10B-5191-434F-A559-6ED09B726AD3}"/>
    <cellStyle name="Normal 14 2 6" xfId="4544" xr:uid="{7F2B5AE4-D277-428D-917F-63F6C7A52E55}"/>
    <cellStyle name="Normal 14 2 6 2" xfId="15835" xr:uid="{A72417D7-6E62-4BA7-AC42-BCF1CEDD78E9}"/>
    <cellStyle name="Normal 14 2 7" xfId="24483" xr:uid="{D4A440DC-71EF-405B-8832-0096332F9F0F}"/>
    <cellStyle name="Normal 14 2 8" xfId="24927" xr:uid="{DA072D85-1F2F-4C63-A9DA-B69DED7CB123}"/>
    <cellStyle name="Normal 14 2 9" xfId="25290" xr:uid="{F7577427-8DB1-4F5D-8656-8E545C654C24}"/>
    <cellStyle name="Normal 14 3" xfId="11526" xr:uid="{C4242C68-E835-454E-B8DE-968946686BDB}"/>
    <cellStyle name="Normal 14 3 2" xfId="22814" xr:uid="{08613466-FD55-4D02-B9FC-908256290E01}"/>
    <cellStyle name="Normal 14 4" xfId="9532" xr:uid="{FA44363F-5CCA-4F5F-891C-06E6D3FC5EB3}"/>
    <cellStyle name="Normal 14 4 2" xfId="20820" xr:uid="{509CE9F5-3FD9-42FA-9D78-EE19B3A7DB3E}"/>
    <cellStyle name="Normal 14 5" xfId="7538" xr:uid="{A3B7C032-ABCB-4797-A879-12CCE95FAE81}"/>
    <cellStyle name="Normal 14 5 2" xfId="18826" xr:uid="{3D441E30-54D4-49DA-8C55-D6CA5B3D70FA}"/>
    <cellStyle name="Normal 14 6" xfId="5544" xr:uid="{3AB5527F-F08D-4E13-9593-C1510B41C1C9}"/>
    <cellStyle name="Normal 14 6 2" xfId="16832" xr:uid="{B38EB8B7-AF6D-472E-A4B3-2432D8647043}"/>
    <cellStyle name="Normal 14 7" xfId="3307" xr:uid="{206F9A8B-8BFB-4B15-96DB-BC0E2E9D5B0A}"/>
    <cellStyle name="Normal 14 7 2" xfId="14838" xr:uid="{3E9731B3-06FD-4C42-ADEA-9850761F4F0D}"/>
    <cellStyle name="Normal 14 8" xfId="13822" xr:uid="{DA529E2E-50B4-4AF7-98F8-8D07226B1FD6}"/>
    <cellStyle name="Normal 14 8 2" xfId="26718" xr:uid="{7E4EA93F-767B-4CA5-91D6-36158915F363}"/>
    <cellStyle name="Normal 14 9" xfId="13524" xr:uid="{D9D57AA4-E50F-4923-BC3C-71BA2AB9DBDB}"/>
    <cellStyle name="Normal 15" xfId="232" xr:uid="{C3504F42-6B33-4A63-B232-10F7C96C6AAC}"/>
    <cellStyle name="Normal 15 10" xfId="28838" xr:uid="{56BD71E7-15C8-47B8-A9FE-FB2B6EC4E4EB}"/>
    <cellStyle name="Normal 15 11" xfId="33445" xr:uid="{52908787-0CFD-4C07-9780-B2BEE5BA6CE9}"/>
    <cellStyle name="Normal 15 2" xfId="717" xr:uid="{A71B0EBF-19E5-4AE2-A9CF-E2840BFE6DB1}"/>
    <cellStyle name="Normal 15 2 2" xfId="12524" xr:uid="{D8F36C9D-D0EB-4535-988A-9145DAC33D16}"/>
    <cellStyle name="Normal 15 2 2 2" xfId="23812" xr:uid="{1ED13CEB-3B8B-4005-AC9F-4E24EFC6BC3E}"/>
    <cellStyle name="Normal 15 2 3" xfId="10530" xr:uid="{3CDCDFF3-094E-43F7-9788-0BE71EB6E7C0}"/>
    <cellStyle name="Normal 15 2 3 2" xfId="21818" xr:uid="{001F42E4-BF78-4884-86DB-55D7ACC05618}"/>
    <cellStyle name="Normal 15 2 4" xfId="8536" xr:uid="{462EDEEC-0823-4D31-BB2B-0F85ACA76B73}"/>
    <cellStyle name="Normal 15 2 4 2" xfId="19824" xr:uid="{304D419B-2A2C-4839-95BD-AECADE2B3B9C}"/>
    <cellStyle name="Normal 15 2 5" xfId="6542" xr:uid="{F9763A01-A1F3-43B2-A216-6CE052892759}"/>
    <cellStyle name="Normal 15 2 5 2" xfId="17830" xr:uid="{82B43D34-3785-420C-93DC-BCD75DEE0FF2}"/>
    <cellStyle name="Normal 15 2 6" xfId="4545" xr:uid="{41AA4226-4CE8-4B92-8D0B-B0A3EF1365E7}"/>
    <cellStyle name="Normal 15 2 6 2" xfId="15836" xr:uid="{70DF9A96-629E-4203-887E-5F9438B2BE9C}"/>
    <cellStyle name="Normal 15 2 7" xfId="29107" xr:uid="{D150D647-5A02-4793-A26F-2F4A4C63513C}"/>
    <cellStyle name="Normal 15 3" xfId="11527" xr:uid="{D9697D16-9541-4178-A2FC-3DE91A660A60}"/>
    <cellStyle name="Normal 15 3 2" xfId="22815" xr:uid="{761E2597-137C-4B49-A52B-05BA9C92FEF5}"/>
    <cellStyle name="Normal 15 4" xfId="9533" xr:uid="{4C3B4D3B-2B2C-4972-B9EF-7428647931AC}"/>
    <cellStyle name="Normal 15 4 2" xfId="20821" xr:uid="{78D781B0-08A3-4E30-8674-4F62ADF22D30}"/>
    <cellStyle name="Normal 15 5" xfId="7539" xr:uid="{05F61CA9-2C21-4E79-9A52-930225809370}"/>
    <cellStyle name="Normal 15 5 2" xfId="18827" xr:uid="{1D95466F-8138-4D58-94A8-769D4DD72201}"/>
    <cellStyle name="Normal 15 6" xfId="5545" xr:uid="{09CA40CB-765F-4492-B848-6914A57721E3}"/>
    <cellStyle name="Normal 15 6 2" xfId="16833" xr:uid="{CB929D49-18E6-46B4-8D3B-782425C16328}"/>
    <cellStyle name="Normal 15 7" xfId="3308" xr:uid="{E491C6CD-2CBA-4445-8B72-D11261B7EC4F}"/>
    <cellStyle name="Normal 15 7 2" xfId="14839" xr:uid="{0A4C4F98-3F05-4F85-B65D-0391FB96667D}"/>
    <cellStyle name="Normal 15 8" xfId="13748" xr:uid="{28BBF411-F7DB-4A9E-8995-02B2D160F2D2}"/>
    <cellStyle name="Normal 15 9" xfId="13525" xr:uid="{34DB863F-3CDF-4B89-B68C-37E52A985D7B}"/>
    <cellStyle name="Normal 16" xfId="401" xr:uid="{BE7B3AEF-A579-4843-A0FC-380974128818}"/>
    <cellStyle name="Normal 16 10" xfId="24364" xr:uid="{E1469B46-63C7-4F7C-A858-1922C1C4097A}"/>
    <cellStyle name="Normal 16 11" xfId="26035" xr:uid="{624120A3-F336-4FCD-BCE5-9821082C6542}"/>
    <cellStyle name="Normal 16 2" xfId="4546" xr:uid="{359EA6DF-30FC-48F7-ADC6-70A20C941532}"/>
    <cellStyle name="Normal 16 2 2" xfId="12525" xr:uid="{A6EB3947-CAA1-49F9-83CE-422276C4ED6D}"/>
    <cellStyle name="Normal 16 2 2 2" xfId="23813" xr:uid="{FE47AC04-49DA-4FA4-88C8-AA224C9D8207}"/>
    <cellStyle name="Normal 16 2 3" xfId="10531" xr:uid="{E4769991-07F4-4966-AA52-4F3615CD7BA3}"/>
    <cellStyle name="Normal 16 2 3 2" xfId="21819" xr:uid="{5922E489-D772-48C1-83E9-CF0FCA171B23}"/>
    <cellStyle name="Normal 16 2 4" xfId="8537" xr:uid="{9BD25AB9-3305-43B6-9A53-EF48C3536B0A}"/>
    <cellStyle name="Normal 16 2 4 2" xfId="19825" xr:uid="{1E01EC26-2A4D-41B4-8F70-AC2F27D25AE4}"/>
    <cellStyle name="Normal 16 2 5" xfId="6543" xr:uid="{857BB1E7-0703-4174-B08B-72C2F24C1A38}"/>
    <cellStyle name="Normal 16 2 5 2" xfId="17831" xr:uid="{D7BEAED5-9910-440E-B38F-75D031AC3FA8}"/>
    <cellStyle name="Normal 16 2 6" xfId="15837" xr:uid="{FAF3E9A4-43FA-4F13-A79F-163CEEEAC9B9}"/>
    <cellStyle name="Normal 16 2 7" xfId="29108" xr:uid="{4F36E1C7-F9DA-4739-A5EC-776C38449A1B}"/>
    <cellStyle name="Normal 16 3" xfId="11528" xr:uid="{6246A652-3665-42F6-81E1-50EA34410280}"/>
    <cellStyle name="Normal 16 3 2" xfId="22816" xr:uid="{0DB03E1E-0037-4A85-919C-69B14A347930}"/>
    <cellStyle name="Normal 16 4" xfId="9534" xr:uid="{9FFA482C-8780-4151-912B-CF40DE83BAAF}"/>
    <cellStyle name="Normal 16 4 2" xfId="20822" xr:uid="{31F1B8B7-3487-451D-A162-AB98C54B0D8C}"/>
    <cellStyle name="Normal 16 5" xfId="7540" xr:uid="{7CD67C18-7072-42CF-B97D-715C87D98169}"/>
    <cellStyle name="Normal 16 5 2" xfId="18828" xr:uid="{CFFB2EED-ADF0-4E09-85CD-B4682A988359}"/>
    <cellStyle name="Normal 16 6" xfId="5546" xr:uid="{0FEB0ABD-F7C5-480F-A5EC-5E8E92B9537D}"/>
    <cellStyle name="Normal 16 6 2" xfId="16834" xr:uid="{4BDC989F-6F01-45FC-9A0F-C7356A2B5390}"/>
    <cellStyle name="Normal 16 7" xfId="3309" xr:uid="{5965B47C-6A16-4975-8BA8-4802291D3564}"/>
    <cellStyle name="Normal 16 7 2" xfId="14840" xr:uid="{7B70CE20-7EF2-49D9-AEA5-36BB546345CD}"/>
    <cellStyle name="Normal 16 8" xfId="13823" xr:uid="{F70FF5D6-CA71-4E9D-9409-4912C8FE3D72}"/>
    <cellStyle name="Normal 16 8 2" xfId="26719" xr:uid="{5C818EBD-0CD0-4BD9-A9C4-C9BD66280AE3}"/>
    <cellStyle name="Normal 16 9" xfId="13526" xr:uid="{421D2975-7D9D-4B5F-80C8-7AC773288012}"/>
    <cellStyle name="Normal 17" xfId="409" xr:uid="{75785200-62D9-4547-9331-85446E3C553B}"/>
    <cellStyle name="Normal 17 10" xfId="23994" xr:uid="{2D716380-DB0A-4A9B-8B8D-839581FBC2E0}"/>
    <cellStyle name="Normal 17 11" xfId="24622" xr:uid="{ABBAD5EF-36B1-47A7-95DE-21FA235F158A}"/>
    <cellStyle name="Normal 17 12" xfId="25011" xr:uid="{4BF563E7-5582-46F9-B64A-7D6E03014FD4}"/>
    <cellStyle name="Normal 17 13" xfId="27964" xr:uid="{0AA223E6-0B7A-4D7E-AB23-DD9263F162C9}"/>
    <cellStyle name="Normal 17 14" xfId="26039" xr:uid="{47AF2302-75FE-4A75-8D0F-EF4E2B38A250}"/>
    <cellStyle name="Normal 17 2" xfId="4547" xr:uid="{D3BBF19F-8735-4101-8E59-2E333F1D2B40}"/>
    <cellStyle name="Normal 17 2 10" xfId="29109" xr:uid="{42018B92-496E-4426-975B-8C78C4D636C3}"/>
    <cellStyle name="Normal 17 2 2" xfId="12526" xr:uid="{C17CADA3-54E9-4F1D-A259-E5C2DCF99EB5}"/>
    <cellStyle name="Normal 17 2 2 2" xfId="23814" xr:uid="{0C3F15D4-5821-45A4-AA6A-6787988A36FC}"/>
    <cellStyle name="Normal 17 2 3" xfId="10532" xr:uid="{327A2336-09DE-4F38-8159-12B613DDA659}"/>
    <cellStyle name="Normal 17 2 3 2" xfId="21820" xr:uid="{196F8594-73B9-47FF-9FE4-D6ABA98CEA69}"/>
    <cellStyle name="Normal 17 2 4" xfId="8538" xr:uid="{53595036-9A87-4E26-9A6D-0C6A7B7CCACF}"/>
    <cellStyle name="Normal 17 2 4 2" xfId="19826" xr:uid="{78CC4DBD-999B-4E9E-A6F0-BCC165AC83DC}"/>
    <cellStyle name="Normal 17 2 5" xfId="6544" xr:uid="{21EFAE9E-DF60-45EF-A189-96FF1F182628}"/>
    <cellStyle name="Normal 17 2 5 2" xfId="17832" xr:uid="{EB81852E-00C5-4789-8F14-5F28A934E54B}"/>
    <cellStyle name="Normal 17 2 6" xfId="15838" xr:uid="{C30791B2-6418-4232-957C-AEE7ED38C78C}"/>
    <cellStyle name="Normal 17 2 7" xfId="24382" xr:uid="{5C49CBF8-726E-4E44-8677-AC8EA7C12FE0}"/>
    <cellStyle name="Normal 17 2 8" xfId="24846" xr:uid="{245DB4B5-B2A4-4B71-9704-7D5DDD10A709}"/>
    <cellStyle name="Normal 17 2 9" xfId="25213" xr:uid="{7F7845C5-3FDD-474F-8F9C-16072DD09463}"/>
    <cellStyle name="Normal 17 3" xfId="11529" xr:uid="{F92BC07D-8BDA-41E3-83D5-CE09136C798C}"/>
    <cellStyle name="Normal 17 3 2" xfId="22817" xr:uid="{BC2F44F3-2C21-4FBC-B19D-3079A6958C59}"/>
    <cellStyle name="Normal 17 4" xfId="9535" xr:uid="{5B232A09-D578-40DF-9AF0-1EFB331283A2}"/>
    <cellStyle name="Normal 17 4 2" xfId="20823" xr:uid="{F421D721-8A9F-4C7C-B4F9-E20225F11F66}"/>
    <cellStyle name="Normal 17 5" xfId="7541" xr:uid="{76A0F66F-0650-4BC8-B972-C87DA8957D7C}"/>
    <cellStyle name="Normal 17 5 2" xfId="18829" xr:uid="{E1971B1A-0D56-4DDC-9A73-12C3659F34F7}"/>
    <cellStyle name="Normal 17 6" xfId="5547" xr:uid="{DB6E940B-ACB8-4181-A758-FC56D0D360AA}"/>
    <cellStyle name="Normal 17 6 2" xfId="16835" xr:uid="{9D922D46-66CA-4B27-A855-436019B10C63}"/>
    <cellStyle name="Normal 17 7" xfId="3310" xr:uid="{EF996D05-A5BA-4FF2-9D39-25197CAC9360}"/>
    <cellStyle name="Normal 17 7 2" xfId="14841" xr:uid="{C88AE740-64EF-4731-ADFB-C38050C71493}"/>
    <cellStyle name="Normal 17 8" xfId="13828" xr:uid="{3C6CF2B7-E521-4AF3-9032-7232B16A9A5E}"/>
    <cellStyle name="Normal 17 8 2" xfId="26720" xr:uid="{37FA619B-D2DB-41DE-9768-3D1D80F30B82}"/>
    <cellStyle name="Normal 17 9" xfId="13527" xr:uid="{18900299-8D33-43AB-9D76-E9DA9ECBCE5D}"/>
    <cellStyle name="Normal 18" xfId="416" xr:uid="{EA73D4C3-E7AB-49EB-AEA7-00C579CFEE81}"/>
    <cellStyle name="Normal 18 10" xfId="26045" xr:uid="{55818D23-9934-4F13-B371-711F303AB6F7}"/>
    <cellStyle name="Normal 18 2" xfId="4548" xr:uid="{E84476F0-9998-4332-A353-2DB5F2352093}"/>
    <cellStyle name="Normal 18 2 2" xfId="12527" xr:uid="{AD3BB0F4-C77F-46FF-8313-D30E91F97FEB}"/>
    <cellStyle name="Normal 18 2 2 2" xfId="23815" xr:uid="{28AFFBEF-3D74-477A-A0BD-EA5814106959}"/>
    <cellStyle name="Normal 18 2 3" xfId="10533" xr:uid="{86C26F9C-C718-4727-8E39-9DCB4BDF4F1F}"/>
    <cellStyle name="Normal 18 2 3 2" xfId="21821" xr:uid="{267376CE-7A15-409B-9855-F578118CF569}"/>
    <cellStyle name="Normal 18 2 4" xfId="8539" xr:uid="{ACD25E10-C686-4A27-A04F-AE0FCAFBE778}"/>
    <cellStyle name="Normal 18 2 4 2" xfId="19827" xr:uid="{84B9B7E3-A438-4288-B1B8-16C2AE393373}"/>
    <cellStyle name="Normal 18 2 5" xfId="6545" xr:uid="{E7E9DD6C-E025-4211-B248-6B6A25ABD6A2}"/>
    <cellStyle name="Normal 18 2 5 2" xfId="17833" xr:uid="{AF133761-7E11-4D7D-8D91-6C9DE591DA7E}"/>
    <cellStyle name="Normal 18 2 6" xfId="15839" xr:uid="{713052CF-4A36-4BC5-BF11-9F3070F74AEF}"/>
    <cellStyle name="Normal 18 2 7" xfId="29110" xr:uid="{6D4CFD15-88CE-412E-A1AE-27EF0E03DDC4}"/>
    <cellStyle name="Normal 18 3" xfId="11530" xr:uid="{856C3699-408F-4E8C-A62D-AF2C352CBF6F}"/>
    <cellStyle name="Normal 18 3 2" xfId="22818" xr:uid="{8E3EE868-35F9-4E97-A5F4-3DD3E22F063E}"/>
    <cellStyle name="Normal 18 4" xfId="9536" xr:uid="{8081FADB-1394-4D9A-A525-C2780679F2AE}"/>
    <cellStyle name="Normal 18 4 2" xfId="20824" xr:uid="{3562ED95-A747-4ACB-BE20-FDE3EB18FF96}"/>
    <cellStyle name="Normal 18 5" xfId="7542" xr:uid="{45199FA2-D182-40AB-9178-0CDC339B641D}"/>
    <cellStyle name="Normal 18 5 2" xfId="18830" xr:uid="{A88B4A6C-90F9-40E0-A136-963E4E910F89}"/>
    <cellStyle name="Normal 18 6" xfId="5548" xr:uid="{9EBC2C27-0B74-4DCD-A717-0A80496D18BD}"/>
    <cellStyle name="Normal 18 6 2" xfId="16836" xr:uid="{763B8A2C-94EA-443B-8BA5-22D0F9DB3486}"/>
    <cellStyle name="Normal 18 7" xfId="3311" xr:uid="{DB7A6A18-A4CF-4A91-ABE3-F8F3F9046A3A}"/>
    <cellStyle name="Normal 18 7 2" xfId="14842" xr:uid="{6B828B42-F20F-4258-A028-150A0E9A3F69}"/>
    <cellStyle name="Normal 18 8" xfId="13829" xr:uid="{A19BF9FB-AFA3-45D5-B865-B3CFBADA86F3}"/>
    <cellStyle name="Normal 18 8 2" xfId="26721" xr:uid="{18611A47-D8A9-4E5E-8444-1872E7263F19}"/>
    <cellStyle name="Normal 18 9" xfId="13528" xr:uid="{6C0CAC8D-F88D-480D-8C60-7F2F54E3123C}"/>
    <cellStyle name="Normal 19" xfId="425" xr:uid="{6498C1A5-5758-4E41-A496-A4C92976C1D3}"/>
    <cellStyle name="Normal 19 10" xfId="27963" xr:uid="{4D89723E-96C0-49FC-A651-207470C7B3D9}"/>
    <cellStyle name="Normal 19 11" xfId="26049" xr:uid="{DAC45F1E-30E3-4321-9CEB-C4A6E8B6DAA0}"/>
    <cellStyle name="Normal 19 2" xfId="4549" xr:uid="{FE2881F7-8602-45AB-8C51-0171BB8AC503}"/>
    <cellStyle name="Normal 19 2 2" xfId="12528" xr:uid="{8A2F94E7-17BE-4651-A2B3-AAB0B39422E5}"/>
    <cellStyle name="Normal 19 2 2 2" xfId="23816" xr:uid="{2906EB36-5101-4669-BDB8-16BF37407C15}"/>
    <cellStyle name="Normal 19 2 3" xfId="10534" xr:uid="{8FD1733F-5AC1-4244-8E63-A3B32D9CCC83}"/>
    <cellStyle name="Normal 19 2 3 2" xfId="21822" xr:uid="{48BB6F99-698F-4BFB-802D-C8433510A077}"/>
    <cellStyle name="Normal 19 2 4" xfId="8540" xr:uid="{AB06C6F3-6617-40A5-BD3D-D227C4980724}"/>
    <cellStyle name="Normal 19 2 4 2" xfId="19828" xr:uid="{008D2E92-EBE3-4AA0-8D7E-9126E7F922F8}"/>
    <cellStyle name="Normal 19 2 5" xfId="6546" xr:uid="{0B640D5F-8EC5-421F-9EFD-BA807D64B59A}"/>
    <cellStyle name="Normal 19 2 5 2" xfId="17834" xr:uid="{7CCB7EA0-7BAE-4675-A4A7-910CE16186E3}"/>
    <cellStyle name="Normal 19 2 6" xfId="15840" xr:uid="{2768A235-9ED8-44C6-8142-642499052349}"/>
    <cellStyle name="Normal 19 2 7" xfId="29111" xr:uid="{4BE55BD8-EDFE-442E-80A2-10F9C7D346D3}"/>
    <cellStyle name="Normal 19 3" xfId="11531" xr:uid="{E365BBA4-4C02-4FA4-985E-69334CEC1C4E}"/>
    <cellStyle name="Normal 19 3 2" xfId="22819" xr:uid="{55922C24-E0F6-4A7E-8505-6BE124EDF188}"/>
    <cellStyle name="Normal 19 4" xfId="9537" xr:uid="{B5CF774A-C47A-4743-A239-F1AEBF8B867D}"/>
    <cellStyle name="Normal 19 4 2" xfId="20825" xr:uid="{5DD8A0B3-CC86-4C71-A493-CA1B528E27AF}"/>
    <cellStyle name="Normal 19 5" xfId="7543" xr:uid="{AC57C0FA-BDD7-43F8-B4CD-95043E196845}"/>
    <cellStyle name="Normal 19 5 2" xfId="18831" xr:uid="{8ABF7CDB-2EC8-4A57-B31F-AEA013C0388C}"/>
    <cellStyle name="Normal 19 6" xfId="5549" xr:uid="{AF589F49-A26D-4330-AF54-83A1A11E26A4}"/>
    <cellStyle name="Normal 19 6 2" xfId="16837" xr:uid="{118BEAB9-46B3-404F-B362-3B60706E73ED}"/>
    <cellStyle name="Normal 19 7" xfId="3312" xr:uid="{26931D01-38BC-4CF2-8B75-39C14D3F1E57}"/>
    <cellStyle name="Normal 19 7 2" xfId="14843" xr:uid="{1B22E21C-6381-457F-8DEB-18394BF68395}"/>
    <cellStyle name="Normal 19 8" xfId="13835" xr:uid="{ED973ED8-D529-4BB1-8593-F4348F00A40C}"/>
    <cellStyle name="Normal 19 8 2" xfId="26722" xr:uid="{C8DAD74F-3910-49FE-9A01-37F15242B4AE}"/>
    <cellStyle name="Normal 19 9" xfId="13529" xr:uid="{A18F1365-CB3E-4FD7-8BB8-5AB82BD5ABFC}"/>
    <cellStyle name="Normal 2" xfId="45" xr:uid="{8A107E32-E3E8-42AD-9CB4-F0857FB73ABA}"/>
    <cellStyle name="Normal 2 10" xfId="24205" xr:uid="{3D82B4EA-9C5B-45FA-9B2D-DA38C8DF217A}"/>
    <cellStyle name="Normal 2 10 2" xfId="29112" xr:uid="{B03ED6A2-D5B0-4D8F-94AA-92F287C677E6}"/>
    <cellStyle name="Normal 2 10 2 2" xfId="33437" xr:uid="{7272C042-4B90-4685-8A3D-BA333A2316B5}"/>
    <cellStyle name="Normal 2 10 3" xfId="28839" xr:uid="{E50188EB-E17A-4F65-9AEA-29030D1F1F32}"/>
    <cellStyle name="Normal 2 11" xfId="60" xr:uid="{67E60867-6A0A-4702-AE10-DDB489179D08}"/>
    <cellStyle name="Normal 2 11 2" xfId="29113" xr:uid="{C1E81EC8-D7A1-480D-B84C-CBF59E63986E}"/>
    <cellStyle name="Normal 2 12" xfId="28840" xr:uid="{3023D34F-1095-4ADA-80D1-6B4330BCF1EB}"/>
    <cellStyle name="Normal 2 12 2" xfId="29114" xr:uid="{1F668346-E620-4F9B-AC10-9A2FF7DB5ED9}"/>
    <cellStyle name="Normal 2 13" xfId="28841" xr:uid="{51AF9D73-2FBC-40DF-A550-511A20A85CBE}"/>
    <cellStyle name="Normal 2 13 2" xfId="29115" xr:uid="{81FE6F69-DBD2-4D89-B66D-A89271F05780}"/>
    <cellStyle name="Normal 2 14" xfId="28842" xr:uid="{F6152593-6C59-42E1-9D40-D68A5A9D4E44}"/>
    <cellStyle name="Normal 2 15" xfId="28913" xr:uid="{19827734-29D2-4049-B35A-E04659E35A47}"/>
    <cellStyle name="Normal 2 16" xfId="33447" xr:uid="{067BF317-6123-4247-AB98-5FEA2EDEF1BA}"/>
    <cellStyle name="Normal 2 17" xfId="33451" xr:uid="{1D9A6C26-D578-4994-A2B2-8BBE26ABB740}"/>
    <cellStyle name="Normal 2 2" xfId="57" xr:uid="{03F222C3-02D1-434C-8C3B-F4DF75FCCAFE}"/>
    <cellStyle name="Normal 2 2 10" xfId="33436" xr:uid="{F364C5F3-FE76-4842-A358-AF0FFFD5F941}"/>
    <cellStyle name="Normal 2 2 2" xfId="268" xr:uid="{C5AC4671-7588-4EFF-A57B-32D261D08AD0}"/>
    <cellStyle name="Normal 2 2 2 2" xfId="414" xr:uid="{81692C1E-C41A-41D7-8E17-53D3BE8D78FD}"/>
    <cellStyle name="Normal 2 2 2 2 2" xfId="720" xr:uid="{79FE278D-4F1B-4C36-815B-1E9D57560F1E}"/>
    <cellStyle name="Normal 2 2 2 2 3" xfId="719" xr:uid="{8DB077AC-DD77-420F-804A-C8378304F953}"/>
    <cellStyle name="Normal 2 2 2 2 4" xfId="26044" xr:uid="{1E3E81D1-BC96-470C-88FA-5F50BEA5783C}"/>
    <cellStyle name="Normal 2 2 2 3" xfId="432" xr:uid="{5A1F1016-85A6-47D2-9BD9-AA5C636B9C87}"/>
    <cellStyle name="Normal 2 2 2 3 2" xfId="514" xr:uid="{C6FFDE6F-D096-4F15-AC13-2E4DEB5CD11C}"/>
    <cellStyle name="Normal 2 2 2 3 2 2" xfId="600" xr:uid="{A6E24E2C-00A6-40FF-A60E-9AF5CD243931}"/>
    <cellStyle name="Normal 2 2 2 3 2 2 2" xfId="13963" xr:uid="{76650CBE-3B7A-455B-8A9B-CC8080603103}"/>
    <cellStyle name="Normal 2 2 2 3 2 3" xfId="13886" xr:uid="{DEA5FAF0-13C1-4EF3-B7AF-D8F56AD1F2CC}"/>
    <cellStyle name="Normal 2 2 2 3 3" xfId="563" xr:uid="{2A568D82-4B48-4964-8A15-A17ADF1D2022}"/>
    <cellStyle name="Normal 2 2 2 3 3 2" xfId="13926" xr:uid="{73F218D2-2D6B-4F76-8A2D-03D643E18909}"/>
    <cellStyle name="Normal 2 2 2 3 4" xfId="13842" xr:uid="{0FB94B13-27A8-4DFD-82EF-9F6BE3529295}"/>
    <cellStyle name="Normal 2 2 2 4" xfId="494" xr:uid="{9FE44D9A-B100-42C2-8BEB-BB52F3D6FE36}"/>
    <cellStyle name="Normal 2 2 2 4 2" xfId="585" xr:uid="{504A4EA9-EC25-4BD5-B2DC-DBB3F04CF6EA}"/>
    <cellStyle name="Normal 2 2 2 4 2 2" xfId="13948" xr:uid="{E30B16B8-5B01-4407-A979-18E1B255D0BF}"/>
    <cellStyle name="Normal 2 2 2 4 3" xfId="13871" xr:uid="{DD9B70A2-1C79-4AD0-A69E-B935144F5D9E}"/>
    <cellStyle name="Normal 2 2 2 5" xfId="548" xr:uid="{76506B21-3500-4514-BF29-12E4675D10A4}"/>
    <cellStyle name="Normal 2 2 2 5 2" xfId="13911" xr:uid="{26766BC8-D67F-4D1B-AFC2-5820B844BB18}"/>
    <cellStyle name="Normal 2 2 2 6" xfId="718" xr:uid="{8C2CE2B5-8228-4F09-AEF4-4C75DAA638B3}"/>
    <cellStyle name="Normal 2 2 2 7" xfId="13768" xr:uid="{071F68BD-8233-469B-84F9-868B41F94457}"/>
    <cellStyle name="Normal 2 2 2 8" xfId="29117" xr:uid="{A78D278B-FE91-42E9-85F0-07E1C0DBBA74}"/>
    <cellStyle name="Normal 2 2 3" xfId="472" xr:uid="{072DB917-5443-45DC-8B87-95A1679DC0FE}"/>
    <cellStyle name="Normal 2 2 4" xfId="450" xr:uid="{AE0F4721-5B5B-4167-9FA3-C6C6704427DF}"/>
    <cellStyle name="Normal 2 2 5" xfId="118" xr:uid="{99FAEA71-F08D-4A61-94F5-A872BA75DFCC}"/>
    <cellStyle name="Normal 2 3" xfId="58" xr:uid="{354CD082-8906-4E74-B0AE-4F914E93F3CF}"/>
    <cellStyle name="Normal 2 3 2" xfId="487" xr:uid="{4AC5ECC1-DEE5-4FA2-8C22-831B5B12A8CF}"/>
    <cellStyle name="Normal 2 3 2 2" xfId="25842" xr:uid="{8051177E-5D25-4EE8-92D0-83BD6D2D1027}"/>
    <cellStyle name="Normal 2 3 2 3" xfId="29118" xr:uid="{89C9C4EB-F4DC-41F1-83FB-236B173F3C76}"/>
    <cellStyle name="Normal 2 3 3" xfId="451" xr:uid="{EEDC550B-CB44-434E-9250-5981CD169ECB}"/>
    <cellStyle name="Normal 2 3 3 2" xfId="26057" xr:uid="{BCFB0304-9477-4209-B6BC-A0F43F3A63BB}"/>
    <cellStyle name="Normal 2 3 3 3" xfId="30215" xr:uid="{336B6761-24D6-4005-B197-FE81C1FDF828}"/>
    <cellStyle name="Normal 2 3 4" xfId="721" xr:uid="{83DFD1E4-0023-41CF-A77B-4077603C6C96}"/>
    <cellStyle name="Normal 2 3 4 2" xfId="13976" xr:uid="{473C2F0B-8245-4997-BFC8-60A3C0E17DA4}"/>
    <cellStyle name="Normal 2 3 5" xfId="231" xr:uid="{7A551281-9DAB-4D74-8324-3B66AF52032D}"/>
    <cellStyle name="Normal 2 4" xfId="59" xr:uid="{284870AA-20EF-4FFB-AC49-5633C920E595}"/>
    <cellStyle name="Normal 2 4 2" xfId="3314" xr:uid="{3A05CD57-FFD4-46C4-905C-55F4F97340A2}"/>
    <cellStyle name="Normal 2 4 2 2" xfId="25843" xr:uid="{AE5F55A7-FDA5-4F02-ADF9-2B251F1ABCCC}"/>
    <cellStyle name="Normal 2 4 2 3" xfId="29119" xr:uid="{2C3A87CB-128C-4AA5-A986-4E863230BE56}"/>
    <cellStyle name="Normal 2 4 3" xfId="25829" xr:uid="{6CE788CE-7F03-4034-A014-3B6F18DFA6B1}"/>
    <cellStyle name="Normal 2 4 4" xfId="26111" xr:uid="{EFDD0A73-7F34-4959-ABCD-018D9F1F33B2}"/>
    <cellStyle name="Normal 2 4 5" xfId="722" xr:uid="{C9837679-21C0-42BE-8D3C-703EEDFBC5CA}"/>
    <cellStyle name="Normal 2 5" xfId="723" xr:uid="{B7BF219D-0A2A-4F9F-A9C6-32CAC013D1EB}"/>
    <cellStyle name="Normal 2 5 2" xfId="11532" xr:uid="{0306BBAC-7EC3-4E34-AA91-B3AA8282FB62}"/>
    <cellStyle name="Normal 2 5 2 2" xfId="22820" xr:uid="{389B34B8-D10A-4DCD-BF73-C7E404A7B770}"/>
    <cellStyle name="Normal 2 5 2 3" xfId="29120" xr:uid="{6D53C003-CEEB-43E7-B221-E5304097C61D}"/>
    <cellStyle name="Normal 2 5 3" xfId="9538" xr:uid="{75B7B16D-80C8-4A59-B9A2-DBB8F283CC94}"/>
    <cellStyle name="Normal 2 5 3 2" xfId="20826" xr:uid="{ADC0E820-D2AF-4E1B-B864-08562521345F}"/>
    <cellStyle name="Normal 2 5 4" xfId="7544" xr:uid="{EFF6452B-93E9-4F2F-A09C-DE13AC187B41}"/>
    <cellStyle name="Normal 2 5 4 2" xfId="18832" xr:uid="{565DA518-912F-4CC5-BD21-E5C3F441F31C}"/>
    <cellStyle name="Normal 2 5 5" xfId="5550" xr:uid="{15A2E87F-A819-4378-B622-20EF79FE1E73}"/>
    <cellStyle name="Normal 2 5 5 2" xfId="16838" xr:uid="{E7D6274D-F279-4952-B2C9-99C3379ADE8B}"/>
    <cellStyle name="Normal 2 5 6" xfId="3315" xr:uid="{3D7201E4-996E-4AB5-8120-81315CC01468}"/>
    <cellStyle name="Normal 2 5 6 2" xfId="14844" xr:uid="{DFC14CA0-A79C-47D2-B63A-D5541D545C4F}"/>
    <cellStyle name="Normal 2 5 7" xfId="24206" xr:uid="{785370D8-AE87-456A-89A6-626913375E26}"/>
    <cellStyle name="Normal 2 5 7 2" xfId="27134" xr:uid="{D1C47677-E74C-437F-8E27-F75400B1C84F}"/>
    <cellStyle name="Normal 2 6" xfId="4550" xr:uid="{55994F8E-456F-4444-B075-E4E6AE020C92}"/>
    <cellStyle name="Normal 2 6 2" xfId="12529" xr:uid="{679EB7FA-B1B3-4DC2-AF19-503DBC5209C1}"/>
    <cellStyle name="Normal 2 6 2 2" xfId="23817" xr:uid="{1B29954D-CEFE-4B81-B6FD-AA2BB9C95E22}"/>
    <cellStyle name="Normal 2 6 2 3" xfId="29121" xr:uid="{C28FE229-353B-42E8-93D6-875CBFF40662}"/>
    <cellStyle name="Normal 2 6 3" xfId="10535" xr:uid="{61055559-A63B-4E9E-BF4E-AD2706EAFC27}"/>
    <cellStyle name="Normal 2 6 3 2" xfId="21823" xr:uid="{6B077CB0-295B-410B-9C1A-D6CCCC892CC7}"/>
    <cellStyle name="Normal 2 6 4" xfId="8541" xr:uid="{5E60795E-5B9E-4E99-B605-12888CB9AA15}"/>
    <cellStyle name="Normal 2 6 4 2" xfId="19829" xr:uid="{CD92D2A7-BD44-457E-BA37-23F36C3D0C86}"/>
    <cellStyle name="Normal 2 6 5" xfId="6547" xr:uid="{F61116B9-D7B4-42A4-96E5-4D5250D81EB5}"/>
    <cellStyle name="Normal 2 6 5 2" xfId="17835" xr:uid="{438DC6BE-E733-4D61-8F74-CFE95C78FC4D}"/>
    <cellStyle name="Normal 2 6 6" xfId="15841" xr:uid="{90E70C52-7AB1-4842-B044-90A690E4040E}"/>
    <cellStyle name="Normal 2 6 7" xfId="24207" xr:uid="{B70C566A-C61F-444D-BE74-0D185680795F}"/>
    <cellStyle name="Normal 2 6 7 2" xfId="27135" xr:uid="{D572FC85-0C75-4822-838B-4D0A94666696}"/>
    <cellStyle name="Normal 2 6 8" xfId="25837" xr:uid="{61E201B3-3F6B-4696-B6B3-B24CAF7C3B2B}"/>
    <cellStyle name="Normal 2 7" xfId="3313" xr:uid="{EF44E1E6-9AA4-472F-BD56-ACF874E37DD4}"/>
    <cellStyle name="Normal 2 7 2" xfId="24208" xr:uid="{6177765A-AA33-4CA0-B6C0-B9E167FCD12A}"/>
    <cellStyle name="Normal 2 7 2 2" xfId="27136" xr:uid="{C9B87AFF-8967-4BAE-9CF0-3D98A529BE4D}"/>
    <cellStyle name="Normal 2 7 2 2 2" xfId="29122" xr:uid="{F4580C58-95D3-422A-8C49-2B47BB76E3FA}"/>
    <cellStyle name="Normal 2 8" xfId="13670" xr:uid="{890ECAC7-92E3-4942-A9D4-BA0E84D7CE15}"/>
    <cellStyle name="Normal 2 8 2" xfId="26615" xr:uid="{CEF8D986-7110-4261-931B-8F78DBDA6214}"/>
    <cellStyle name="Normal 2 8 2 2" xfId="29123" xr:uid="{C7B16AE8-A8AB-4EAA-98C7-A402F37B84E3}"/>
    <cellStyle name="Normal 2 9" xfId="23972" xr:uid="{09E053FE-D057-459E-9DF1-B0748329F743}"/>
    <cellStyle name="Normal 2 9 2" xfId="29124" xr:uid="{008BF0B9-2A95-4A20-8F77-EA70E249E08F}"/>
    <cellStyle name="Normal 2 9 3" xfId="28843" xr:uid="{3EF25B38-E168-447A-B3E5-380B78FD4343}"/>
    <cellStyle name="Normal 20" xfId="459" xr:uid="{26516598-AAA4-49B1-AD78-91978B918B3A}"/>
    <cellStyle name="Normal 20 10" xfId="27962" xr:uid="{8DC0256D-37F3-4E3B-9D87-B3B89870C2CB}"/>
    <cellStyle name="Normal 20 11" xfId="26061" xr:uid="{4FAEA1AA-8CBE-48F8-BB78-62C550D56068}"/>
    <cellStyle name="Normal 20 2" xfId="4551" xr:uid="{4CDD1D4F-E2B3-4220-A319-8FF12D9B1CEB}"/>
    <cellStyle name="Normal 20 2 2" xfId="12530" xr:uid="{5409AEF5-FBA0-43F3-9133-37F8452AC83C}"/>
    <cellStyle name="Normal 20 2 2 2" xfId="23818" xr:uid="{6B8318E2-E0B7-4577-B6A0-E3D7BDD061AC}"/>
    <cellStyle name="Normal 20 2 3" xfId="10536" xr:uid="{FDBD8E21-4A2B-4FF0-9269-D953421F415C}"/>
    <cellStyle name="Normal 20 2 3 2" xfId="21824" xr:uid="{981AADAA-B085-4745-BF41-CB7E68A44757}"/>
    <cellStyle name="Normal 20 2 4" xfId="8542" xr:uid="{86A48E10-D408-4488-BCB0-27153EA39B63}"/>
    <cellStyle name="Normal 20 2 4 2" xfId="19830" xr:uid="{0AE2DCB7-A9FD-4D92-B7B6-FF73E9BF89F3}"/>
    <cellStyle name="Normal 20 2 5" xfId="6548" xr:uid="{96D11BA1-98FF-4E19-950D-2A74BAAE4EE0}"/>
    <cellStyle name="Normal 20 2 5 2" xfId="17836" xr:uid="{C37ABF15-EE94-4BFC-A103-8BB8A1139C37}"/>
    <cellStyle name="Normal 20 2 6" xfId="15842" xr:uid="{101C7AC1-1A37-488D-B240-F66335DBED1A}"/>
    <cellStyle name="Normal 20 2 7" xfId="29125" xr:uid="{939FD559-2B72-42B5-ABDB-6C67162F6469}"/>
    <cellStyle name="Normal 20 3" xfId="11533" xr:uid="{7EAD3D26-C5B4-456F-8BC8-C458C1A2D1ED}"/>
    <cellStyle name="Normal 20 3 2" xfId="22821" xr:uid="{D8A38A65-576C-4C93-AE5E-480532E299D7}"/>
    <cellStyle name="Normal 20 4" xfId="9539" xr:uid="{8C5000EC-97E8-437D-B94C-6BF0A764AC1D}"/>
    <cellStyle name="Normal 20 4 2" xfId="20827" xr:uid="{2E06551D-CC7E-4EA9-BE49-E2A0D1D30A1E}"/>
    <cellStyle name="Normal 20 5" xfId="7545" xr:uid="{F44ED01A-9E07-471C-880E-11A2EF6630C7}"/>
    <cellStyle name="Normal 20 5 2" xfId="18833" xr:uid="{473ACE94-ECB9-4704-BA40-FF7471131657}"/>
    <cellStyle name="Normal 20 6" xfId="5551" xr:uid="{18FB0FC0-3D43-45BE-8BE3-E8ECF14D5917}"/>
    <cellStyle name="Normal 20 6 2" xfId="16839" xr:uid="{C8ABD8D5-C9C3-4633-9D97-F7FA0E112275}"/>
    <cellStyle name="Normal 20 7" xfId="3316" xr:uid="{880FE190-5E69-4CC2-A8DF-CB4898624822}"/>
    <cellStyle name="Normal 20 7 2" xfId="14845" xr:uid="{DB2B4E63-152E-4D52-AA4C-9F3BC3B5CFAE}"/>
    <cellStyle name="Normal 20 8" xfId="13853" xr:uid="{F71D571D-5BD7-4B70-A551-A902008E595D}"/>
    <cellStyle name="Normal 20 8 2" xfId="26725" xr:uid="{897612C4-C46A-43F9-801A-8689311AC900}"/>
    <cellStyle name="Normal 20 9" xfId="13530" xr:uid="{958BD8EE-764B-442E-95CA-57D10474A0B4}"/>
    <cellStyle name="Normal 21" xfId="436" xr:uid="{2A6D246A-C1F4-4A5C-8F8B-C695B729982D}"/>
    <cellStyle name="Normal 21 10" xfId="24196" xr:uid="{F35433EA-69E0-4356-A075-C67F17C0B538}"/>
    <cellStyle name="Normal 21 10 2" xfId="27130" xr:uid="{45227DC6-34EB-48D4-BB86-3C33AB176B4F}"/>
    <cellStyle name="Normal 21 2" xfId="566" xr:uid="{764AD3BE-624C-480F-B82B-D631C09D3D86}"/>
    <cellStyle name="Normal 21 2 2" xfId="12531" xr:uid="{D4024E87-A854-4529-B6CD-644B7B0DED35}"/>
    <cellStyle name="Normal 21 2 2 2" xfId="23819" xr:uid="{F08FC96F-CD28-435F-9DF8-6C177BB67B8A}"/>
    <cellStyle name="Normal 21 2 3" xfId="10537" xr:uid="{AB3FFE14-14BB-45C1-915B-B38612EB2ED7}"/>
    <cellStyle name="Normal 21 2 3 2" xfId="21825" xr:uid="{193F4025-1A97-4886-916C-7EB89B0649BD}"/>
    <cellStyle name="Normal 21 2 4" xfId="8543" xr:uid="{B4556773-9B9A-44F6-B434-B8D1A57B867F}"/>
    <cellStyle name="Normal 21 2 4 2" xfId="19831" xr:uid="{A1E6E755-E202-4E57-A499-A17ECF15F734}"/>
    <cellStyle name="Normal 21 2 5" xfId="6549" xr:uid="{AB6F6431-BF9C-42DE-BDD6-A4183EB07ED1}"/>
    <cellStyle name="Normal 21 2 5 2" xfId="17837" xr:uid="{A82EF8D3-7268-4154-B26C-F6E83BE85542}"/>
    <cellStyle name="Normal 21 2 6" xfId="4552" xr:uid="{1850FD26-5475-4BED-9D55-B2659C97BB55}"/>
    <cellStyle name="Normal 21 2 6 2" xfId="15843" xr:uid="{94781007-1CE4-4DC0-A937-FB2F99354244}"/>
    <cellStyle name="Normal 21 2 7" xfId="13929" xr:uid="{797420AD-7AA8-4059-AF03-A369CFDE200B}"/>
    <cellStyle name="Normal 21 2 8" xfId="29126" xr:uid="{F542176E-0C15-4C7C-8B64-13A5BB8A8CCC}"/>
    <cellStyle name="Normal 21 3" xfId="11534" xr:uid="{CBB2BA8B-A849-4AA4-96FF-EBEC46B531AD}"/>
    <cellStyle name="Normal 21 3 2" xfId="22822" xr:uid="{CD4D2C31-133D-4457-B923-C02FD051E61A}"/>
    <cellStyle name="Normal 21 4" xfId="9540" xr:uid="{678B7D0C-1A28-4360-864F-17B2ADE42AB4}"/>
    <cellStyle name="Normal 21 4 2" xfId="20828" xr:uid="{8D5E7A65-1647-4764-AD5F-2C028FCCA22C}"/>
    <cellStyle name="Normal 21 5" xfId="7546" xr:uid="{6B0B8395-FACA-4F7D-B993-6DADCB74118D}"/>
    <cellStyle name="Normal 21 5 2" xfId="18834" xr:uid="{0E91576E-BE3F-4FC3-8446-D4D013EB24B0}"/>
    <cellStyle name="Normal 21 6" xfId="5552" xr:uid="{11A1E66A-4715-4D15-A04A-FFAFBA08A74D}"/>
    <cellStyle name="Normal 21 6 2" xfId="16840" xr:uid="{3AB51A0E-37A1-419B-9F85-E13138D4A5AB}"/>
    <cellStyle name="Normal 21 7" xfId="3317" xr:uid="{667FD387-5E97-4E6D-9501-B891275A0425}"/>
    <cellStyle name="Normal 21 7 2" xfId="14846" xr:uid="{89E89DE3-45B3-4F95-B9B8-6C170132066A}"/>
    <cellStyle name="Normal 21 8" xfId="13845" xr:uid="{0BCE5DD8-5E35-44F4-8951-F60A715D9812}"/>
    <cellStyle name="Normal 21 9" xfId="13531" xr:uid="{F979C511-FF7B-450C-ADBC-0EF2C4FD7629}"/>
    <cellStyle name="Normal 22" xfId="485" xr:uid="{EE64BBE7-44F3-49E6-97B1-2A0C06155D1B}"/>
    <cellStyle name="Normal 22 10" xfId="24380" xr:uid="{D6038F3D-2294-48E3-8E52-09BCC0805777}"/>
    <cellStyle name="Normal 22 10 2" xfId="27203" xr:uid="{44A668C5-49DC-4C29-B37A-A0F747A021FF}"/>
    <cellStyle name="Normal 22 2" xfId="578" xr:uid="{70170EE7-0EF9-4BB6-97C3-4A97CD57C012}"/>
    <cellStyle name="Normal 22 2 2" xfId="12532" xr:uid="{505C3F41-8086-4C4D-8AB3-945635891562}"/>
    <cellStyle name="Normal 22 2 2 2" xfId="23820" xr:uid="{F1E1C37C-3679-4791-8EE7-F0B54C7095CD}"/>
    <cellStyle name="Normal 22 2 3" xfId="10538" xr:uid="{5001D4A3-A329-4E10-99FB-B0AF1D46A05E}"/>
    <cellStyle name="Normal 22 2 3 2" xfId="21826" xr:uid="{B8C51BF5-9111-433F-98C5-38D6B1F29926}"/>
    <cellStyle name="Normal 22 2 4" xfId="8544" xr:uid="{F6A711CC-0DD1-4904-9228-0CAF4027ECEC}"/>
    <cellStyle name="Normal 22 2 4 2" xfId="19832" xr:uid="{085C9A05-52AA-4780-8851-70B1F7F108C7}"/>
    <cellStyle name="Normal 22 2 5" xfId="6550" xr:uid="{A6AEF9A9-26FF-4EE8-BEF4-F8F4ECF20AC0}"/>
    <cellStyle name="Normal 22 2 5 2" xfId="17838" xr:uid="{672DBB53-AC8B-47D3-9B15-9F5A288EECFB}"/>
    <cellStyle name="Normal 22 2 6" xfId="4553" xr:uid="{34087DE1-9167-4622-96DD-A7A7AC38F7CD}"/>
    <cellStyle name="Normal 22 2 6 2" xfId="15844" xr:uid="{E618D735-13DB-4EC2-8F63-833BFC75EE29}"/>
    <cellStyle name="Normal 22 2 7" xfId="13941" xr:uid="{F3CA00D1-C02D-4369-820C-7AD894F415C5}"/>
    <cellStyle name="Normal 22 2 8" xfId="29127" xr:uid="{A3659AA3-5B8E-451F-B4E2-68A38FF4DA3E}"/>
    <cellStyle name="Normal 22 3" xfId="11535" xr:uid="{67808F1A-FAF1-483E-8C4A-42649726BCF0}"/>
    <cellStyle name="Normal 22 3 2" xfId="22823" xr:uid="{DD66CC56-0E0E-4891-8BF2-D62CDEDA2BDA}"/>
    <cellStyle name="Normal 22 4" xfId="9541" xr:uid="{DA2520FB-8BD7-4CD6-908B-737A09F03F44}"/>
    <cellStyle name="Normal 22 4 2" xfId="20829" xr:uid="{2C0918C1-EF1A-41C9-9A59-7E0C35B0AB26}"/>
    <cellStyle name="Normal 22 5" xfId="7547" xr:uid="{D5AC6117-D8D0-4AB5-BAB8-60DF141931DF}"/>
    <cellStyle name="Normal 22 5 2" xfId="18835" xr:uid="{289FD795-81DA-4C1C-9055-F630A9BEA4D7}"/>
    <cellStyle name="Normal 22 6" xfId="5553" xr:uid="{DE99EC12-63BB-4D72-B264-BE1BDA77AF7B}"/>
    <cellStyle name="Normal 22 6 2" xfId="16841" xr:uid="{603149CB-6E06-421F-AB82-A7223927EA0B}"/>
    <cellStyle name="Normal 22 7" xfId="3318" xr:uid="{7FA1DE69-43A2-4CCA-8130-050326C3183C}"/>
    <cellStyle name="Normal 22 7 2" xfId="14847" xr:uid="{8291E690-D7A0-4AD5-9B76-78D8E28D4AEA}"/>
    <cellStyle name="Normal 22 8" xfId="13864" xr:uid="{D77BFA9F-8F8D-4C2D-8861-67DDF2A4C0AA}"/>
    <cellStyle name="Normal 22 9" xfId="13532" xr:uid="{7DA4C18E-746E-4DB5-AFC4-83DA0839B6EF}"/>
    <cellStyle name="Normal 23" xfId="119" xr:uid="{253CA0B6-5B4E-4B75-82DF-56D3ABA061CA}"/>
    <cellStyle name="Normal 23 10" xfId="24544" xr:uid="{9F8AD45F-D4BE-4796-9929-879306649769}"/>
    <cellStyle name="Normal 23 10 2" xfId="27231" xr:uid="{54E1EF9C-B369-4FB3-B84A-0B2B510082B5}"/>
    <cellStyle name="Normal 23 2" xfId="4554" xr:uid="{22EFAFAD-0892-494B-821A-506A24AD7FDE}"/>
    <cellStyle name="Normal 23 2 2" xfId="12533" xr:uid="{7DBC8688-1A07-4804-A308-752FA7993028}"/>
    <cellStyle name="Normal 23 2 2 2" xfId="23821" xr:uid="{7A453A16-B170-4DFC-B8B3-94D62A7F0C28}"/>
    <cellStyle name="Normal 23 2 3" xfId="10539" xr:uid="{C51DBE1D-61FF-4E51-9E2A-AC14CB5B5EAD}"/>
    <cellStyle name="Normal 23 2 3 2" xfId="21827" xr:uid="{2E26837D-12C1-4636-87C6-FA770B7C9F43}"/>
    <cellStyle name="Normal 23 2 4" xfId="8545" xr:uid="{BA3D3AA6-140B-4606-95CD-0601AE4F8B9D}"/>
    <cellStyle name="Normal 23 2 4 2" xfId="19833" xr:uid="{9A97BAC1-9AAD-44F6-B56A-A47C752A4E9E}"/>
    <cellStyle name="Normal 23 2 5" xfId="6551" xr:uid="{33849287-E670-4AFD-8D18-875049E5902E}"/>
    <cellStyle name="Normal 23 2 5 2" xfId="17839" xr:uid="{ECEA09B2-9C02-4A50-B825-328C6B5C1880}"/>
    <cellStyle name="Normal 23 2 6" xfId="15845" xr:uid="{247688D9-E241-4FFF-9495-3CFC0A742EFE}"/>
    <cellStyle name="Normal 23 2 7" xfId="29128" xr:uid="{73E14AED-43CF-421E-A005-947EBD1E2C55}"/>
    <cellStyle name="Normal 23 3" xfId="4685" xr:uid="{FA987269-024D-4C45-AFA7-B5FD262D169B}"/>
    <cellStyle name="Normal 23 3 2" xfId="11536" xr:uid="{22839177-C94A-4BEB-BA9A-28BFBF433708}"/>
    <cellStyle name="Normal 23 3 2 2" xfId="22824" xr:uid="{BE617999-D44B-4209-90BA-EC74B5607203}"/>
    <cellStyle name="Normal 23 4" xfId="9542" xr:uid="{89BE3F37-A6A1-4A7D-B0F1-F23AEBE573E4}"/>
    <cellStyle name="Normal 23 4 2" xfId="20830" xr:uid="{5166D5E9-E65E-40E0-970E-A504EE92E857}"/>
    <cellStyle name="Normal 23 5" xfId="7548" xr:uid="{C9FDA30C-09B5-4A7A-BCA9-1051CDDA13A1}"/>
    <cellStyle name="Normal 23 5 2" xfId="18836" xr:uid="{9307A389-EE87-4EC5-86DF-22542B65F6C6}"/>
    <cellStyle name="Normal 23 6" xfId="5554" xr:uid="{68AB3228-30EE-4D06-866C-F840EA36AC67}"/>
    <cellStyle name="Normal 23 6 2" xfId="16842" xr:uid="{E95E676C-1413-4856-903A-B0833F13A00F}"/>
    <cellStyle name="Normal 23 7" xfId="3319" xr:uid="{701EDD8A-7743-4497-8425-E8B9E4334FFA}"/>
    <cellStyle name="Normal 23 7 2" xfId="14848" xr:uid="{3430D59B-3383-423C-8892-4E0D7F1B229C}"/>
    <cellStyle name="Normal 23 8" xfId="13677" xr:uid="{D9217DD3-BCF6-46C0-9674-8827FD010E8B}"/>
    <cellStyle name="Normal 23 9" xfId="13533" xr:uid="{5197F6B2-7F4F-4E03-ABA3-7C54620C7B47}"/>
    <cellStyle name="Normal 24" xfId="475" xr:uid="{C1C7130A-113A-4D11-9C95-4B1D64C8267F}"/>
    <cellStyle name="Normal 24 10" xfId="24566" xr:uid="{F532C5B6-1250-4722-9BAC-30538E21BD24}"/>
    <cellStyle name="Normal 24 10 2" xfId="27246" xr:uid="{7D474ACB-B1D5-441F-9478-C5CB2DF9B049}"/>
    <cellStyle name="Normal 24 2" xfId="575" xr:uid="{5CC052DB-6AA6-437D-BA1C-D21D0075F355}"/>
    <cellStyle name="Normal 24 2 2" xfId="12534" xr:uid="{E217C570-773B-424C-9EC8-B9267B34EF6B}"/>
    <cellStyle name="Normal 24 2 2 2" xfId="23822" xr:uid="{111A9BC4-D8C6-44E0-8BBA-7A1BD054887E}"/>
    <cellStyle name="Normal 24 2 3" xfId="10540" xr:uid="{9F7A1E34-CCF6-4429-AE0D-A5C1D856AEF4}"/>
    <cellStyle name="Normal 24 2 3 2" xfId="21828" xr:uid="{38316F78-1B93-49BF-ACA5-ABB914751148}"/>
    <cellStyle name="Normal 24 2 4" xfId="8546" xr:uid="{88C2AFE9-1FAC-407B-AD82-AA75CEEFD9A3}"/>
    <cellStyle name="Normal 24 2 4 2" xfId="19834" xr:uid="{99CB823E-329D-48D9-A496-A8A94CA859C9}"/>
    <cellStyle name="Normal 24 2 5" xfId="6552" xr:uid="{ABD3548E-0F64-42D6-8A11-61671EDE8FE8}"/>
    <cellStyle name="Normal 24 2 5 2" xfId="17840" xr:uid="{48EDB17B-E6AF-4A8A-86E3-F09D5423FB5C}"/>
    <cellStyle name="Normal 24 2 6" xfId="4555" xr:uid="{1B696BCE-2EF8-499D-B022-F5E8D2AA822F}"/>
    <cellStyle name="Normal 24 2 6 2" xfId="15846" xr:uid="{8E1A1F5D-15A3-4613-B682-C072AF6AF12D}"/>
    <cellStyle name="Normal 24 2 7" xfId="13938" xr:uid="{68EDBAC9-F852-45D7-823F-A98139C5BFD4}"/>
    <cellStyle name="Normal 24 2 8" xfId="29129" xr:uid="{C4D0E359-B47E-4B06-AAF4-91002204290C}"/>
    <cellStyle name="Normal 24 3" xfId="11537" xr:uid="{9250547E-6BFA-46BE-880E-1E20BEA7D138}"/>
    <cellStyle name="Normal 24 3 2" xfId="22825" xr:uid="{CF004E43-0D1E-4196-8A16-82D7CDF58EB4}"/>
    <cellStyle name="Normal 24 4" xfId="9543" xr:uid="{1EFECD88-08A4-45FB-AB60-A58044A6C165}"/>
    <cellStyle name="Normal 24 4 2" xfId="20831" xr:uid="{65368DFF-988B-4120-85F0-D14641101F83}"/>
    <cellStyle name="Normal 24 5" xfId="7549" xr:uid="{F5F6A727-7985-431C-8F83-9AE59665868D}"/>
    <cellStyle name="Normal 24 5 2" xfId="18837" xr:uid="{40C7373B-7BAB-48FF-BBB3-DAA3E2580394}"/>
    <cellStyle name="Normal 24 6" xfId="5555" xr:uid="{C072A535-F4EB-4C1A-B2BD-15C18C93BB23}"/>
    <cellStyle name="Normal 24 6 2" xfId="16843" xr:uid="{EE7518E1-4F97-4BB3-A4C6-C3592BDFCD69}"/>
    <cellStyle name="Normal 24 7" xfId="3320" xr:uid="{A534E344-FAB3-4707-A0C4-215B00EBE6DF}"/>
    <cellStyle name="Normal 24 7 2" xfId="14849" xr:uid="{91452FC8-992F-45E8-AA00-6C19FD358B24}"/>
    <cellStyle name="Normal 24 8" xfId="13857" xr:uid="{1D994202-E618-410A-9BDE-E4E61F7CD400}"/>
    <cellStyle name="Normal 24 9" xfId="13534" xr:uid="{E41FDE17-5E48-472A-8702-19DEDBC153CF}"/>
    <cellStyle name="Normal 25" xfId="517" xr:uid="{69CC8953-2134-4F7E-8212-902F48D7D90A}"/>
    <cellStyle name="Normal 25 10" xfId="24542" xr:uid="{6937048E-2EF8-49BA-A0D2-7A6BF914DFA6}"/>
    <cellStyle name="Normal 25 10 2" xfId="27229" xr:uid="{A64DF14C-26D6-453D-9074-A3EB1390C1BB}"/>
    <cellStyle name="Normal 25 2" xfId="603" xr:uid="{2F85D608-5D32-472F-AD56-36A5F84A2437}"/>
    <cellStyle name="Normal 25 2 2" xfId="12535" xr:uid="{30FA6CBA-0A5B-4B26-8BC3-ACA001318897}"/>
    <cellStyle name="Normal 25 2 2 2" xfId="23823" xr:uid="{D36F6D91-9731-4C2F-BF83-70CA0D20DABB}"/>
    <cellStyle name="Normal 25 2 3" xfId="10541" xr:uid="{029A4C1F-17D6-4A92-9F7E-C93A5A16AB6C}"/>
    <cellStyle name="Normal 25 2 3 2" xfId="21829" xr:uid="{C9C5AAF4-A53B-4D2B-AA78-FF7F14B2BDCD}"/>
    <cellStyle name="Normal 25 2 4" xfId="8547" xr:uid="{6123722F-0A7A-4327-A84E-192D83C568AE}"/>
    <cellStyle name="Normal 25 2 4 2" xfId="19835" xr:uid="{A8D8F202-222F-4E03-877D-7B1C05FB8C2A}"/>
    <cellStyle name="Normal 25 2 5" xfId="6553" xr:uid="{8A1413B3-D676-4038-982B-E411C0FAEAA8}"/>
    <cellStyle name="Normal 25 2 5 2" xfId="17841" xr:uid="{A8DA01C0-543F-48EC-8A27-4BDE05A7DFD9}"/>
    <cellStyle name="Normal 25 2 6" xfId="4556" xr:uid="{295097FB-B725-4E28-8792-CD111B5D6AD5}"/>
    <cellStyle name="Normal 25 2 6 2" xfId="15847" xr:uid="{ED339022-7709-4456-8BCE-D22DBEDFCECF}"/>
    <cellStyle name="Normal 25 2 7" xfId="13966" xr:uid="{D60175EC-1574-4B78-9EAC-530584C29AEA}"/>
    <cellStyle name="Normal 25 2 8" xfId="29130" xr:uid="{81B08E70-8B81-48B4-9301-93BF06FED4D1}"/>
    <cellStyle name="Normal 25 3" xfId="62" xr:uid="{2D06D4AF-73D4-4BCA-AB58-DF9051B85852}"/>
    <cellStyle name="Normal 25 3 2" xfId="22826" xr:uid="{E2CCF57B-72CA-42C3-944E-3818238EAF03}"/>
    <cellStyle name="Normal 25 3 3" xfId="11538" xr:uid="{2EC29F31-0ED0-41B5-8FDA-5CD9CA3CD16E}"/>
    <cellStyle name="Normal 25 4" xfId="9544" xr:uid="{11143167-0CD7-4D3E-8519-A1B5B93FEB57}"/>
    <cellStyle name="Normal 25 4 2" xfId="20832" xr:uid="{4D182375-0D92-40F2-9A30-C5557F02F0AE}"/>
    <cellStyle name="Normal 25 5" xfId="7550" xr:uid="{C1219E91-4E67-4E46-9428-0EEC4556E5F5}"/>
    <cellStyle name="Normal 25 5 2" xfId="18838" xr:uid="{C63DF7FA-5A8E-438D-9828-D1F72A586036}"/>
    <cellStyle name="Normal 25 6" xfId="5556" xr:uid="{DA531893-4A39-43D4-A776-87F351F373CE}"/>
    <cellStyle name="Normal 25 6 2" xfId="16844" xr:uid="{9F8A44F1-721F-4C3E-8AA0-F586FAA78BD2}"/>
    <cellStyle name="Normal 25 7" xfId="3321" xr:uid="{281EBD7A-F7A5-43DF-B2AD-8267FECEF5A0}"/>
    <cellStyle name="Normal 25 7 2" xfId="14850" xr:uid="{17FF9F31-3025-46BF-B310-8AE7CDB59E0F}"/>
    <cellStyle name="Normal 25 8" xfId="13889" xr:uid="{0B1C7928-CC93-40D2-92F9-705E9C515BAD}"/>
    <cellStyle name="Normal 25 9" xfId="13535" xr:uid="{244907E6-FE49-4B3E-8057-385AB1207662}"/>
    <cellStyle name="Normal 26" xfId="520" xr:uid="{5DCA4109-C9AA-4A86-A051-5AB94B34F5DF}"/>
    <cellStyle name="Normal 26 10" xfId="26077" xr:uid="{6AB8FBE4-7572-48D1-9402-7FF878D2DA9D}"/>
    <cellStyle name="Normal 26 2" xfId="4557" xr:uid="{C15E5698-9785-4496-9180-86B1CBEE346F}"/>
    <cellStyle name="Normal 26 2 2" xfId="12536" xr:uid="{3D4F1BAD-4EE7-44B4-B822-EA3F41064515}"/>
    <cellStyle name="Normal 26 2 2 2" xfId="23824" xr:uid="{B914C8E5-447D-4DB3-964C-942A2DE68FE3}"/>
    <cellStyle name="Normal 26 2 3" xfId="10542" xr:uid="{AC192D1F-4457-49FD-96E5-87C1BD242A95}"/>
    <cellStyle name="Normal 26 2 3 2" xfId="21830" xr:uid="{DE5C6F4A-9D83-4570-BB18-149E72FB307C}"/>
    <cellStyle name="Normal 26 2 4" xfId="8548" xr:uid="{688A3A29-6EA1-4D1D-8B09-B44418BD64A3}"/>
    <cellStyle name="Normal 26 2 4 2" xfId="19836" xr:uid="{3780D11D-E5B4-4547-A0BB-092975975179}"/>
    <cellStyle name="Normal 26 2 5" xfId="6554" xr:uid="{3F6F05B9-3BE4-4A1D-826B-F438CA6C1F8D}"/>
    <cellStyle name="Normal 26 2 5 2" xfId="17842" xr:uid="{0172E699-25A2-48BA-9934-4CD69C494F02}"/>
    <cellStyle name="Normal 26 2 6" xfId="15848" xr:uid="{003178EC-5155-4A43-BC6F-879A3B263A1E}"/>
    <cellStyle name="Normal 26 3" xfId="11539" xr:uid="{FE68E209-62BE-40C2-BC3E-486778A13325}"/>
    <cellStyle name="Normal 26 3 2" xfId="22827" xr:uid="{8C2A6904-D846-4E5D-8930-3FD30BAFBE1D}"/>
    <cellStyle name="Normal 26 4" xfId="9545" xr:uid="{61519DC9-C0BB-4C0D-8CDD-946C0FA90108}"/>
    <cellStyle name="Normal 26 4 2" xfId="20833" xr:uid="{F9D3E408-F3B4-4D47-893B-924916347A8F}"/>
    <cellStyle name="Normal 26 5" xfId="7551" xr:uid="{38E473CA-C4D6-43DA-BF3E-4AE0B8345E2B}"/>
    <cellStyle name="Normal 26 5 2" xfId="18839" xr:uid="{191C5916-D2FD-413A-99EB-895D58111D68}"/>
    <cellStyle name="Normal 26 6" xfId="5557" xr:uid="{2988EA14-530B-416A-A260-17901C33E1E1}"/>
    <cellStyle name="Normal 26 6 2" xfId="16845" xr:uid="{A22A486A-F6D8-4F85-A657-3D2AD1070DC0}"/>
    <cellStyle name="Normal 26 7" xfId="3322" xr:uid="{655387DB-3B8A-4934-8B0B-FA9D0DFB67F8}"/>
    <cellStyle name="Normal 26 7 2" xfId="14851" xr:uid="{EA3C9DFF-7E7F-4371-B74B-0C2A2BEB0C6E}"/>
    <cellStyle name="Normal 26 8" xfId="13892" xr:uid="{F1217DD9-05E2-493A-899E-28EA0A03A7B8}"/>
    <cellStyle name="Normal 26 8 2" xfId="26733" xr:uid="{89CB7FF8-E065-4E59-9193-F147E51425A8}"/>
    <cellStyle name="Normal 26 9" xfId="13536" xr:uid="{65048EE2-79BF-45ED-A983-08CF60872AE8}"/>
    <cellStyle name="Normal 27" xfId="531" xr:uid="{B9B4B32F-89E7-44DA-9D07-06AF2660778E}"/>
    <cellStyle name="Normal 27 10" xfId="26088" xr:uid="{D70D364E-EBF9-4F52-A518-60AAA2656FEC}"/>
    <cellStyle name="Normal 27 2" xfId="4558" xr:uid="{5DB09C5D-458C-4465-BEC7-72B501CA6357}"/>
    <cellStyle name="Normal 27 2 2" xfId="12537" xr:uid="{C3951130-000A-46F6-92CF-21CA556B3D66}"/>
    <cellStyle name="Normal 27 2 2 2" xfId="23825" xr:uid="{606D553E-D2C5-4FC1-A617-9C5AAFA2FAD9}"/>
    <cellStyle name="Normal 27 2 3" xfId="10543" xr:uid="{64BE6C2C-22D0-4063-B61B-2675463DDDCC}"/>
    <cellStyle name="Normal 27 2 3 2" xfId="21831" xr:uid="{6498B35A-B061-41F6-947C-708948D9EA4C}"/>
    <cellStyle name="Normal 27 2 4" xfId="8549" xr:uid="{34A12235-CF4D-4538-AECE-AB7F79D3F3D4}"/>
    <cellStyle name="Normal 27 2 4 2" xfId="19837" xr:uid="{6BFB0C63-0507-4B08-A28D-A2AD106020F8}"/>
    <cellStyle name="Normal 27 2 5" xfId="6555" xr:uid="{0CCF3DF7-066C-4C41-AAEE-B1C233C8072B}"/>
    <cellStyle name="Normal 27 2 5 2" xfId="17843" xr:uid="{CFDFEA42-A6AA-490D-9FAB-197E850FD3C1}"/>
    <cellStyle name="Normal 27 2 6" xfId="15849" xr:uid="{C7757B03-3A7B-4F8C-B767-5BAB19F966A0}"/>
    <cellStyle name="Normal 27 2 7" xfId="29131" xr:uid="{94CBB97B-52A3-4E90-BA44-8F10F05543AE}"/>
    <cellStyle name="Normal 27 3" xfId="11540" xr:uid="{5E8E5102-301E-4C4D-B3B3-895E1D8BD178}"/>
    <cellStyle name="Normal 27 3 2" xfId="22828" xr:uid="{E5A9CE49-8DBB-40DC-8CA2-9CA337856BC1}"/>
    <cellStyle name="Normal 27 4" xfId="9546" xr:uid="{C26B6A7A-F98F-4010-9DB3-71066E954FD0}"/>
    <cellStyle name="Normal 27 4 2" xfId="20834" xr:uid="{32F4E19D-900F-4FA6-BC1E-6A7BCF845E2B}"/>
    <cellStyle name="Normal 27 5" xfId="7552" xr:uid="{2F7A0517-568F-4D98-9A87-052BD436721D}"/>
    <cellStyle name="Normal 27 5 2" xfId="18840" xr:uid="{43A228C9-B093-4D2D-A087-5391E9966653}"/>
    <cellStyle name="Normal 27 6" xfId="5558" xr:uid="{BD80421F-220A-4737-B2EF-5479704398D8}"/>
    <cellStyle name="Normal 27 6 2" xfId="16846" xr:uid="{41CF85EB-48E0-4CF2-9E53-81D2AB3709EB}"/>
    <cellStyle name="Normal 27 7" xfId="3323" xr:uid="{58BB34E3-1D30-4006-8B6D-33AE9F4280B4}"/>
    <cellStyle name="Normal 27 7 2" xfId="14852" xr:uid="{CB2810A0-1BB5-45B4-9415-0ABA7FCECE54}"/>
    <cellStyle name="Normal 27 8" xfId="13895" xr:uid="{2FCED308-BEF7-468B-9BDF-BE8593403BF6}"/>
    <cellStyle name="Normal 27 8 2" xfId="26736" xr:uid="{DAE3B914-6E37-4180-A5AE-A7C720920FA8}"/>
    <cellStyle name="Normal 27 9" xfId="13537" xr:uid="{86649448-F933-4E89-92EC-03456A822CFF}"/>
    <cellStyle name="Normal 28" xfId="535" xr:uid="{8435CCDB-D4A7-4CEE-A778-119CB37A6425}"/>
    <cellStyle name="Normal 28 10" xfId="26090" xr:uid="{5FE5A102-1E9D-4D18-8FDB-15A1BFA3706D}"/>
    <cellStyle name="Normal 28 2" xfId="4559" xr:uid="{C6E8BF26-4002-4DF5-B29A-CECF8C213E4D}"/>
    <cellStyle name="Normal 28 2 2" xfId="12538" xr:uid="{CC4ED479-032A-4613-98DA-4A8C8AF81AA9}"/>
    <cellStyle name="Normal 28 2 2 2" xfId="23826" xr:uid="{EB8D1105-E4E5-4B9B-9154-81DA760DAC4C}"/>
    <cellStyle name="Normal 28 2 3" xfId="10544" xr:uid="{A40960D9-DFA0-4D03-AFB9-BD16FC229308}"/>
    <cellStyle name="Normal 28 2 3 2" xfId="21832" xr:uid="{A3B5B707-9EA4-4B0E-AB06-832B5585891E}"/>
    <cellStyle name="Normal 28 2 4" xfId="8550" xr:uid="{9802ABB5-853D-47B4-911A-2C6A66F17B79}"/>
    <cellStyle name="Normal 28 2 4 2" xfId="19838" xr:uid="{7B79DC2F-F19C-469C-B29A-157DF81982E4}"/>
    <cellStyle name="Normal 28 2 5" xfId="6556" xr:uid="{C3642822-E6E5-4A5F-B729-351BD9233EAA}"/>
    <cellStyle name="Normal 28 2 5 2" xfId="17844" xr:uid="{BD72B1A6-3174-485F-B9BA-9C7F73E942DC}"/>
    <cellStyle name="Normal 28 2 6" xfId="15850" xr:uid="{23BE1BD9-7194-42D7-A314-C6E139B42DFF}"/>
    <cellStyle name="Normal 28 3" xfId="11541" xr:uid="{06C1D92C-FD59-46F9-AE1A-E531C4E1C819}"/>
    <cellStyle name="Normal 28 3 2" xfId="22829" xr:uid="{76ECE062-B91D-4161-9680-D6BBFA92EA67}"/>
    <cellStyle name="Normal 28 4" xfId="9547" xr:uid="{B1FBB77B-235C-45B4-8C11-5F0A07DC9AD9}"/>
    <cellStyle name="Normal 28 4 2" xfId="20835" xr:uid="{4B3FB667-01B3-4FDF-9095-074B363BAE74}"/>
    <cellStyle name="Normal 28 5" xfId="7553" xr:uid="{CEC6F1CC-E7E3-4AD5-A482-991E63B91183}"/>
    <cellStyle name="Normal 28 5 2" xfId="18841" xr:uid="{1CA29FF3-87E6-4668-929A-D9F400391CBF}"/>
    <cellStyle name="Normal 28 6" xfId="5559" xr:uid="{37BA0034-1DCD-4E8E-B477-DFBFC5C8B757}"/>
    <cellStyle name="Normal 28 6 2" xfId="16847" xr:uid="{0B0AF3C3-567A-4E4B-BD39-1445B76E2FB7}"/>
    <cellStyle name="Normal 28 7" xfId="3324" xr:uid="{2C74011F-782B-4C08-B3DB-05D79AC33955}"/>
    <cellStyle name="Normal 28 7 2" xfId="14853" xr:uid="{57A7E39E-B2D5-4433-AA3F-553BA47D351B}"/>
    <cellStyle name="Normal 28 8" xfId="13898" xr:uid="{59B75D6C-B651-4114-B071-E1B437C665B0}"/>
    <cellStyle name="Normal 28 8 2" xfId="26737" xr:uid="{23F4A350-AD03-46BF-AA0B-82C527DC0E22}"/>
    <cellStyle name="Normal 28 9" xfId="13538" xr:uid="{BF89BEC7-3A92-4957-83B0-170385134547}"/>
    <cellStyle name="Normal 29" xfId="530" xr:uid="{7B002FD0-28AA-417E-BC39-B10316FDEDF0}"/>
    <cellStyle name="Normal 29 10" xfId="26087" xr:uid="{6000FE00-8465-43E8-BD8D-4A0BF4423E25}"/>
    <cellStyle name="Normal 29 2" xfId="4560" xr:uid="{2FB5694A-3908-4AC3-8C44-4E2F0B38B370}"/>
    <cellStyle name="Normal 29 2 2" xfId="12539" xr:uid="{88D70862-3E46-4A98-9AA3-CAC7E218AAA6}"/>
    <cellStyle name="Normal 29 2 2 2" xfId="23827" xr:uid="{866A4DEE-F0FA-4A97-B626-CE767709CEF6}"/>
    <cellStyle name="Normal 29 2 3" xfId="10545" xr:uid="{C6657A02-2459-4935-B214-ECABFA3364BF}"/>
    <cellStyle name="Normal 29 2 3 2" xfId="21833" xr:uid="{079DE849-924E-4299-A320-2CFFB1AEBDE6}"/>
    <cellStyle name="Normal 29 2 4" xfId="8551" xr:uid="{4EB7BAFC-7FAA-4BA3-8D8C-715F0DB91E82}"/>
    <cellStyle name="Normal 29 2 4 2" xfId="19839" xr:uid="{D1B17402-54D1-4739-B919-AEA3D14E0060}"/>
    <cellStyle name="Normal 29 2 5" xfId="6557" xr:uid="{E7983630-5910-472D-8972-17ECC0D26E5B}"/>
    <cellStyle name="Normal 29 2 5 2" xfId="17845" xr:uid="{433977AB-ADC4-4F1E-9EC6-6AA487AC7B4B}"/>
    <cellStyle name="Normal 29 2 6" xfId="15851" xr:uid="{F730D74B-9C66-4EC4-B515-B233ADB19180}"/>
    <cellStyle name="Normal 29 3" xfId="11542" xr:uid="{8E06CEE3-1113-425A-8FCD-2841F3092716}"/>
    <cellStyle name="Normal 29 3 2" xfId="22830" xr:uid="{BEBF0DD8-FC28-4345-A916-F2A94C6C8F76}"/>
    <cellStyle name="Normal 29 4" xfId="9548" xr:uid="{ECFC534C-1C83-4455-947B-E3B89A4F9809}"/>
    <cellStyle name="Normal 29 4 2" xfId="20836" xr:uid="{093B75A9-3A41-4091-A5A4-05D76852D47D}"/>
    <cellStyle name="Normal 29 5" xfId="7554" xr:uid="{2EA0464A-2932-412D-9385-A07432DFCA2E}"/>
    <cellStyle name="Normal 29 5 2" xfId="18842" xr:uid="{AA5BB724-0620-43AA-BDAF-1ED1013B37D3}"/>
    <cellStyle name="Normal 29 6" xfId="5560" xr:uid="{70EA236B-BA91-4485-98E4-72F2872E943D}"/>
    <cellStyle name="Normal 29 6 2" xfId="16848" xr:uid="{2ED08113-8FA8-4D42-9D77-2FA5DC87ED84}"/>
    <cellStyle name="Normal 29 7" xfId="3325" xr:uid="{5816C42A-C117-487E-B73B-21C45A9B7572}"/>
    <cellStyle name="Normal 29 7 2" xfId="14854" xr:uid="{350FEE74-2EEC-4E4B-97DF-02A15150030F}"/>
    <cellStyle name="Normal 29 8" xfId="13894" xr:uid="{36C4F539-66D2-4673-BCBE-6A2251F0B702}"/>
    <cellStyle name="Normal 29 8 2" xfId="26735" xr:uid="{C0549F42-9AEB-4680-89D4-5420E87C5178}"/>
    <cellStyle name="Normal 29 9" xfId="13539" xr:uid="{609F5C1D-005D-4200-9078-D0A2FD50C50F}"/>
    <cellStyle name="Normal 3" xfId="48" xr:uid="{2EEA51A3-C382-42D4-AB83-4A93DEDE678D}"/>
    <cellStyle name="Normal 3 10" xfId="24209" xr:uid="{23AF1EBB-A47F-44C2-90EF-B66064065AA9}"/>
    <cellStyle name="Normal 3 10 2" xfId="29132" xr:uid="{7CA5CEF1-B5B7-41F8-BE7C-1E18C91D1029}"/>
    <cellStyle name="Normal 3 10 3" xfId="28844" xr:uid="{6300E001-78B5-4BE9-A39F-0261EDCCE020}"/>
    <cellStyle name="Normal 3 11" xfId="25830" xr:uid="{3BE6A411-9D1C-442C-B2A7-B57AD97ADE92}"/>
    <cellStyle name="Normal 3 11 2" xfId="29133" xr:uid="{E099CEE6-146C-49E0-97B2-66BA4D78E14A}"/>
    <cellStyle name="Normal 3 12" xfId="28845" xr:uid="{D30B8CAA-14EE-4254-95AE-97744BB37669}"/>
    <cellStyle name="Normal 3 12 2" xfId="29134" xr:uid="{E2EC599A-0542-41F3-AB22-761C8F19532F}"/>
    <cellStyle name="Normal 3 13" xfId="28846" xr:uid="{11364D5F-1B8A-4C79-94FB-13E775CC9405}"/>
    <cellStyle name="Normal 3 13 2" xfId="29135" xr:uid="{742F07A9-2CD6-4812-A978-A70B9B87A0FD}"/>
    <cellStyle name="Normal 3 14" xfId="29116" xr:uid="{4E753AC7-4A08-4020-A37A-985E3DB8D6A3}"/>
    <cellStyle name="Normal 3 15" xfId="30216" xr:uid="{D5B8F7D5-2903-4CBA-B000-03832324EB50}"/>
    <cellStyle name="Normal 3 16" xfId="120" xr:uid="{2EB89100-2F8E-4836-9B30-C48D169C9A8B}"/>
    <cellStyle name="Normal 3 2" xfId="121" xr:uid="{79EBEAA6-39BA-499D-BC14-B6B7F4EA8F3B}"/>
    <cellStyle name="Normal 3 2 2" xfId="11543" xr:uid="{A87EE7F2-370D-47BB-8288-0D805FBB4796}"/>
    <cellStyle name="Normal 3 2 2 2" xfId="22831" xr:uid="{C9C17CD0-AB72-4510-A785-BFD776C6A70D}"/>
    <cellStyle name="Normal 3 2 2 3" xfId="29136" xr:uid="{797B07F9-D1A7-4801-A6A7-483A5D049B92}"/>
    <cellStyle name="Normal 3 2 3" xfId="9549" xr:uid="{6063F161-BE23-48EC-B7F9-E32426EA1F37}"/>
    <cellStyle name="Normal 3 2 3 2" xfId="20837" xr:uid="{23EE8451-4EFC-4D51-8C6F-0EBB1F22E55F}"/>
    <cellStyle name="Normal 3 2 4" xfId="7555" xr:uid="{0FB877BC-058C-4D68-B2E0-C14C1C43AA86}"/>
    <cellStyle name="Normal 3 2 4 2" xfId="18843" xr:uid="{A5B92AE2-85FF-4175-901B-7CB51F2ED597}"/>
    <cellStyle name="Normal 3 2 5" xfId="5561" xr:uid="{77D430CF-0372-4E4C-BC6C-C7F9621FF5E3}"/>
    <cellStyle name="Normal 3 2 5 2" xfId="16849" xr:uid="{F1C3823D-693D-468F-A232-FDC8BF8B6E86}"/>
    <cellStyle name="Normal 3 2 6" xfId="3326" xr:uid="{FC6C738B-06E2-4C91-87F2-6EBE67C3BA6A}"/>
    <cellStyle name="Normal 3 2 6 2" xfId="14855" xr:uid="{1BAC3A5D-D8E0-4FF0-AB95-BEEDFE7C46D8}"/>
    <cellStyle name="Normal 3 2 7" xfId="25844" xr:uid="{DD68B74D-89E1-4B6C-9022-A4066D2464A0}"/>
    <cellStyle name="Normal 3 3" xfId="421" xr:uid="{FF4DAE0B-C370-47FA-B1FD-D29E515FE9B4}"/>
    <cellStyle name="Normal 3 3 2" xfId="504" xr:uid="{3DC57929-49DE-4CFD-9419-052D34A0FB0D}"/>
    <cellStyle name="Normal 3 3 2 2" xfId="590" xr:uid="{1358A261-E1CE-4A32-BADB-28D2BF52737B}"/>
    <cellStyle name="Normal 3 3 2 2 2" xfId="13953" xr:uid="{25EDD410-74BC-4D24-8405-43C998EF3136}"/>
    <cellStyle name="Normal 3 3 2 3" xfId="12540" xr:uid="{CD9B06B4-C742-4793-8216-AC9CF28DE87D}"/>
    <cellStyle name="Normal 3 3 2 3 2" xfId="23828" xr:uid="{D7BC68BB-044D-4063-8EE7-96CF218520CD}"/>
    <cellStyle name="Normal 3 3 2 4" xfId="13876" xr:uid="{D4AF7DF2-805E-4D0E-842D-0743E6A77544}"/>
    <cellStyle name="Normal 3 3 2 5" xfId="29137" xr:uid="{951403CD-B40B-46E5-815F-0025F18889F1}"/>
    <cellStyle name="Normal 3 3 3" xfId="553" xr:uid="{A319A01F-7323-4EAA-B7B3-0F98A8259ECE}"/>
    <cellStyle name="Normal 3 3 3 2" xfId="10546" xr:uid="{0AC7328B-3BEE-4B06-8E48-882D0E2A3634}"/>
    <cellStyle name="Normal 3 3 3 2 2" xfId="21834" xr:uid="{6B31E2E4-A9D5-45C0-9A4F-04868A0720C9}"/>
    <cellStyle name="Normal 3 3 3 3" xfId="13916" xr:uid="{3237B42E-0960-41D5-A991-ECB8A01D01BE}"/>
    <cellStyle name="Normal 3 3 4" xfId="8552" xr:uid="{C57B3D33-4313-40F1-A56C-78BA0B4496C6}"/>
    <cellStyle name="Normal 3 3 4 2" xfId="19840" xr:uid="{DBE39D57-A470-4E16-BD8F-95034220DF58}"/>
    <cellStyle name="Normal 3 3 5" xfId="6558" xr:uid="{E62A6C96-FA4F-4EE8-B2CF-319504520149}"/>
    <cellStyle name="Normal 3 3 5 2" xfId="17846" xr:uid="{C6EAFCBD-5DC8-4B1E-94E7-A16AC9EA6A80}"/>
    <cellStyle name="Normal 3 3 6" xfId="4561" xr:uid="{FB79C65F-B6EC-4D99-8388-7A88A8E2C167}"/>
    <cellStyle name="Normal 3 3 6 2" xfId="15852" xr:uid="{2F860CCA-D53C-465E-89EF-0A49BF611B20}"/>
    <cellStyle name="Normal 3 3 7" xfId="13831" xr:uid="{9BD186FB-9FE5-4C1B-9808-CF9F72AF911E}"/>
    <cellStyle name="Normal 3 3 8" xfId="24210" xr:uid="{A02C5BF6-648E-4AE2-B64B-EF76D301B83C}"/>
    <cellStyle name="Normal 3 3 8 2" xfId="27137" xr:uid="{93457A95-B20B-426C-AD04-39482F8D8AC9}"/>
    <cellStyle name="Normal 3 4" xfId="473" xr:uid="{B0C161DE-940A-4077-90E9-AFB44B959BF0}"/>
    <cellStyle name="Normal 3 4 2" xfId="573" xr:uid="{FC92F8BD-F199-4346-8B18-BE1A6D2CBF14}"/>
    <cellStyle name="Normal 3 4 2 2" xfId="13936" xr:uid="{5F3F33FD-88F1-4EEC-93F5-B0F7DA5E2F6E}"/>
    <cellStyle name="Normal 3 4 2 3" xfId="24485" xr:uid="{FD41693E-468E-48B5-9A19-60A50D0333D8}"/>
    <cellStyle name="Normal 3 4 2 4" xfId="24928" xr:uid="{5C6F0FAE-DCE1-4AD2-AB9B-C8535DBC0D5E}"/>
    <cellStyle name="Normal 3 4 2 5" xfId="25291" xr:uid="{95C5C212-6E51-4DB5-8672-207DEE51D2E5}"/>
    <cellStyle name="Normal 3 4 2 6" xfId="29138" xr:uid="{810DC613-5D3A-4ECD-B1DB-05ED4DB22ED2}"/>
    <cellStyle name="Normal 3 4 3" xfId="13855" xr:uid="{1261941B-E7B9-4140-B762-0340AA501FDF}"/>
    <cellStyle name="Normal 3 4 4" xfId="24211" xr:uid="{C5CC1B86-F664-4C02-AD6F-0728E2DECFCB}"/>
    <cellStyle name="Normal 3 4 5" xfId="24782" xr:uid="{613AD0B7-BA7D-4564-9A6E-0ACD9D77F23C}"/>
    <cellStyle name="Normal 3 4 6" xfId="25097" xr:uid="{74789D8D-BB3B-491B-9E02-EDFE98E4FF8A}"/>
    <cellStyle name="Normal 3 4 7" xfId="28847" xr:uid="{9AC010F8-910C-4337-9ABF-29AB5FF8771D}"/>
    <cellStyle name="Normal 3 5" xfId="452" xr:uid="{74C01CC2-C7DE-4F53-AE96-65FCF1AB58C7}"/>
    <cellStyle name="Normal 3 5 2" xfId="29139" xr:uid="{FCECDC6A-DE08-431A-9CD9-1DF13494D544}"/>
    <cellStyle name="Normal 3 5 3" xfId="28848" xr:uid="{14FBC764-0735-458E-9928-6C55C661DA7E}"/>
    <cellStyle name="Normal 3 6" xfId="538" xr:uid="{D1FBA64C-D6E8-40E1-A54F-8BAE43A9D752}"/>
    <cellStyle name="Normal 3 6 2" xfId="13901" xr:uid="{BD7CB911-A294-4636-A9B8-918488DECBAC}"/>
    <cellStyle name="Normal 3 6 2 2" xfId="29140" xr:uid="{722E78AB-378F-4649-A686-8C133405202A}"/>
    <cellStyle name="Normal 3 6 3" xfId="28849" xr:uid="{97095A02-7D1A-4BA5-B7FB-60A77787A335}"/>
    <cellStyle name="Normal 3 7" xfId="724" xr:uid="{7C5F881B-F23C-4D6B-ADF1-3CC1AB198E63}"/>
    <cellStyle name="Normal 3 7 2" xfId="13977" xr:uid="{D176BF59-9289-4225-9760-0B2A2E4D8979}"/>
    <cellStyle name="Normal 3 7 2 2" xfId="29141" xr:uid="{3FA25E99-3908-4FD2-A7D7-10EED066E47A}"/>
    <cellStyle name="Normal 3 7 3" xfId="28850" xr:uid="{DCF28501-5741-413C-9F42-83438ABE1BFA}"/>
    <cellStyle name="Normal 3 8" xfId="13678" xr:uid="{AB8DB7FC-5849-40A5-8B5C-CBB0D0FAF545}"/>
    <cellStyle name="Normal 3 8 2" xfId="29142" xr:uid="{24062A65-3627-43C6-B4F3-4156A63019BD}"/>
    <cellStyle name="Normal 3 8 3" xfId="28851" xr:uid="{2F36A2DF-462E-44B6-80C2-81B6A67D94C5}"/>
    <cellStyle name="Normal 3 9" xfId="12665" xr:uid="{9E687BE9-6D61-4F46-B303-FD580B2F84F2}"/>
    <cellStyle name="Normal 3 9 2" xfId="29143" xr:uid="{9EBE72D2-61DE-474B-83B5-B7C1FE850BB0}"/>
    <cellStyle name="Normal 3 9 3" xfId="28852" xr:uid="{D1051FEB-47CF-402D-91ED-91B64429B6A3}"/>
    <cellStyle name="Normal 30" xfId="536" xr:uid="{F3647CC7-3C32-42B3-9A46-07D2871040CA}"/>
    <cellStyle name="Normal 30 10" xfId="27965" xr:uid="{CC4BA62A-BDB9-44D0-A3C2-25D5CF0ED94A}"/>
    <cellStyle name="Normal 30 11" xfId="26091" xr:uid="{E19DC52E-8C51-4CB0-9B4B-D4486D3D5793}"/>
    <cellStyle name="Normal 30 2" xfId="4562" xr:uid="{A3CAD57F-DB3E-4DD6-B77F-A65760234587}"/>
    <cellStyle name="Normal 30 2 2" xfId="12541" xr:uid="{E4624371-4BD6-49AA-98EB-51BFF80EB7FB}"/>
    <cellStyle name="Normal 30 2 2 2" xfId="23829" xr:uid="{2E613CA6-5564-46DB-A253-50F32C2B7AD1}"/>
    <cellStyle name="Normal 30 2 3" xfId="10547" xr:uid="{5AF41A32-ED2C-465E-A0EE-E5C1F33DD77E}"/>
    <cellStyle name="Normal 30 2 3 2" xfId="21835" xr:uid="{CB56C792-0B0F-4F5B-85F3-27BDC8CD2782}"/>
    <cellStyle name="Normal 30 2 4" xfId="8553" xr:uid="{6E5747B2-CFDF-4BD5-AC39-9B39E8C611B2}"/>
    <cellStyle name="Normal 30 2 4 2" xfId="19841" xr:uid="{6BA52ABA-84B0-465D-98FB-ACD31C9D115A}"/>
    <cellStyle name="Normal 30 2 5" xfId="6559" xr:uid="{6BC41806-A385-444A-B3F7-F516DBAD3DB8}"/>
    <cellStyle name="Normal 30 2 5 2" xfId="17847" xr:uid="{E63E0B72-6A85-474C-8C34-016EE6CD12A1}"/>
    <cellStyle name="Normal 30 2 6" xfId="15853" xr:uid="{F3492AA9-9599-42F8-BE40-73F6A485F8D6}"/>
    <cellStyle name="Normal 30 2 7" xfId="29144" xr:uid="{7D786C2E-5695-4C10-91C1-1B4FA965F095}"/>
    <cellStyle name="Normal 30 3" xfId="11544" xr:uid="{A4B215B9-FF12-4C09-99BE-B03349381A31}"/>
    <cellStyle name="Normal 30 3 2" xfId="22832" xr:uid="{E4902A5B-6BF6-41A9-895F-B8B4E3B9BDF9}"/>
    <cellStyle name="Normal 30 4" xfId="9550" xr:uid="{702AE8E3-6D9E-4D31-A6DA-F0E9291A43A9}"/>
    <cellStyle name="Normal 30 4 2" xfId="20838" xr:uid="{22080015-F63C-42F5-BC8D-6AE3C976F910}"/>
    <cellStyle name="Normal 30 5" xfId="7556" xr:uid="{A8145F85-B1C8-44C3-A1BF-FB157A101B68}"/>
    <cellStyle name="Normal 30 5 2" xfId="18844" xr:uid="{14763FF4-624B-43E1-94B3-8F80C2B3B139}"/>
    <cellStyle name="Normal 30 6" xfId="5562" xr:uid="{FC83D4F1-84AA-4371-9861-DBE070A6D382}"/>
    <cellStyle name="Normal 30 6 2" xfId="16850" xr:uid="{50B9679F-9D88-4A34-93B4-28B8353DC0ED}"/>
    <cellStyle name="Normal 30 7" xfId="3327" xr:uid="{A38D82C4-EA65-46AB-800E-8CCFDBD60FFD}"/>
    <cellStyle name="Normal 30 7 2" xfId="14856" xr:uid="{0A0B134C-FEEA-4BAF-9D66-30F33BEDE206}"/>
    <cellStyle name="Normal 30 8" xfId="13899" xr:uid="{A3C6C4A0-8AAA-43CC-A8C9-746CA28073B0}"/>
    <cellStyle name="Normal 30 8 2" xfId="26738" xr:uid="{0ACBBF67-96B6-43FF-B53F-F07DF55494C8}"/>
    <cellStyle name="Normal 30 9" xfId="13540" xr:uid="{8C06373F-F6A2-4B79-B142-576964AEB427}"/>
    <cellStyle name="Normal 31" xfId="3328" xr:uid="{59B88420-9259-42BE-856A-047CDFA3C170}"/>
    <cellStyle name="Normal 31 2" xfId="4563" xr:uid="{43CF9520-D3D4-4313-85C1-449E26FB42CC}"/>
    <cellStyle name="Normal 31 2 2" xfId="12542" xr:uid="{8804B5F2-BF9F-48A1-A01D-EF09889E831B}"/>
    <cellStyle name="Normal 31 2 2 2" xfId="23830" xr:uid="{5F5063BA-8F5F-47C3-BD01-0A6F9C3F9AE2}"/>
    <cellStyle name="Normal 31 2 3" xfId="10548" xr:uid="{AE0A132A-E089-47C4-AC2B-0F24483D232C}"/>
    <cellStyle name="Normal 31 2 3 2" xfId="21836" xr:uid="{ABF2D652-2F0A-4928-9D09-C54AD1E6BE69}"/>
    <cellStyle name="Normal 31 2 4" xfId="8554" xr:uid="{832CEB81-C3E0-4FDA-9FD7-99990E5052D7}"/>
    <cellStyle name="Normal 31 2 4 2" xfId="19842" xr:uid="{125ABA42-6977-4639-8EC5-86C9A96C0FBA}"/>
    <cellStyle name="Normal 31 2 5" xfId="6560" xr:uid="{1B1588D0-0E02-4128-9749-BF9C27F91C84}"/>
    <cellStyle name="Normal 31 2 5 2" xfId="17848" xr:uid="{AF521FC9-F697-4643-8686-562390B42F12}"/>
    <cellStyle name="Normal 31 2 6" xfId="15854" xr:uid="{8FF14979-CD34-4BAE-88DC-DB2345F9C3FC}"/>
    <cellStyle name="Normal 31 2 7" xfId="29145" xr:uid="{53E11236-A746-49B6-93F5-7DB84275400E}"/>
    <cellStyle name="Normal 31 3" xfId="11545" xr:uid="{DEF9282A-1EC8-4CB5-BDB0-0BCADF7C403E}"/>
    <cellStyle name="Normal 31 3 2" xfId="22833" xr:uid="{7223C461-0927-41F6-9856-8CFAF9AA5350}"/>
    <cellStyle name="Normal 31 4" xfId="9551" xr:uid="{30CE65F6-8F89-4AA7-A1F8-7DE1089B2C9B}"/>
    <cellStyle name="Normal 31 4 2" xfId="20839" xr:uid="{F8F397EE-5DD2-49D1-8D20-03C9063C4CAC}"/>
    <cellStyle name="Normal 31 5" xfId="7557" xr:uid="{30D9DBF2-EA8C-4A93-8830-5EC429DB2AFE}"/>
    <cellStyle name="Normal 31 5 2" xfId="18845" xr:uid="{E58E90B5-F92C-4C41-B4F2-A918A99A2DF9}"/>
    <cellStyle name="Normal 31 6" xfId="5563" xr:uid="{C822C7A9-EA72-4038-93BF-228954522274}"/>
    <cellStyle name="Normal 31 6 2" xfId="16851" xr:uid="{E1F388AB-7082-4E44-BADB-FE1ADF89DB66}"/>
    <cellStyle name="Normal 31 7" xfId="14857" xr:uid="{4D0CA42B-8584-4756-B5C8-C4E5E7EA417D}"/>
    <cellStyle name="Normal 31 8" xfId="13541" xr:uid="{513F42C2-064C-4F20-901D-B0B9B18F3434}"/>
    <cellStyle name="Normal 31 9" xfId="24537" xr:uid="{3F9B4603-1451-4274-B09D-34DF8414D4F2}"/>
    <cellStyle name="Normal 31 9 2" xfId="27227" xr:uid="{36BFC70D-DBE5-4282-8E9E-20AF159F050C}"/>
    <cellStyle name="Normal 32" xfId="3329" xr:uid="{51508109-B934-4C38-9DAB-F1FB593DF747}"/>
    <cellStyle name="Normal 32 2" xfId="4564" xr:uid="{EEFA67A9-A899-4731-ABA1-B178B2BC20BD}"/>
    <cellStyle name="Normal 32 2 2" xfId="12543" xr:uid="{4796898C-E447-4F86-B27A-800A15571B66}"/>
    <cellStyle name="Normal 32 2 2 2" xfId="23831" xr:uid="{C7BB35CE-D952-4D3E-8095-65A7A34C2C75}"/>
    <cellStyle name="Normal 32 2 3" xfId="10549" xr:uid="{7A9C07F3-C163-46BF-B0BD-F077415D90DC}"/>
    <cellStyle name="Normal 32 2 3 2" xfId="21837" xr:uid="{AD553B48-CE5F-47B1-A226-14219E4C57BC}"/>
    <cellStyle name="Normal 32 2 4" xfId="8555" xr:uid="{62B0E0CA-7868-4562-9EB2-AA3068287BE3}"/>
    <cellStyle name="Normal 32 2 4 2" xfId="19843" xr:uid="{73F0502B-8ACC-4392-A081-221F65F8C18D}"/>
    <cellStyle name="Normal 32 2 5" xfId="6561" xr:uid="{FA155746-9A5E-4A42-A82F-948D97181C35}"/>
    <cellStyle name="Normal 32 2 5 2" xfId="17849" xr:uid="{AC3BC8A1-3DE1-490B-9E93-0A2FCD36718D}"/>
    <cellStyle name="Normal 32 2 6" xfId="15855" xr:uid="{9926D390-002E-49B5-89D4-31688D13B56A}"/>
    <cellStyle name="Normal 32 2 7" xfId="29146" xr:uid="{8421DD6B-476C-4FB5-8D35-6B98873C0E14}"/>
    <cellStyle name="Normal 32 3" xfId="11546" xr:uid="{B51C0AD8-72E4-43A2-AA9A-E2F19C672544}"/>
    <cellStyle name="Normal 32 3 2" xfId="22834" xr:uid="{BBCFC6CC-6683-4550-91E5-9EA1A3A56023}"/>
    <cellStyle name="Normal 32 4" xfId="9552" xr:uid="{F178938C-69FD-4EB9-8A27-982466973BBA}"/>
    <cellStyle name="Normal 32 4 2" xfId="20840" xr:uid="{99D94440-22BC-4347-A3DC-DC38C11E8C49}"/>
    <cellStyle name="Normal 32 5" xfId="7558" xr:uid="{C1D954D6-FDBE-44B7-9A57-C0ECD56C9ACE}"/>
    <cellStyle name="Normal 32 5 2" xfId="18846" xr:uid="{CF86457F-859A-4424-A783-37372082DC5D}"/>
    <cellStyle name="Normal 32 6" xfId="5564" xr:uid="{F3CDB21E-C588-4A17-86A7-BB70CB290F50}"/>
    <cellStyle name="Normal 32 6 2" xfId="16852" xr:uid="{2E50929E-1F5E-4179-9A0C-F956752CBE1A}"/>
    <cellStyle name="Normal 32 7" xfId="14858" xr:uid="{F2831D40-2AF6-495E-948F-6423192B6DA9}"/>
    <cellStyle name="Normal 32 8" xfId="13542" xr:uid="{FC0A0A36-AEFD-4DF6-B644-9AAF97B48082}"/>
    <cellStyle name="Normal 32 9" xfId="24458" xr:uid="{5061A2B9-347F-4CCE-8D71-DEA845D8A9B9}"/>
    <cellStyle name="Normal 32 9 2" xfId="27208" xr:uid="{E9690C44-5365-44EC-99E3-D9C9ADDA103C}"/>
    <cellStyle name="Normal 33" xfId="3330" xr:uid="{EA40035F-A47E-484A-B78C-6798360DC82F}"/>
    <cellStyle name="Normal 33 2" xfId="4565" xr:uid="{D0C7A9BE-C0F6-4A22-AA80-BD4E4C141F27}"/>
    <cellStyle name="Normal 33 2 2" xfId="12544" xr:uid="{241EE9B8-E0D2-4AD2-95B1-62376DF70A9C}"/>
    <cellStyle name="Normal 33 2 2 2" xfId="23832" xr:uid="{D0B43A36-62DC-4809-971B-0DAC00E6AF56}"/>
    <cellStyle name="Normal 33 2 3" xfId="10550" xr:uid="{87C14C9D-6DDD-4656-A707-F5176AD05A6C}"/>
    <cellStyle name="Normal 33 2 3 2" xfId="21838" xr:uid="{CA2EF807-54EE-4463-8FCB-A046A9C85862}"/>
    <cellStyle name="Normal 33 2 4" xfId="8556" xr:uid="{31576A73-8026-48F3-A501-0961EAC39B15}"/>
    <cellStyle name="Normal 33 2 4 2" xfId="19844" xr:uid="{36E37986-5FEA-4A62-80A3-EA0396A1688B}"/>
    <cellStyle name="Normal 33 2 5" xfId="6562" xr:uid="{D2668043-EA4D-447B-9177-5174DE6E3C3D}"/>
    <cellStyle name="Normal 33 2 5 2" xfId="17850" xr:uid="{BC666753-923B-4792-85F9-6F2A333F441B}"/>
    <cellStyle name="Normal 33 2 6" xfId="15856" xr:uid="{CAF5BE32-7C12-46B6-9697-A0E76BF2B43E}"/>
    <cellStyle name="Normal 33 2 7" xfId="29147" xr:uid="{C9C32294-4F57-4622-BB6E-3647DD78FB8B}"/>
    <cellStyle name="Normal 33 3" xfId="11547" xr:uid="{A2F0BCE2-23DD-4A76-9732-7D285D4673C9}"/>
    <cellStyle name="Normal 33 3 2" xfId="22835" xr:uid="{C30629D9-DFAC-4479-995E-3259EE827A9E}"/>
    <cellStyle name="Normal 33 4" xfId="9553" xr:uid="{AFFEBEAE-9EE4-465C-80C5-D47D8CFAD29A}"/>
    <cellStyle name="Normal 33 4 2" xfId="20841" xr:uid="{0B06901D-99B4-431F-A344-C8815019381E}"/>
    <cellStyle name="Normal 33 5" xfId="7559" xr:uid="{B70A779B-B352-43DB-90CF-3ABB50AEF877}"/>
    <cellStyle name="Normal 33 5 2" xfId="18847" xr:uid="{8C097BA8-E167-493D-8916-4E0DCCEA416A}"/>
    <cellStyle name="Normal 33 6" xfId="5565" xr:uid="{00614BFC-183E-42F6-A30D-45B5DBFF6173}"/>
    <cellStyle name="Normal 33 6 2" xfId="16853" xr:uid="{6DA9EAFF-E320-4FB2-AA5B-84E70C5CE76C}"/>
    <cellStyle name="Normal 33 7" xfId="14859" xr:uid="{7AB2DF0D-C461-4E78-8251-DFF2DD850AA7}"/>
    <cellStyle name="Normal 33 8" xfId="13543" xr:uid="{7B6E7ECE-012B-4B3F-9596-1E9F2DCEC7D3}"/>
    <cellStyle name="Normal 33 9" xfId="24553" xr:uid="{E4B23DC9-AC52-4B39-902C-F8D099C13EA4}"/>
    <cellStyle name="Normal 33 9 2" xfId="27235" xr:uid="{A30EDC1C-75D6-44B2-8C24-B849770B9969}"/>
    <cellStyle name="Normal 34" xfId="3331" xr:uid="{E2085B0F-88D9-40FD-B79E-C17A8A120162}"/>
    <cellStyle name="Normal 34 2" xfId="4566" xr:uid="{4C616432-A1BF-49F5-BCF3-9984190B512E}"/>
    <cellStyle name="Normal 34 2 2" xfId="12545" xr:uid="{D160C522-966D-473F-A4B8-F30D44D772CE}"/>
    <cellStyle name="Normal 34 2 2 2" xfId="23833" xr:uid="{6FDDD2E9-0176-4E19-A99C-77EDDE3DA5A9}"/>
    <cellStyle name="Normal 34 2 3" xfId="10551" xr:uid="{83BC22B4-D819-428C-8E48-A7F70C7129A9}"/>
    <cellStyle name="Normal 34 2 3 2" xfId="21839" xr:uid="{0DDEB9E4-EB93-4852-80CF-15CB7E11A9DC}"/>
    <cellStyle name="Normal 34 2 4" xfId="8557" xr:uid="{B95C5545-B908-48BB-8117-1DCE126B634B}"/>
    <cellStyle name="Normal 34 2 4 2" xfId="19845" xr:uid="{B821A2D9-C69B-4F83-8183-4B55C436FE5C}"/>
    <cellStyle name="Normal 34 2 5" xfId="6563" xr:uid="{4EA4C15A-B4D9-4400-9C9B-9FE00F03BC02}"/>
    <cellStyle name="Normal 34 2 5 2" xfId="17851" xr:uid="{106B0CF8-9C63-433F-B3C1-2A0E1B20F4FB}"/>
    <cellStyle name="Normal 34 2 6" xfId="15857" xr:uid="{A7E9E5B0-A198-4D5D-8A6D-55BCC64A4CE3}"/>
    <cellStyle name="Normal 34 2 7" xfId="29148" xr:uid="{5D14F62D-4BFF-4C98-8287-541655756137}"/>
    <cellStyle name="Normal 34 3" xfId="11548" xr:uid="{6F810645-AEBF-4F77-8B2F-080C63B3019E}"/>
    <cellStyle name="Normal 34 3 2" xfId="22836" xr:uid="{32820381-B48A-4407-95AA-C2678C7C61CE}"/>
    <cellStyle name="Normal 34 4" xfId="9554" xr:uid="{3947D72B-FCF4-498A-B603-5C3172A6C5B6}"/>
    <cellStyle name="Normal 34 4 2" xfId="20842" xr:uid="{83EDE5BF-2A1F-4EF0-8365-8F40255FB46E}"/>
    <cellStyle name="Normal 34 5" xfId="7560" xr:uid="{1A29E8A3-00AA-49A7-A160-FB4EBA8CB917}"/>
    <cellStyle name="Normal 34 5 2" xfId="18848" xr:uid="{51FE5DD8-5A76-49BD-8F5D-F87FC23FEC7B}"/>
    <cellStyle name="Normal 34 6" xfId="5566" xr:uid="{2BE58710-D9A4-4715-AC96-A179AD3233D6}"/>
    <cellStyle name="Normal 34 6 2" xfId="16854" xr:uid="{ED4CA49C-36ED-4206-91A8-2A81866C8CF9}"/>
    <cellStyle name="Normal 34 7" xfId="14860" xr:uid="{D852BB38-2D8F-4D89-AA02-9D13513CC99F}"/>
    <cellStyle name="Normal 34 8" xfId="13544" xr:uid="{154E415D-67B2-433B-9556-CC3FCAF212FD}"/>
    <cellStyle name="Normal 34 9" xfId="24536" xr:uid="{6B19D911-7EA9-4E13-A57F-F41CD42038CE}"/>
    <cellStyle name="Normal 34 9 2" xfId="27226" xr:uid="{C6687837-A340-4954-B7E6-E9E78974D343}"/>
    <cellStyle name="Normal 35" xfId="3332" xr:uid="{57047905-C264-4F65-850B-D572518B9902}"/>
    <cellStyle name="Normal 35 2" xfId="4567" xr:uid="{345374FA-E566-4512-B050-7C98CCBA6F8D}"/>
    <cellStyle name="Normal 35 2 2" xfId="12546" xr:uid="{5A59BA52-C131-4D03-B247-081E8A41008A}"/>
    <cellStyle name="Normal 35 2 2 2" xfId="23834" xr:uid="{3D597189-541C-44C4-965B-D8D3F427BA5F}"/>
    <cellStyle name="Normal 35 2 3" xfId="10552" xr:uid="{3CCACA9C-0B3A-4078-9429-0D26C0B67663}"/>
    <cellStyle name="Normal 35 2 3 2" xfId="21840" xr:uid="{54431695-15BA-4160-B09A-06F2C8C5C460}"/>
    <cellStyle name="Normal 35 2 4" xfId="8558" xr:uid="{47230838-5715-4E26-A4A4-D7F40A21713E}"/>
    <cellStyle name="Normal 35 2 4 2" xfId="19846" xr:uid="{D06A4897-87D1-4743-90D1-6911310BA5EB}"/>
    <cellStyle name="Normal 35 2 5" xfId="6564" xr:uid="{489F5E1D-9A91-490A-A04A-28E46AE65A9D}"/>
    <cellStyle name="Normal 35 2 5 2" xfId="17852" xr:uid="{43A1CD9E-3BF0-4BD0-BE03-18C3C104B14D}"/>
    <cellStyle name="Normal 35 2 6" xfId="15858" xr:uid="{449F9D3E-E845-4554-A1DA-D063541B0B9C}"/>
    <cellStyle name="Normal 35 2 7" xfId="29149" xr:uid="{7056E41C-7238-498B-AD11-213202CAD0DD}"/>
    <cellStyle name="Normal 35 3" xfId="11549" xr:uid="{38ED9BA8-CA49-400C-AD89-ED8B11CF7D1F}"/>
    <cellStyle name="Normal 35 3 2" xfId="22837" xr:uid="{AEE4B53F-FB2F-4C8E-8CE7-D5824A9BEC8D}"/>
    <cellStyle name="Normal 35 4" xfId="9555" xr:uid="{C41CF5C6-6D1E-4210-9DB8-2811FC9D52F5}"/>
    <cellStyle name="Normal 35 4 2" xfId="20843" xr:uid="{EC5230D4-46E8-494A-90B5-6E8BAF239F82}"/>
    <cellStyle name="Normal 35 5" xfId="7561" xr:uid="{4BC6BDEB-7C12-4058-AA40-2831382376A4}"/>
    <cellStyle name="Normal 35 5 2" xfId="18849" xr:uid="{4A5BE51C-4C51-43BD-8B59-71B374C83378}"/>
    <cellStyle name="Normal 35 6" xfId="5567" xr:uid="{3882D902-A811-426B-85AF-8334CD19EB0C}"/>
    <cellStyle name="Normal 35 6 2" xfId="16855" xr:uid="{68E957EB-9819-4521-9A13-A01A88CB4DBE}"/>
    <cellStyle name="Normal 35 7" xfId="14861" xr:uid="{E576004E-57BA-401A-8672-AA332122902E}"/>
    <cellStyle name="Normal 35 8" xfId="13545" xr:uid="{345352B8-345B-481D-95AB-FFC60B5D3AE0}"/>
    <cellStyle name="Normal 35 9" xfId="24567" xr:uid="{5B687907-4641-4B3A-9732-FB0E981A798E}"/>
    <cellStyle name="Normal 35 9 2" xfId="27247" xr:uid="{7E0CBBFD-5969-4693-AA76-8D3A74411A48}"/>
    <cellStyle name="Normal 36" xfId="3333" xr:uid="{051FEAF2-C81C-4900-9BB1-D4E7FF353404}"/>
    <cellStyle name="Normal 36 10" xfId="28853" xr:uid="{51CA6715-FED1-40AA-AA2F-2B7BB1CCB30C}"/>
    <cellStyle name="Normal 36 2" xfId="4568" xr:uid="{4ABA7B36-320B-4DE9-8C65-1031015BF5EA}"/>
    <cellStyle name="Normal 36 2 2" xfId="12547" xr:uid="{0CF31E6B-50EE-4EB4-BF58-8E250FD3A541}"/>
    <cellStyle name="Normal 36 2 2 2" xfId="23835" xr:uid="{BF97E5A1-AF28-44CA-86AB-E44440653DC6}"/>
    <cellStyle name="Normal 36 2 3" xfId="10553" xr:uid="{5F648461-EF31-4936-AC2D-E6AFA37C43C6}"/>
    <cellStyle name="Normal 36 2 3 2" xfId="21841" xr:uid="{34990142-DF82-4E5A-8F3C-AE9AFB0C67AE}"/>
    <cellStyle name="Normal 36 2 4" xfId="8559" xr:uid="{C45E3A09-138B-457D-915E-D46ECAE099C0}"/>
    <cellStyle name="Normal 36 2 4 2" xfId="19847" xr:uid="{F9839605-E298-47B3-9769-EA9EA5B296D5}"/>
    <cellStyle name="Normal 36 2 5" xfId="6565" xr:uid="{EA8889FF-A274-42F5-9ACF-80891A43E52E}"/>
    <cellStyle name="Normal 36 2 5 2" xfId="17853" xr:uid="{7FBB106D-ECAD-4958-9DFC-289790F4B95E}"/>
    <cellStyle name="Normal 36 2 6" xfId="15859" xr:uid="{7FB613F8-01FF-4DA8-906A-5F29CBC09E2A}"/>
    <cellStyle name="Normal 36 3" xfId="11550" xr:uid="{0E05E07F-A9A8-447F-9904-4A8F26D5C544}"/>
    <cellStyle name="Normal 36 3 2" xfId="22838" xr:uid="{5E122937-8617-4E1D-8D76-4F4AD633D6C5}"/>
    <cellStyle name="Normal 36 4" xfId="9556" xr:uid="{B3EE3B7D-8CED-4A86-BEF7-D0E579E2D7B1}"/>
    <cellStyle name="Normal 36 4 2" xfId="20844" xr:uid="{F4EAFDEE-9310-47A3-9E17-4CDCBC6F22F6}"/>
    <cellStyle name="Normal 36 5" xfId="7562" xr:uid="{E2575E2A-19D0-4C57-9E15-78BDDD164C83}"/>
    <cellStyle name="Normal 36 5 2" xfId="18850" xr:uid="{4BD1FB84-2469-4A21-A6C3-ABF3ED9907B3}"/>
    <cellStyle name="Normal 36 6" xfId="5568" xr:uid="{1B32B435-543D-4689-A2DB-2FFDC1057377}"/>
    <cellStyle name="Normal 36 6 2" xfId="16856" xr:uid="{11F955D2-C252-4F9D-B0BA-170F360D1F2B}"/>
    <cellStyle name="Normal 36 7" xfId="14862" xr:uid="{8F6FD13E-9F03-4951-AC3A-1D76F5DF3980}"/>
    <cellStyle name="Normal 36 8" xfId="13546" xr:uid="{AEDBD578-6C19-4DA7-BFCD-EC3C8312E807}"/>
    <cellStyle name="Normal 36 9" xfId="24551" xr:uid="{276CA54B-6319-48BE-B2EC-C69D233C8FC5}"/>
    <cellStyle name="Normal 36 9 2" xfId="27234" xr:uid="{EE3F7D02-12EC-48E9-BCB2-CFD313B65DAB}"/>
    <cellStyle name="Normal 37" xfId="3334" xr:uid="{5A3A4368-E315-48D5-8910-935E830CCD73}"/>
    <cellStyle name="Normal 37 2" xfId="4569" xr:uid="{58B822AF-E6B7-4047-878A-22AB981C7ADB}"/>
    <cellStyle name="Normal 37 2 2" xfId="12548" xr:uid="{7EDD2E91-89D8-4C7E-A919-EC981F08D415}"/>
    <cellStyle name="Normal 37 2 2 2" xfId="23836" xr:uid="{DA2F17B7-6468-430D-B551-F166D9BAB3B8}"/>
    <cellStyle name="Normal 37 2 3" xfId="10554" xr:uid="{F6698AF0-5AB4-4092-A1B8-5EC44CDA2A5E}"/>
    <cellStyle name="Normal 37 2 3 2" xfId="21842" xr:uid="{3401F55B-5D17-4641-8D66-833C5247E0C6}"/>
    <cellStyle name="Normal 37 2 4" xfId="8560" xr:uid="{C6C2131C-1B1B-444D-8C12-C3C55498ED31}"/>
    <cellStyle name="Normal 37 2 4 2" xfId="19848" xr:uid="{11005DA3-64C9-4C31-A3FE-E9AFCAEFECCF}"/>
    <cellStyle name="Normal 37 2 5" xfId="6566" xr:uid="{E38DE743-9593-4D00-9AE2-1C7BF9513474}"/>
    <cellStyle name="Normal 37 2 5 2" xfId="17854" xr:uid="{78F44872-1F3F-4870-B1C3-052C94B83CFD}"/>
    <cellStyle name="Normal 37 2 6" xfId="15860" xr:uid="{22675C42-FA16-41BE-95B5-621F0A232D5B}"/>
    <cellStyle name="Normal 37 3" xfId="11551" xr:uid="{23FC7B60-CF49-4E81-BB67-162917C8D5C1}"/>
    <cellStyle name="Normal 37 3 2" xfId="22839" xr:uid="{F5006EAD-3183-48E1-A6DB-49E8636DB41C}"/>
    <cellStyle name="Normal 37 4" xfId="9557" xr:uid="{708B5FCC-A68C-4440-834D-76CB59871300}"/>
    <cellStyle name="Normal 37 4 2" xfId="20845" xr:uid="{2A017310-4363-4E31-AE75-94B15DCCD47F}"/>
    <cellStyle name="Normal 37 5" xfId="7563" xr:uid="{E23B4CC2-A065-4168-86BA-B54D5A437D81}"/>
    <cellStyle name="Normal 37 5 2" xfId="18851" xr:uid="{70758935-55DB-4729-8D15-BB088204C00D}"/>
    <cellStyle name="Normal 37 6" xfId="5569" xr:uid="{C6502A25-F9B5-4515-9AC5-73304AFF4C0B}"/>
    <cellStyle name="Normal 37 6 2" xfId="16857" xr:uid="{AE9C3684-F78E-49F6-8542-335C23510842}"/>
    <cellStyle name="Normal 37 7" xfId="14863" xr:uid="{EE9D4C6B-DA86-4048-9FCB-D3A3E026F05E}"/>
    <cellStyle name="Normal 37 8" xfId="13547" xr:uid="{D5AAE66F-8080-4D68-B86B-2CC4D61B3814}"/>
    <cellStyle name="Normal 37 9" xfId="24564" xr:uid="{249168D1-D366-4131-8246-9CDCB674AD60}"/>
    <cellStyle name="Normal 37 9 2" xfId="27245" xr:uid="{ED3374A1-3838-40C3-BECC-4BA1D9D2258A}"/>
    <cellStyle name="Normal 38" xfId="3335" xr:uid="{4032EF33-5AEC-4900-84DB-546FC3D92983}"/>
    <cellStyle name="Normal 38 2" xfId="4570" xr:uid="{04E7F158-FB51-4DBE-BDB5-0FCD66984FB2}"/>
    <cellStyle name="Normal 38 2 2" xfId="12549" xr:uid="{3267250C-1A13-412A-B079-353DC725B809}"/>
    <cellStyle name="Normal 38 2 2 2" xfId="23837" xr:uid="{534477CB-DA42-4053-92C0-3ED5240EA74D}"/>
    <cellStyle name="Normal 38 2 3" xfId="10555" xr:uid="{A9949816-F197-4E1F-88FA-472F306BF41F}"/>
    <cellStyle name="Normal 38 2 3 2" xfId="21843" xr:uid="{9430864A-2996-4A6D-A459-34B3FE6EF935}"/>
    <cellStyle name="Normal 38 2 4" xfId="8561" xr:uid="{F4CE5932-7FE3-4372-9E47-B2C3287085C6}"/>
    <cellStyle name="Normal 38 2 4 2" xfId="19849" xr:uid="{790E1266-4FC5-42FC-8981-15E54F7EC5B7}"/>
    <cellStyle name="Normal 38 2 5" xfId="6567" xr:uid="{43E71F88-8005-4D88-9756-12200E96C3DF}"/>
    <cellStyle name="Normal 38 2 5 2" xfId="17855" xr:uid="{F8D2947D-F273-4146-847A-1C2E9A4778FC}"/>
    <cellStyle name="Normal 38 2 6" xfId="15861" xr:uid="{0FA90CF1-3F31-47C4-A713-837F7744955B}"/>
    <cellStyle name="Normal 38 3" xfId="11552" xr:uid="{0A4A4E2A-187F-47B0-850F-87BD56EC9542}"/>
    <cellStyle name="Normal 38 3 2" xfId="22840" xr:uid="{709AECA6-8BFC-4369-A5FA-BA2D19260281}"/>
    <cellStyle name="Normal 38 4" xfId="9558" xr:uid="{920BD63A-FBE4-4DA2-B40A-841F44CCFEE8}"/>
    <cellStyle name="Normal 38 4 2" xfId="20846" xr:uid="{546813D6-0AF2-4E5E-93BA-D506A2E3E62F}"/>
    <cellStyle name="Normal 38 5" xfId="7564" xr:uid="{44E34245-EBAE-4391-8203-148CFA7224E8}"/>
    <cellStyle name="Normal 38 5 2" xfId="18852" xr:uid="{7EE0E6CC-80A3-4F09-A872-93309DE079D3}"/>
    <cellStyle name="Normal 38 6" xfId="5570" xr:uid="{B6F6B1F7-E985-4E2A-871F-5237B0A98D11}"/>
    <cellStyle name="Normal 38 6 2" xfId="16858" xr:uid="{5BCA4FFD-DBCD-4881-A810-29E42079B8AB}"/>
    <cellStyle name="Normal 38 7" xfId="14864" xr:uid="{48F6B405-70B4-42E7-A6B0-E929417C501A}"/>
    <cellStyle name="Normal 38 8" xfId="13548" xr:uid="{DA6C90E1-7722-4008-B633-D1678A3D8DC2}"/>
    <cellStyle name="Normal 38 9" xfId="24525" xr:uid="{86076DF3-590E-4321-9379-71A066F5D910}"/>
    <cellStyle name="Normal 38 9 2" xfId="27223" xr:uid="{EED67430-4528-4BB1-A6FE-98FDA4766728}"/>
    <cellStyle name="Normal 39" xfId="3336" xr:uid="{47DE90CC-189A-48A1-AA3F-C526F35F4E58}"/>
    <cellStyle name="Normal 39 2" xfId="4571" xr:uid="{8DECDB8F-79DF-4945-A6D8-FC2FD6A6F42D}"/>
    <cellStyle name="Normal 39 2 2" xfId="12550" xr:uid="{F70F5CC8-E9B2-44D9-B014-008F4D789274}"/>
    <cellStyle name="Normal 39 2 2 2" xfId="23838" xr:uid="{2A8FDFED-8D6A-43D5-BE20-BC197F04B81B}"/>
    <cellStyle name="Normal 39 2 3" xfId="10556" xr:uid="{43D4D517-64A9-40B3-8E46-B53AE6541347}"/>
    <cellStyle name="Normal 39 2 3 2" xfId="21844" xr:uid="{43EB8BA4-1EBB-4EDC-B497-31BC9B8DCE86}"/>
    <cellStyle name="Normal 39 2 4" xfId="8562" xr:uid="{9117A101-E2F9-4860-A62C-EE6FC4537BEA}"/>
    <cellStyle name="Normal 39 2 4 2" xfId="19850" xr:uid="{B4706C29-3FEF-4283-9559-51EB774CD5F5}"/>
    <cellStyle name="Normal 39 2 5" xfId="6568" xr:uid="{E3D3AA65-0C29-4888-B3BC-84F5DD848CD6}"/>
    <cellStyle name="Normal 39 2 5 2" xfId="17856" xr:uid="{E5D62325-DE18-4853-A32D-CA82A8C214F6}"/>
    <cellStyle name="Normal 39 2 6" xfId="15862" xr:uid="{12959E28-C02D-4D16-89D7-5F60DDAF5B90}"/>
    <cellStyle name="Normal 39 3" xfId="11553" xr:uid="{F03F2EE9-A0AA-487A-AA16-E4D079844F57}"/>
    <cellStyle name="Normal 39 3 2" xfId="22841" xr:uid="{294C7604-E572-4DBA-8CCF-984B547E2263}"/>
    <cellStyle name="Normal 39 4" xfId="9559" xr:uid="{8CE0591A-97A7-4E2D-9AF6-BEEB4C2146FC}"/>
    <cellStyle name="Normal 39 4 2" xfId="20847" xr:uid="{EB9494CE-1DF4-4D50-A630-A49510D660D8}"/>
    <cellStyle name="Normal 39 5" xfId="7565" xr:uid="{F50AFD57-A1C7-4713-9D1B-CB6A2D997C4F}"/>
    <cellStyle name="Normal 39 5 2" xfId="18853" xr:uid="{BEB693DD-77CB-4BD2-9C1B-E40BF829849A}"/>
    <cellStyle name="Normal 39 6" xfId="5571" xr:uid="{7FE887F3-B25C-439B-93AD-23E05C3EE0FE}"/>
    <cellStyle name="Normal 39 6 2" xfId="16859" xr:uid="{1680A0AE-9961-48A0-B75A-EE1FB982A622}"/>
    <cellStyle name="Normal 39 7" xfId="14865" xr:uid="{91AA8B2D-FBB7-47EE-8757-AC3E355C8282}"/>
    <cellStyle name="Normal 39 8" xfId="13549" xr:uid="{B845FE5B-FC69-4BF2-92DB-C2D80A00C17C}"/>
    <cellStyle name="Normal 39 9" xfId="24560" xr:uid="{DD53F161-AFFF-4F84-A981-DD876BD69486}"/>
    <cellStyle name="Normal 39 9 2" xfId="27241" xr:uid="{EF6AA519-2DB8-496F-90D6-969B49990B91}"/>
    <cellStyle name="Normal 4" xfId="55" xr:uid="{AEAF0214-5C53-4744-B465-211847BA879C}"/>
    <cellStyle name="Normal 4 10" xfId="24212" xr:uid="{429D48CC-D863-4AB7-BA1D-D894442718EF}"/>
    <cellStyle name="Normal 4 10 2" xfId="29150" xr:uid="{3AE3C8D4-D602-4AD0-B750-63E2CD7B1BB2}"/>
    <cellStyle name="Normal 4 10 3" xfId="28854" xr:uid="{822C1D07-224F-41A4-BF7C-E9CA9840811C}"/>
    <cellStyle name="Normal 4 11" xfId="24783" xr:uid="{F8CD4EE2-89F4-47DF-B174-6D79B39CA511}"/>
    <cellStyle name="Normal 4 11 2" xfId="29151" xr:uid="{F86B1018-EFED-4768-B7CF-D19707AA8B61}"/>
    <cellStyle name="Normal 4 11 3" xfId="28855" xr:uid="{ED388BE3-E1FA-45FB-ACAC-BB1FA83686AA}"/>
    <cellStyle name="Normal 4 12" xfId="25098" xr:uid="{58F31C63-CF16-44D4-936F-21CD52EB951E}"/>
    <cellStyle name="Normal 4 12 2" xfId="29152" xr:uid="{DD2C60D6-A551-4C23-B7EF-700D3BD3D2C6}"/>
    <cellStyle name="Normal 4 12 3" xfId="28856" xr:uid="{9A89CBC3-0706-4450-849B-B8F891B2D9F2}"/>
    <cellStyle name="Normal 4 13" xfId="25831" xr:uid="{6E2C9E61-9DD2-4F29-97A7-F495B8D3E643}"/>
    <cellStyle name="Normal 4 13 2" xfId="29153" xr:uid="{B87DE121-F180-4DF2-977F-EEE4D7304973}"/>
    <cellStyle name="Normal 4 14" xfId="29222" xr:uid="{BAE9A49B-8B07-4C53-8835-80662EE1081D}"/>
    <cellStyle name="Normal 4 15" xfId="122" xr:uid="{BEB2E7BD-5A8D-4E47-93EC-8ED191DC8E3F}"/>
    <cellStyle name="Normal 4 2" xfId="69" xr:uid="{2F289DBF-B471-48DC-A2A3-224CA19256D9}"/>
    <cellStyle name="Normal 4 2 10" xfId="25845" xr:uid="{35D88A64-D6C3-4DC8-9199-71212EF98A28}"/>
    <cellStyle name="Normal 4 2 2" xfId="486" xr:uid="{34C2430B-2B99-42E3-931F-6B77830C6B9A}"/>
    <cellStyle name="Normal 4 2 2 2" xfId="12551" xr:uid="{2650C8EC-0D47-4993-B17F-CF9EF7BDEAD7}"/>
    <cellStyle name="Normal 4 2 2 2 2" xfId="23839" xr:uid="{A0EB2570-A50E-497B-BAEC-388F53F805C2}"/>
    <cellStyle name="Normal 4 2 2 2 3" xfId="24488" xr:uid="{017D3512-18D0-47ED-9AD6-EBAEF0141C95}"/>
    <cellStyle name="Normal 4 2 2 2 4" xfId="24931" xr:uid="{80064EB9-BFD5-4BED-A2AD-DD2D3239ECED}"/>
    <cellStyle name="Normal 4 2 2 2 5" xfId="25294" xr:uid="{4BFBD6D4-0B23-42E6-BA37-6DF85F09C2B5}"/>
    <cellStyle name="Normal 4 2 2 3" xfId="24214" xr:uid="{345E9086-D521-4B72-84C2-C0A998B7EC69}"/>
    <cellStyle name="Normal 4 2 2 4" xfId="24785" xr:uid="{5AC5DE4B-C73E-4E1C-9159-B777526911EB}"/>
    <cellStyle name="Normal 4 2 2 5" xfId="25100" xr:uid="{35D69F35-E295-45FF-B4B5-14CEA6873E73}"/>
    <cellStyle name="Normal 4 2 2 6" xfId="26071" xr:uid="{233DA1EA-A2D2-4F6E-9375-C6B3D480C99C}"/>
    <cellStyle name="Normal 4 2 2 6 2" xfId="29154" xr:uid="{94B94355-8695-40DD-9EBE-2D2A9DA8AFC2}"/>
    <cellStyle name="Normal 4 2 3" xfId="453" xr:uid="{6C00C72A-563B-4256-BC97-10AB5EC3187D}"/>
    <cellStyle name="Normal 4 2 3 2" xfId="569" xr:uid="{D63296B8-A237-4325-98DE-FE9B316FA94B}"/>
    <cellStyle name="Normal 4 2 3 2 2" xfId="13932" xr:uid="{A95B6A8C-2492-484C-A07A-E3CAECC79734}"/>
    <cellStyle name="Normal 4 2 3 3" xfId="10557" xr:uid="{33BE74B1-C2DE-4146-AB5C-1DDC11C4832C}"/>
    <cellStyle name="Normal 4 2 3 3 2" xfId="21845" xr:uid="{1A178FE7-F498-4A8D-BBB5-A9D618529AA2}"/>
    <cellStyle name="Normal 4 2 3 4" xfId="13849" xr:uid="{ABD6685A-29FE-4826-B8B6-D2F59F1DCE44}"/>
    <cellStyle name="Normal 4 2 3 5" xfId="24487" xr:uid="{ECE43563-ED92-49D8-8D90-35813704193C}"/>
    <cellStyle name="Normal 4 2 3 6" xfId="24930" xr:uid="{7B2D9B50-6EB9-46B4-AF0D-61CD5612DFD0}"/>
    <cellStyle name="Normal 4 2 3 7" xfId="25293" xr:uid="{3EA99BD9-FF0E-4819-BE11-3F6C322C4A1E}"/>
    <cellStyle name="Normal 4 2 4" xfId="8563" xr:uid="{B60BFDDC-5174-4BFB-95C1-659F41D1B641}"/>
    <cellStyle name="Normal 4 2 4 2" xfId="19851" xr:uid="{AA84A2BC-0E9F-4DF5-9E47-1897A6FC2A41}"/>
    <cellStyle name="Normal 4 2 5" xfId="6569" xr:uid="{F1AD26E5-902B-47F0-9A99-56D2AC0E2763}"/>
    <cellStyle name="Normal 4 2 5 2" xfId="17857" xr:uid="{C144F0CB-6DAA-452B-877B-F52F86B9E967}"/>
    <cellStyle name="Normal 4 2 6" xfId="4572" xr:uid="{C255811C-1248-4779-AB55-23BBACA25D03}"/>
    <cellStyle name="Normal 4 2 6 2" xfId="15863" xr:uid="{95D26F30-9665-4A93-AC3B-5902BF563E3B}"/>
    <cellStyle name="Normal 4 2 7" xfId="24213" xr:uid="{6D2EB0C7-874D-4AA0-876E-6C0C04CD0395}"/>
    <cellStyle name="Normal 4 2 8" xfId="24784" xr:uid="{3BC33D47-18C9-4E7E-AC32-F8E9D895192E}"/>
    <cellStyle name="Normal 4 2 9" xfId="25099" xr:uid="{A0C7BE4B-A7C3-43DF-B908-92587B6FE418}"/>
    <cellStyle name="Normal 4 3" xfId="236" xr:uid="{6538462C-68B4-4172-AA9E-C0B808F302D2}"/>
    <cellStyle name="Normal 4 3 10" xfId="28857" xr:uid="{7CE0EFF1-B91A-4FE6-8217-D7854ACB799C}"/>
    <cellStyle name="Normal 4 3 2" xfId="427" xr:uid="{FB988F71-CC9A-4FFC-8255-A80EA75C949D}"/>
    <cellStyle name="Normal 4 3 2 2" xfId="509" xr:uid="{268661E4-9C78-4E7C-8DC6-AEBFD8667488}"/>
    <cellStyle name="Normal 4 3 2 2 2" xfId="595" xr:uid="{05ED10C3-D143-483E-AF05-9E82482A8EF8}"/>
    <cellStyle name="Normal 4 3 2 2 2 2" xfId="13958" xr:uid="{11A7A356-D1E5-4FB2-B1EB-F61236DBA7CB}"/>
    <cellStyle name="Normal 4 3 2 2 3" xfId="13881" xr:uid="{52300090-8AAA-4A22-8949-1A97B9485E9E}"/>
    <cellStyle name="Normal 4 3 2 2 4" xfId="24490" xr:uid="{6490879C-8283-44CA-ACED-C866ED082EB2}"/>
    <cellStyle name="Normal 4 3 2 2 5" xfId="24933" xr:uid="{ECFFEF49-2396-47FB-A483-7D6AA5CC8D0C}"/>
    <cellStyle name="Normal 4 3 2 2 6" xfId="25296" xr:uid="{501C222B-EFAB-4F3F-B550-AAED191A3D3B}"/>
    <cellStyle name="Normal 4 3 2 3" xfId="558" xr:uid="{5A46B433-FEFE-47AC-92FA-4690EA226197}"/>
    <cellStyle name="Normal 4 3 2 3 2" xfId="13921" xr:uid="{161D99A4-F22D-4B73-A149-5A413D227112}"/>
    <cellStyle name="Normal 4 3 2 4" xfId="13837" xr:uid="{69CC3FA4-4C7A-4EE0-B379-EAB598F83BC8}"/>
    <cellStyle name="Normal 4 3 2 5" xfId="24216" xr:uid="{2CD83827-AF0B-43C4-9FC9-58B6B8074E72}"/>
    <cellStyle name="Normal 4 3 2 6" xfId="24787" xr:uid="{79947AE0-AB6E-45BB-8624-13F5AD192589}"/>
    <cellStyle name="Normal 4 3 2 7" xfId="25102" xr:uid="{3C562EBD-6F07-4E4E-8D74-27D24A7BD9E5}"/>
    <cellStyle name="Normal 4 3 2 8" xfId="29155" xr:uid="{4E799916-7E6E-484E-888C-672BC306D9F0}"/>
    <cellStyle name="Normal 4 3 20" xfId="33453" xr:uid="{FEE61EF1-D86E-43EE-A250-9B8856398452}"/>
    <cellStyle name="Normal 4 3 3" xfId="489" xr:uid="{21992949-0312-46BE-AE3B-1D987FE4D874}"/>
    <cellStyle name="Normal 4 3 3 2" xfId="580" xr:uid="{2123BFC0-24F1-4E75-92EB-33875B45DA30}"/>
    <cellStyle name="Normal 4 3 3 2 2" xfId="13943" xr:uid="{66FBE296-C652-4D77-9AC3-DE9F4F36EF31}"/>
    <cellStyle name="Normal 4 3 3 3" xfId="13866" xr:uid="{29C7573C-43BA-4169-B5F3-D4CA8DDB4C0F}"/>
    <cellStyle name="Normal 4 3 3 4" xfId="24489" xr:uid="{9DA29D7A-BDFC-4F3F-9482-38FF45762468}"/>
    <cellStyle name="Normal 4 3 3 5" xfId="24932" xr:uid="{35F0C43D-7A68-489D-814D-B49B25487D1D}"/>
    <cellStyle name="Normal 4 3 3 6" xfId="25295" xr:uid="{546193AD-742C-4D8F-837E-26705AE4191B}"/>
    <cellStyle name="Normal 4 3 4" xfId="543" xr:uid="{39A1F52F-C5FF-4F6A-8894-43E613F0E9C7}"/>
    <cellStyle name="Normal 4 3 4 2" xfId="13906" xr:uid="{6FD9A739-9104-4052-B363-A535577C8ABA}"/>
    <cellStyle name="Normal 4 3 5" xfId="11554" xr:uid="{B6C403B5-509D-473D-8F9D-1946705039B9}"/>
    <cellStyle name="Normal 4 3 5 2" xfId="22842" xr:uid="{CDFDD64B-391B-4A5E-96C3-3C40F8BA3BE9}"/>
    <cellStyle name="Normal 4 3 6" xfId="13751" xr:uid="{DFC3E83F-9DD9-4CE5-9EBD-F16A7DC4F026}"/>
    <cellStyle name="Normal 4 3 7" xfId="24215" xr:uid="{D3164541-439A-4B0A-BCAD-1A211B189F39}"/>
    <cellStyle name="Normal 4 3 8" xfId="24786" xr:uid="{79D2E45D-1C3B-433E-9FE3-CF78D2D19937}"/>
    <cellStyle name="Normal 4 3 9" xfId="25101" xr:uid="{C72F287E-7670-4150-8380-00953D2EB5EE}"/>
    <cellStyle name="Normal 4 4" xfId="422" xr:uid="{849F3EDD-25DA-4294-B363-1A2EBD026261}"/>
    <cellStyle name="Normal 4 4 2" xfId="505" xr:uid="{198F82BE-9223-433B-B77E-5763764E8947}"/>
    <cellStyle name="Normal 4 4 2 2" xfId="591" xr:uid="{8947F2F2-49DE-4553-A2CF-11BB3A0EC1C1}"/>
    <cellStyle name="Normal 4 4 2 2 2" xfId="13954" xr:uid="{4AA7AC42-56B3-4827-BB22-06914DA92F60}"/>
    <cellStyle name="Normal 4 4 2 3" xfId="13877" xr:uid="{BD96D5DE-948B-4B95-85A8-8D08A778B927}"/>
    <cellStyle name="Normal 4 4 2 4" xfId="29156" xr:uid="{42222B15-CCAC-413D-AB13-CB548C1CB0BB}"/>
    <cellStyle name="Normal 4 4 3" xfId="554" xr:uid="{105B90BD-A148-4F30-BCCB-8B099CCAD343}"/>
    <cellStyle name="Normal 4 4 3 2" xfId="13917" xr:uid="{49C8A6C4-D5E5-44FB-A5E3-81E6F5397C36}"/>
    <cellStyle name="Normal 4 4 4" xfId="9560" xr:uid="{673BED5E-526D-40E5-989B-33BE529EE2C5}"/>
    <cellStyle name="Normal 4 4 4 2" xfId="20848" xr:uid="{481FA047-748B-434F-9607-0CBACF74FF78}"/>
    <cellStyle name="Normal 4 4 5" xfId="13832" xr:uid="{51DA449B-C47B-42DA-9FFA-4897A87BF7C9}"/>
    <cellStyle name="Normal 4 4 6" xfId="24217" xr:uid="{18EE1E2C-5DDC-4420-85DB-1A2C218545A8}"/>
    <cellStyle name="Normal 4 4 6 2" xfId="27138" xr:uid="{0E0B6F27-D246-4331-BCD0-7F17C8B5BA35}"/>
    <cellStyle name="Normal 4 5" xfId="539" xr:uid="{735F2266-114F-4E46-AD8C-9CFDD8EE6B64}"/>
    <cellStyle name="Normal 4 5 2" xfId="7566" xr:uid="{054797F7-BDE1-4AA8-AF0F-E2D58BD7B720}"/>
    <cellStyle name="Normal 4 5 2 2" xfId="18854" xr:uid="{29FBEB24-3950-4DAA-AA80-94EE3052C1B4}"/>
    <cellStyle name="Normal 4 5 2 3" xfId="29157" xr:uid="{FE9E30AE-B3FE-4863-861F-0231DD105991}"/>
    <cellStyle name="Normal 4 5 3" xfId="13902" xr:uid="{553DFC56-9812-4869-9EDC-6723BFB04E9D}"/>
    <cellStyle name="Normal 4 5 4" xfId="24218" xr:uid="{E8EB01BD-8803-4281-8FA7-7A40B64CA159}"/>
    <cellStyle name="Normal 4 5 4 2" xfId="27139" xr:uid="{E24AD5CD-16E4-48D9-97FE-8A15AEC5F2FD}"/>
    <cellStyle name="Normal 4 6" xfId="725" xr:uid="{1870D5ED-A0C9-494B-B484-2A10CA15531C}"/>
    <cellStyle name="Normal 4 6 2" xfId="5572" xr:uid="{75C740FA-6CDF-47E9-89C1-B7CDFE85686F}"/>
    <cellStyle name="Normal 4 6 2 2" xfId="16860" xr:uid="{AAD16D91-92C5-485A-B709-F10BAD98DD59}"/>
    <cellStyle name="Normal 4 6 2 3" xfId="24491" xr:uid="{3257A041-30FE-4717-9FCF-EBDCF70A45D2}"/>
    <cellStyle name="Normal 4 6 2 4" xfId="24934" xr:uid="{8529F5DF-5EF0-4A19-A74E-B6E11A3B1C35}"/>
    <cellStyle name="Normal 4 6 2 5" xfId="25297" xr:uid="{DA8662E7-A254-4C87-BBF1-99FE6BB1C68C}"/>
    <cellStyle name="Normal 4 6 2 6" xfId="29158" xr:uid="{90A2B9AF-B554-4645-886C-7126CA78F695}"/>
    <cellStyle name="Normal 4 6 3" xfId="13978" xr:uid="{2EEE3AEA-4922-4FD7-9FCA-5B2F9AD61509}"/>
    <cellStyle name="Normal 4 6 4" xfId="24219" xr:uid="{6AC1010C-1409-45F4-8C51-AA257D5DE3A8}"/>
    <cellStyle name="Normal 4 6 5" xfId="24788" xr:uid="{7BEF29DE-1D82-450C-BE39-22F5CC59DDB6}"/>
    <cellStyle name="Normal 4 6 6" xfId="25103" xr:uid="{E932E883-734F-4384-B368-78515F7E4C02}"/>
    <cellStyle name="Normal 4 6 7" xfId="28858" xr:uid="{191706BF-8513-4A12-8240-8CCDFB4719C7}"/>
    <cellStyle name="Normal 4 7" xfId="3337" xr:uid="{7349833F-81F5-48F2-94DF-745822B78681}"/>
    <cellStyle name="Normal 4 7 2" xfId="14866" xr:uid="{B65B3C01-6BFA-4292-961C-2AFB9A275ACC}"/>
    <cellStyle name="Normal 4 7 2 2" xfId="29159" xr:uid="{55DC9AE7-605F-419C-9E96-01F1065AD6F3}"/>
    <cellStyle name="Normal 4 7 3" xfId="24486" xr:uid="{7F9E14BC-8FEC-4ADB-9597-C60B88A08CA6}"/>
    <cellStyle name="Normal 4 7 4" xfId="24929" xr:uid="{13DD162E-15A0-4A47-97AF-95AA42B182D5}"/>
    <cellStyle name="Normal 4 7 5" xfId="25292" xr:uid="{9170AF60-7484-4417-9621-11B7706A6953}"/>
    <cellStyle name="Normal 4 7 6" xfId="28859" xr:uid="{BD501009-27F2-4CAF-874A-F9C8FCD89D96}"/>
    <cellStyle name="Normal 4 8" xfId="13679" xr:uid="{4CC1F3C9-0454-498F-BA6C-D0E3CBEDDDA8}"/>
    <cellStyle name="Normal 4 8 2" xfId="29160" xr:uid="{C5F7F72F-D0A9-4A46-8F66-8C242F25EED9}"/>
    <cellStyle name="Normal 4 8 3" xfId="28860" xr:uid="{EB3086EC-FB39-43CA-856C-84DC9D738A88}"/>
    <cellStyle name="Normal 4 9" xfId="13550" xr:uid="{97D54F79-4D49-4041-BCD2-6F3FEEAA6BFF}"/>
    <cellStyle name="Normal 4 9 2" xfId="29161" xr:uid="{62D4C72C-B41C-43D1-8CC1-5B498C9FE32E}"/>
    <cellStyle name="Normal 4 9 3" xfId="28861" xr:uid="{90005AD2-D78F-49A5-AED3-8E0FCA11699D}"/>
    <cellStyle name="Normal 40" xfId="3338" xr:uid="{8612BDD8-0653-4398-8B84-C27DE53BCE8F}"/>
    <cellStyle name="Normal 40 10" xfId="24545" xr:uid="{7186FD60-73D9-41D8-94FE-6CC9866D8BFF}"/>
    <cellStyle name="Normal 40 10 2" xfId="27232" xr:uid="{50289EA7-DA3A-4A62-9B8E-BF65285B2D86}"/>
    <cellStyle name="Normal 40 2" xfId="3339" xr:uid="{BEA247C1-77A8-4B6C-A713-F70C56597701}"/>
    <cellStyle name="Normal 40 2 2" xfId="4574" xr:uid="{0722F1E3-1CD5-4B6F-9BCC-7B4C2AA361C1}"/>
    <cellStyle name="Normal 40 2 2 2" xfId="12553" xr:uid="{732530A7-E590-4807-8F7E-9D8A95B59431}"/>
    <cellStyle name="Normal 40 2 2 2 2" xfId="23841" xr:uid="{B07046ED-C0B3-4383-AA29-64F0F4F64093}"/>
    <cellStyle name="Normal 40 2 2 3" xfId="10559" xr:uid="{7A2759EE-DB07-4F24-B0D4-911F6F3508B0}"/>
    <cellStyle name="Normal 40 2 2 3 2" xfId="21847" xr:uid="{6E766C44-CF1C-4116-A526-A71FB653AB75}"/>
    <cellStyle name="Normal 40 2 2 4" xfId="8565" xr:uid="{4F44406A-CF0E-479F-BC55-C7FEB09A9D86}"/>
    <cellStyle name="Normal 40 2 2 4 2" xfId="19853" xr:uid="{D38DBD5E-DBE7-4A7A-B633-E7A65EA22E02}"/>
    <cellStyle name="Normal 40 2 2 5" xfId="6571" xr:uid="{4733532F-E9A7-4060-802F-5DAB875A6CD2}"/>
    <cellStyle name="Normal 40 2 2 5 2" xfId="17859" xr:uid="{48F1510E-4FBC-4DFA-ABA6-095AB03CE7FE}"/>
    <cellStyle name="Normal 40 2 2 6" xfId="15865" xr:uid="{4FD780D1-BBF9-472F-8CEE-4BDD68B174C6}"/>
    <cellStyle name="Normal 40 2 3" xfId="11556" xr:uid="{16B68BDB-A9DF-4E18-A86F-239CAA0D9541}"/>
    <cellStyle name="Normal 40 2 3 2" xfId="22844" xr:uid="{0C2DE66E-D8C4-4298-B21C-2F7966AAD6DC}"/>
    <cellStyle name="Normal 40 2 4" xfId="9562" xr:uid="{778F0BB5-D8D0-4682-AC4D-41A8629C48F0}"/>
    <cellStyle name="Normal 40 2 4 2" xfId="20850" xr:uid="{066CFA27-A9A6-49DC-8C6B-87B49CDA1347}"/>
    <cellStyle name="Normal 40 2 5" xfId="7568" xr:uid="{B48A0F47-B3CD-4EE2-9B5A-92F00F34EF15}"/>
    <cellStyle name="Normal 40 2 5 2" xfId="18856" xr:uid="{632D263E-141B-4EFE-8403-78002AEDBF09}"/>
    <cellStyle name="Normal 40 2 6" xfId="5574" xr:uid="{EBFB70D1-DBA7-4949-B9D4-9E10784D2C81}"/>
    <cellStyle name="Normal 40 2 6 2" xfId="16862" xr:uid="{94B97EDC-B464-4CE1-87EF-4E73B50F9EFE}"/>
    <cellStyle name="Normal 40 2 7" xfId="14868" xr:uid="{FDED7BF8-D6F9-4A8E-BD92-491DE616FD64}"/>
    <cellStyle name="Normal 40 2 8" xfId="13552" xr:uid="{796C4813-D117-4205-8556-1F4D22EF4BE0}"/>
    <cellStyle name="Normal 40 3" xfId="4573" xr:uid="{C153E7E6-D4B3-4991-B90A-25446638AE32}"/>
    <cellStyle name="Normal 40 3 2" xfId="12552" xr:uid="{48866E59-32CA-45E5-9843-119EA793C749}"/>
    <cellStyle name="Normal 40 3 2 2" xfId="23840" xr:uid="{FB42AD82-1A22-4F0B-AEDA-262CA35A3D7D}"/>
    <cellStyle name="Normal 40 3 3" xfId="10558" xr:uid="{9A0CE16A-1F7B-4241-96ED-9B4141438F06}"/>
    <cellStyle name="Normal 40 3 3 2" xfId="21846" xr:uid="{EA0AE4C7-A25F-49D1-A8B9-66018AD62112}"/>
    <cellStyle name="Normal 40 3 4" xfId="8564" xr:uid="{57F0F9BC-C1DC-4116-A59F-0B73094423B7}"/>
    <cellStyle name="Normal 40 3 4 2" xfId="19852" xr:uid="{A617E064-5B41-4B30-8B26-4589618AD3F5}"/>
    <cellStyle name="Normal 40 3 5" xfId="6570" xr:uid="{B977DB40-C03B-4DE0-9310-31AFDDBD4657}"/>
    <cellStyle name="Normal 40 3 5 2" xfId="17858" xr:uid="{5C22BE4E-1AE4-49CA-8F0A-BC1AD1437761}"/>
    <cellStyle name="Normal 40 3 6" xfId="15864" xr:uid="{70599351-5F00-4F6E-B4C3-076EF30C2D91}"/>
    <cellStyle name="Normal 40 4" xfId="11555" xr:uid="{EB5A3F39-3029-4B24-9DA8-8C3DBDA12269}"/>
    <cellStyle name="Normal 40 4 2" xfId="22843" xr:uid="{FAD773E3-F58D-4631-A654-35227CAE4BF8}"/>
    <cellStyle name="Normal 40 5" xfId="9561" xr:uid="{2B7B3752-1697-4115-A1BA-E75C603BAB6A}"/>
    <cellStyle name="Normal 40 5 2" xfId="20849" xr:uid="{A4DC38FA-CD5A-40EC-A712-325292485273}"/>
    <cellStyle name="Normal 40 6" xfId="7567" xr:uid="{5A8997B0-19F6-4454-9BF8-455B2AC243AB}"/>
    <cellStyle name="Normal 40 6 2" xfId="18855" xr:uid="{7CC90743-6DC1-48E9-AE25-ADE3D03D66A1}"/>
    <cellStyle name="Normal 40 7" xfId="5573" xr:uid="{BAC5C67A-6740-46B8-98F1-BA2998E9BCBC}"/>
    <cellStyle name="Normal 40 7 2" xfId="16861" xr:uid="{C536BB76-013F-4E97-B4FB-B9E93BF7062D}"/>
    <cellStyle name="Normal 40 8" xfId="14867" xr:uid="{31CD4BAF-4FB7-4856-B94E-933BBEC3D3D8}"/>
    <cellStyle name="Normal 40 9" xfId="13551" xr:uid="{C5EF1107-2E53-44A4-897A-E13ED7374597}"/>
    <cellStyle name="Normal 41" xfId="3340" xr:uid="{1FF1B6AA-5508-42E1-8F85-2F8AEE3A720E}"/>
    <cellStyle name="Normal 41 10" xfId="33425" xr:uid="{FF31C319-57CB-4E8F-B8E3-19C12A5E4BBA}"/>
    <cellStyle name="Normal 41 2" xfId="4575" xr:uid="{A8AE9CE8-659E-426E-9EBA-31408FCE3B80}"/>
    <cellStyle name="Normal 41 2 2" xfId="12554" xr:uid="{FA25E378-3E02-4060-9094-6CF4D15E2053}"/>
    <cellStyle name="Normal 41 2 2 2" xfId="23842" xr:uid="{993A6E01-E824-4612-BDF8-27C2C2D39E7C}"/>
    <cellStyle name="Normal 41 2 3" xfId="10560" xr:uid="{7A974946-0CA4-49A5-A4E4-D6A55354D52F}"/>
    <cellStyle name="Normal 41 2 3 2" xfId="21848" xr:uid="{F79BB3CF-FDB4-439E-BDBB-A0EE6EF22589}"/>
    <cellStyle name="Normal 41 2 4" xfId="8566" xr:uid="{D26F82E1-EC8A-4338-ABB9-4E7521A4DA7D}"/>
    <cellStyle name="Normal 41 2 4 2" xfId="19854" xr:uid="{6F4EA0C8-CE91-4023-8669-E0AA782DD2BA}"/>
    <cellStyle name="Normal 41 2 5" xfId="6572" xr:uid="{6EB365D5-A25D-41B8-A7D0-81C59572CE37}"/>
    <cellStyle name="Normal 41 2 5 2" xfId="17860" xr:uid="{152B7EC8-006B-4E54-845F-45AE18AC5A16}"/>
    <cellStyle name="Normal 41 2 6" xfId="15866" xr:uid="{63EB37FD-27F0-48E4-98F4-0D2E6B428257}"/>
    <cellStyle name="Normal 41 3" xfId="11557" xr:uid="{7268E915-8595-4A8F-9856-E9992E887502}"/>
    <cellStyle name="Normal 41 3 2" xfId="22845" xr:uid="{8808B6D9-690C-4832-B78E-E17E19A0FC87}"/>
    <cellStyle name="Normal 41 4" xfId="9563" xr:uid="{BF466FB6-2193-472F-A3DC-70F43ED48EA0}"/>
    <cellStyle name="Normal 41 4 2" xfId="20851" xr:uid="{8D837787-CBC0-47C5-BA3B-93DB4C1E294E}"/>
    <cellStyle name="Normal 41 5" xfId="7569" xr:uid="{6D40A3C9-22E3-425A-8A35-712864F4F371}"/>
    <cellStyle name="Normal 41 5 2" xfId="18857" xr:uid="{D0B1A6D4-90BA-418A-B6FE-510F06E6E2EF}"/>
    <cellStyle name="Normal 41 6" xfId="5575" xr:uid="{B7174DA5-581C-4E29-A0A6-E1F714477DB6}"/>
    <cellStyle name="Normal 41 6 2" xfId="16863" xr:uid="{2C69A36C-C1BA-414F-95A7-BC55721291F1}"/>
    <cellStyle name="Normal 41 7" xfId="14869" xr:uid="{97331AFB-DBDF-42C3-BBBB-133A2029F562}"/>
    <cellStyle name="Normal 41 8" xfId="13553" xr:uid="{C034A24C-99F0-4A72-A95B-D12AAAC829B5}"/>
    <cellStyle name="Normal 41 9" xfId="24556" xr:uid="{BEAA3096-29BA-48C5-A69A-DCE57D6F4181}"/>
    <cellStyle name="Normal 41 9 2" xfId="27238" xr:uid="{254D9048-E9D2-4EFC-99AD-AF0F966840B3}"/>
    <cellStyle name="Normal 42" xfId="3341" xr:uid="{09C30A9A-EB3E-42AF-BCEE-D19ADC0C6959}"/>
    <cellStyle name="Normal 42 2" xfId="4576" xr:uid="{EADD425A-604D-4B26-81F6-99C47457234E}"/>
    <cellStyle name="Normal 42 2 2" xfId="12555" xr:uid="{E788A389-088B-4A97-92FF-D0AEB2AE8EAB}"/>
    <cellStyle name="Normal 42 2 2 2" xfId="23843" xr:uid="{141F0238-EDE3-4520-B619-61FF7880F2F0}"/>
    <cellStyle name="Normal 42 2 3" xfId="10561" xr:uid="{84B8E037-96E6-4F27-A9AD-E2EADA45C416}"/>
    <cellStyle name="Normal 42 2 3 2" xfId="21849" xr:uid="{F2824698-5224-4C6E-A4CA-7E4217436947}"/>
    <cellStyle name="Normal 42 2 4" xfId="8567" xr:uid="{0ECEBD01-0F45-43F3-8248-20DD90FF6EEF}"/>
    <cellStyle name="Normal 42 2 4 2" xfId="19855" xr:uid="{5286F68C-8CA8-4C56-A973-0AC0316BF775}"/>
    <cellStyle name="Normal 42 2 5" xfId="6573" xr:uid="{4E26AFAF-717E-4EDD-8D3B-DFEBB3D99648}"/>
    <cellStyle name="Normal 42 2 5 2" xfId="17861" xr:uid="{BDDE147D-7941-4913-880E-F30F0EEA6B62}"/>
    <cellStyle name="Normal 42 2 6" xfId="15867" xr:uid="{14F61CD1-66D2-4313-BE8D-963378615E23}"/>
    <cellStyle name="Normal 42 3" xfId="11558" xr:uid="{7D7314D0-B2AE-4906-863F-3F673C66058D}"/>
    <cellStyle name="Normal 42 3 2" xfId="22846" xr:uid="{CB263CF4-4E6A-46F0-B92B-1CCFEA7142A7}"/>
    <cellStyle name="Normal 42 4" xfId="9564" xr:uid="{4765626F-B7BB-4F55-87BA-9C2F4B4CD8CD}"/>
    <cellStyle name="Normal 42 4 2" xfId="20852" xr:uid="{1D8C746D-DEF3-4E46-80C2-E320950D3421}"/>
    <cellStyle name="Normal 42 5" xfId="7570" xr:uid="{9BDF7BB4-4453-4174-A517-D0A80D65B540}"/>
    <cellStyle name="Normal 42 5 2" xfId="18858" xr:uid="{19430027-3FF5-4F5F-8862-C19722058F6E}"/>
    <cellStyle name="Normal 42 6" xfId="5576" xr:uid="{FAEFAF6D-3F2A-4142-9CE8-ADECB8EACB06}"/>
    <cellStyle name="Normal 42 6 2" xfId="16864" xr:uid="{90866962-68C5-49CF-BAF6-1AC6A9FDF020}"/>
    <cellStyle name="Normal 42 7" xfId="14870" xr:uid="{F7FC9AF6-937E-4F32-AF72-AD276EC8FB53}"/>
    <cellStyle name="Normal 42 8" xfId="13554" xr:uid="{6E8AF24A-4697-4662-B057-CCC5B6565B14}"/>
    <cellStyle name="Normal 42 9" xfId="24572" xr:uid="{759BE85E-1792-48C8-BF17-187BD07BD7AB}"/>
    <cellStyle name="Normal 42 9 2" xfId="27250" xr:uid="{CCDCBA23-6861-49B5-A08F-4844F0D586F9}"/>
    <cellStyle name="Normal 43" xfId="3342" xr:uid="{A9BFF59E-0ECD-4AD3-B9B5-671E71B2D172}"/>
    <cellStyle name="Normal 43 2" xfId="4577" xr:uid="{A869E076-9020-43E1-8A2B-6A4483757E8C}"/>
    <cellStyle name="Normal 43 2 2" xfId="12556" xr:uid="{D044AFE2-D40F-4263-B4F1-47265A28083F}"/>
    <cellStyle name="Normal 43 2 2 2" xfId="23844" xr:uid="{4E51EE44-D751-4C99-85A4-9F54D349489D}"/>
    <cellStyle name="Normal 43 2 3" xfId="10562" xr:uid="{8B736944-F605-4FF5-A8A2-47B0ADB4EE42}"/>
    <cellStyle name="Normal 43 2 3 2" xfId="21850" xr:uid="{37EF66DF-C8C5-4867-A82E-453C64F9BCB9}"/>
    <cellStyle name="Normal 43 2 4" xfId="8568" xr:uid="{88179F78-0923-48AE-80C2-C6FC07D911F8}"/>
    <cellStyle name="Normal 43 2 4 2" xfId="19856" xr:uid="{76EFCE2B-55C9-4F25-B1FC-887DC2EC65F9}"/>
    <cellStyle name="Normal 43 2 5" xfId="6574" xr:uid="{4D3E20CB-E8A1-4635-BEA6-DC4A91DF972D}"/>
    <cellStyle name="Normal 43 2 5 2" xfId="17862" xr:uid="{26220AAE-31EE-4E40-872C-6799D7CA5E61}"/>
    <cellStyle name="Normal 43 2 6" xfId="15868" xr:uid="{7BCB6E72-F551-4DDD-B758-B7908EBDD715}"/>
    <cellStyle name="Normal 43 3" xfId="11559" xr:uid="{03F35DB6-5729-4F45-A522-8CCC411043D9}"/>
    <cellStyle name="Normal 43 3 2" xfId="22847" xr:uid="{DC80DB08-6E75-4EC1-8930-4ABA396E9D58}"/>
    <cellStyle name="Normal 43 4" xfId="9565" xr:uid="{7EB922C2-ECAF-42D2-8C34-9A1E5CCE85ED}"/>
    <cellStyle name="Normal 43 4 2" xfId="20853" xr:uid="{4B85AF2C-5E81-4C91-84D2-86F06A7227C3}"/>
    <cellStyle name="Normal 43 5" xfId="7571" xr:uid="{8E3C07F9-CCA3-46D2-B91A-383B07ACFD89}"/>
    <cellStyle name="Normal 43 5 2" xfId="18859" xr:uid="{0622C3A0-8844-4413-9D63-4F50510B6189}"/>
    <cellStyle name="Normal 43 6" xfId="5577" xr:uid="{EA3E79D8-1988-425F-9BA2-4E350C346D8B}"/>
    <cellStyle name="Normal 43 6 2" xfId="16865" xr:uid="{E9069357-94B6-4AE6-8D8B-3BEDBFB35D09}"/>
    <cellStyle name="Normal 43 7" xfId="14871" xr:uid="{5F221AFD-7685-48B5-9A08-D7EA43F65D49}"/>
    <cellStyle name="Normal 43 8" xfId="13555" xr:uid="{B1D67DDB-DA68-4129-9435-DD3AFEDCEC6F}"/>
    <cellStyle name="Normal 43 9" xfId="24577" xr:uid="{4A8B3151-472D-4B5F-B25D-8FB9F6BA210B}"/>
    <cellStyle name="Normal 43 9 2" xfId="27255" xr:uid="{E21D7292-380F-46D1-9B96-FA362A2855ED}"/>
    <cellStyle name="Normal 44" xfId="3343" xr:uid="{4D168281-C8C8-4E96-94C0-3DB824B9A637}"/>
    <cellStyle name="Normal 44 2" xfId="4578" xr:uid="{E57FC982-0CE9-4E5D-ABF7-D28CA932D53D}"/>
    <cellStyle name="Normal 44 2 2" xfId="12557" xr:uid="{55A04A5C-985F-4C15-8E88-D07D075EF79E}"/>
    <cellStyle name="Normal 44 2 2 2" xfId="23845" xr:uid="{370011BF-B2FA-4F5D-9E1D-69DA8C0281BE}"/>
    <cellStyle name="Normal 44 2 3" xfId="10563" xr:uid="{61E866B0-5D9D-42F7-B186-237E81100D89}"/>
    <cellStyle name="Normal 44 2 3 2" xfId="21851" xr:uid="{CBD02106-2F92-40BD-8406-931222E76136}"/>
    <cellStyle name="Normal 44 2 4" xfId="8569" xr:uid="{956229B3-EBDA-4290-A460-C41DD6A59EAC}"/>
    <cellStyle name="Normal 44 2 4 2" xfId="19857" xr:uid="{0E47038A-0BD7-4C34-B4E0-5C3131878D3C}"/>
    <cellStyle name="Normal 44 2 5" xfId="6575" xr:uid="{C7DBBD96-53AD-4A13-8EFD-63587EDE680B}"/>
    <cellStyle name="Normal 44 2 5 2" xfId="17863" xr:uid="{7C206FE6-3333-4310-9798-1B9D5FF56073}"/>
    <cellStyle name="Normal 44 2 6" xfId="15869" xr:uid="{580955E7-0316-4D07-B533-4C392CEE816B}"/>
    <cellStyle name="Normal 44 3" xfId="11560" xr:uid="{2097DAC4-8903-4F10-B3ED-7B6630883085}"/>
    <cellStyle name="Normal 44 3 2" xfId="22848" xr:uid="{1CA28DB0-9E87-4C4A-B159-4748919BDF31}"/>
    <cellStyle name="Normal 44 4" xfId="9566" xr:uid="{CDB86383-91F3-43A4-89EC-A35DA85120F4}"/>
    <cellStyle name="Normal 44 4 2" xfId="20854" xr:uid="{43B547D9-7A75-4B89-AC15-51F8CB4525E9}"/>
    <cellStyle name="Normal 44 5" xfId="7572" xr:uid="{FA2FD1FB-1651-4788-B379-11FF04364AB7}"/>
    <cellStyle name="Normal 44 5 2" xfId="18860" xr:uid="{4E61DCDD-831F-4A6E-8450-D1828EDA4847}"/>
    <cellStyle name="Normal 44 6" xfId="5578" xr:uid="{8864D456-D2B9-484B-AFD6-D668BCE7FAB4}"/>
    <cellStyle name="Normal 44 6 2" xfId="16866" xr:uid="{5CE3B4D7-9706-4821-A3EE-807D7685C2B3}"/>
    <cellStyle name="Normal 44 7" xfId="14872" xr:uid="{0C3BB0BD-FAE1-4CFF-A2B3-779AAA46EA77}"/>
    <cellStyle name="Normal 44 8" xfId="13556" xr:uid="{67E6284E-2822-464C-B263-3FCF55CC005E}"/>
    <cellStyle name="Normal 45" xfId="3344" xr:uid="{31C96467-9A21-40E6-AA57-204038042373}"/>
    <cellStyle name="Normal 45 2" xfId="4579" xr:uid="{F05CB912-D8B9-4084-805C-9902059D4670}"/>
    <cellStyle name="Normal 45 2 2" xfId="12558" xr:uid="{FE0FB3C2-B011-42A9-B2CC-6D7E6909C245}"/>
    <cellStyle name="Normal 45 2 2 2" xfId="23846" xr:uid="{CD1C3001-8C0D-4844-B0D4-C2C98D7F7634}"/>
    <cellStyle name="Normal 45 2 3" xfId="10564" xr:uid="{E3FD8348-2DA1-45D7-804E-2332DABA7BA4}"/>
    <cellStyle name="Normal 45 2 3 2" xfId="21852" xr:uid="{FB74047F-A1CC-494C-B797-D9B2CAFAD569}"/>
    <cellStyle name="Normal 45 2 4" xfId="8570" xr:uid="{3BA52F3B-1DCF-4BEF-857B-D12692BBE9EF}"/>
    <cellStyle name="Normal 45 2 4 2" xfId="19858" xr:uid="{735F051A-54A5-4BC5-A950-E9A45721202F}"/>
    <cellStyle name="Normal 45 2 5" xfId="6576" xr:uid="{EC811135-5B4B-473E-907A-09FC86ADCADC}"/>
    <cellStyle name="Normal 45 2 5 2" xfId="17864" xr:uid="{7CDEE34B-9CBF-4989-BD9C-3714FF6CE37D}"/>
    <cellStyle name="Normal 45 2 6" xfId="15870" xr:uid="{2AD6F6C1-93F9-4F60-9E17-A9B1AA024C41}"/>
    <cellStyle name="Normal 45 3" xfId="11561" xr:uid="{81F9E99F-8A28-4776-B626-7BC24840C08C}"/>
    <cellStyle name="Normal 45 3 2" xfId="22849" xr:uid="{AD094312-E8B5-449D-B5A5-2245F31CAC39}"/>
    <cellStyle name="Normal 45 4" xfId="9567" xr:uid="{0D7102BE-25C6-4459-BE55-1941669BB7CE}"/>
    <cellStyle name="Normal 45 4 2" xfId="20855" xr:uid="{E5F15873-5CB0-47BB-9C82-77452B25ADAB}"/>
    <cellStyle name="Normal 45 5" xfId="7573" xr:uid="{8F6C1952-5DE6-49B3-8F7D-523BA635545F}"/>
    <cellStyle name="Normal 45 5 2" xfId="18861" xr:uid="{07BEAB43-7629-4572-AC99-CCDF8756BD78}"/>
    <cellStyle name="Normal 45 6" xfId="5579" xr:uid="{357EF65C-542A-4463-B2E5-8A1C321B4709}"/>
    <cellStyle name="Normal 45 6 2" xfId="16867" xr:uid="{D936188F-1414-49A3-B0BE-529B1F467165}"/>
    <cellStyle name="Normal 45 7" xfId="14873" xr:uid="{15A35A69-E774-4C56-BD26-4A7E24B1E63C}"/>
    <cellStyle name="Normal 45 8" xfId="13557" xr:uid="{3EAC645B-D621-4738-B67A-B0FC3A4B0277}"/>
    <cellStyle name="Normal 46" xfId="3345" xr:uid="{5BCEA5D7-B363-488B-9E28-7F5C59DEC9E8}"/>
    <cellStyle name="Normal 46 2" xfId="4580" xr:uid="{68F0320D-A0D0-41CC-B151-FA6CAEEE6FD9}"/>
    <cellStyle name="Normal 46 2 2" xfId="12559" xr:uid="{D509FCDC-CBB8-4A00-8B4D-E3CC1E6B7397}"/>
    <cellStyle name="Normal 46 2 2 2" xfId="23847" xr:uid="{65568EAC-3842-46A0-9623-E8CEEBDCFF19}"/>
    <cellStyle name="Normal 46 2 3" xfId="10565" xr:uid="{890F8961-B35E-4DDB-9CEE-499A10418555}"/>
    <cellStyle name="Normal 46 2 3 2" xfId="21853" xr:uid="{47B17701-3429-4050-B759-9DD3DB6192DD}"/>
    <cellStyle name="Normal 46 2 4" xfId="8571" xr:uid="{05C8F9D8-0CE6-438B-BC1C-36A13BAC47EC}"/>
    <cellStyle name="Normal 46 2 4 2" xfId="19859" xr:uid="{24A4069D-86B8-44F2-92BA-8515C6BFB84F}"/>
    <cellStyle name="Normal 46 2 5" xfId="6577" xr:uid="{BB5693B2-E0F0-46D6-8E5B-642497500538}"/>
    <cellStyle name="Normal 46 2 5 2" xfId="17865" xr:uid="{309E0031-EE95-44C4-9A3C-C2FE309983B5}"/>
    <cellStyle name="Normal 46 2 6" xfId="15871" xr:uid="{ABF65C2F-430E-4978-8F7B-3E1D8056A6C5}"/>
    <cellStyle name="Normal 46 3" xfId="11562" xr:uid="{0D58579E-82C0-4A48-885D-D12DFFB48094}"/>
    <cellStyle name="Normal 46 3 2" xfId="22850" xr:uid="{FB3520D9-0CDD-43EF-AF6C-AB40148B5AC5}"/>
    <cellStyle name="Normal 46 4" xfId="9568" xr:uid="{CFA56127-FEEA-4B1E-882D-12033BCC0336}"/>
    <cellStyle name="Normal 46 4 2" xfId="20856" xr:uid="{495CFEB6-40A4-4DB7-BAC4-A4FE6DD267E4}"/>
    <cellStyle name="Normal 46 5" xfId="7574" xr:uid="{DEE0B780-A68E-4319-854D-636B47391039}"/>
    <cellStyle name="Normal 46 5 2" xfId="18862" xr:uid="{FBF2DF79-BF4B-4C12-B3A2-9DB24FF283F2}"/>
    <cellStyle name="Normal 46 6" xfId="5580" xr:uid="{356BA378-11F2-42A4-B0E9-A3C9148A5EB3}"/>
    <cellStyle name="Normal 46 6 2" xfId="16868" xr:uid="{2161BDE3-340E-4D54-A337-F4FC6EF227AA}"/>
    <cellStyle name="Normal 46 7" xfId="14874" xr:uid="{B2770BF1-456D-4AA0-962D-6FA965684BD0}"/>
    <cellStyle name="Normal 46 8" xfId="13558" xr:uid="{CBDC8B15-5652-462B-8AAF-77788E5E357E}"/>
    <cellStyle name="Normal 47" xfId="3346" xr:uid="{518A83DF-C398-4F56-9420-FDBBC87EA2E3}"/>
    <cellStyle name="Normal 47 2" xfId="4581" xr:uid="{88BA604B-4EC3-43F2-B7F0-2A7F85523E3B}"/>
    <cellStyle name="Normal 47 2 2" xfId="12560" xr:uid="{DE3942C0-4C4C-44C6-88CF-3556A394138B}"/>
    <cellStyle name="Normal 47 2 2 2" xfId="23848" xr:uid="{2D884BAC-8DCC-4B8C-AA7C-8548DE9AF04F}"/>
    <cellStyle name="Normal 47 2 3" xfId="10566" xr:uid="{193A712D-BC63-4DD0-9BF4-B714BD9D390E}"/>
    <cellStyle name="Normal 47 2 3 2" xfId="21854" xr:uid="{97493B02-6FB2-407C-B1B6-E4EFB4DB5584}"/>
    <cellStyle name="Normal 47 2 4" xfId="8572" xr:uid="{A3D277E0-6B67-4491-BBA3-8BA83F902AC5}"/>
    <cellStyle name="Normal 47 2 4 2" xfId="19860" xr:uid="{354C49DE-6543-45E5-AC81-FC3896DC6DFB}"/>
    <cellStyle name="Normal 47 2 5" xfId="6578" xr:uid="{ECC7EB63-31A9-4FDF-A4D9-0320BCFCB8CB}"/>
    <cellStyle name="Normal 47 2 5 2" xfId="17866" xr:uid="{25952DCC-48BD-4665-A216-3977AD8DECD8}"/>
    <cellStyle name="Normal 47 2 6" xfId="15872" xr:uid="{505E7FD9-9827-422F-B342-2863171F57A1}"/>
    <cellStyle name="Normal 47 3" xfId="11563" xr:uid="{0EA31B0B-EEA3-4A44-A728-0003E3CC36CB}"/>
    <cellStyle name="Normal 47 3 2" xfId="22851" xr:uid="{A671E046-086C-4ADD-A630-9DF4970C6022}"/>
    <cellStyle name="Normal 47 4" xfId="9569" xr:uid="{7E37B4F9-0F0A-4603-8B45-4ACEFF365746}"/>
    <cellStyle name="Normal 47 4 2" xfId="20857" xr:uid="{EAC14209-7622-4B4B-B025-04A5EE1E2EDB}"/>
    <cellStyle name="Normal 47 5" xfId="7575" xr:uid="{8D837F0D-4BF1-46DB-AB36-44AF95728BEF}"/>
    <cellStyle name="Normal 47 5 2" xfId="18863" xr:uid="{5336999C-D5DD-49AB-A9EA-4CA16A3C76A5}"/>
    <cellStyle name="Normal 47 6" xfId="5581" xr:uid="{7C989F3B-C29C-4D13-BF26-572077935A96}"/>
    <cellStyle name="Normal 47 6 2" xfId="16869" xr:uid="{34BF482A-B692-415F-AA0C-0496691DBDC5}"/>
    <cellStyle name="Normal 47 7" xfId="14875" xr:uid="{7EE15C75-5630-4381-80BA-E3F98448597B}"/>
    <cellStyle name="Normal 47 8" xfId="13559" xr:uid="{D90A4768-8677-40D3-8A9F-3099F1174185}"/>
    <cellStyle name="Normal 48" xfId="3347" xr:uid="{8F377B27-5657-438A-B44C-67711DF88D10}"/>
    <cellStyle name="Normal 48 2" xfId="4582" xr:uid="{90D032A8-EFFE-4C3F-B5F6-53FCFBA66B05}"/>
    <cellStyle name="Normal 48 2 2" xfId="12561" xr:uid="{77D5226C-3840-4EF9-BFEF-F5ECC112F3CC}"/>
    <cellStyle name="Normal 48 2 2 2" xfId="23849" xr:uid="{4BF21BD3-C613-44BB-B72C-87CC080A0472}"/>
    <cellStyle name="Normal 48 2 3" xfId="10567" xr:uid="{E14BFB56-304C-4EE8-8F05-A348F5A8B384}"/>
    <cellStyle name="Normal 48 2 3 2" xfId="21855" xr:uid="{4E2978B3-E0C8-486A-9577-19E52FF4920E}"/>
    <cellStyle name="Normal 48 2 4" xfId="8573" xr:uid="{2FC27556-0B84-4D6B-9FD7-AE7A7DC4523F}"/>
    <cellStyle name="Normal 48 2 4 2" xfId="19861" xr:uid="{2B94DFCE-E225-47D5-89B8-80BAB92E51AC}"/>
    <cellStyle name="Normal 48 2 5" xfId="6579" xr:uid="{D736B0A0-3644-4726-8632-566FC20920C4}"/>
    <cellStyle name="Normal 48 2 5 2" xfId="17867" xr:uid="{F3631859-93E1-436C-8A94-2629EEC319B4}"/>
    <cellStyle name="Normal 48 2 6" xfId="15873" xr:uid="{9E6CBADA-40DA-42A4-B459-3A672C6D8356}"/>
    <cellStyle name="Normal 48 3" xfId="11564" xr:uid="{19A79E87-46A3-4BBF-B72B-93B62E3BE1E5}"/>
    <cellStyle name="Normal 48 3 2" xfId="22852" xr:uid="{06E77DB8-4CF5-46A2-86F8-D84B643CA624}"/>
    <cellStyle name="Normal 48 4" xfId="9570" xr:uid="{3B379E9D-9523-40A1-BB60-796F372D1A13}"/>
    <cellStyle name="Normal 48 4 2" xfId="20858" xr:uid="{6A243909-E142-44B3-8CB9-F3A22A8C698D}"/>
    <cellStyle name="Normal 48 5" xfId="7576" xr:uid="{6534F4F5-51B1-42CC-A404-5095C0A6ACA2}"/>
    <cellStyle name="Normal 48 5 2" xfId="18864" xr:uid="{9EDF0A1F-311A-4664-8C88-E1118B148A2E}"/>
    <cellStyle name="Normal 48 6" xfId="5582" xr:uid="{793938BD-A523-4D40-8FFF-61EE9B873700}"/>
    <cellStyle name="Normal 48 6 2" xfId="16870" xr:uid="{F79B2DC9-29EB-4EEE-AE84-165093871C21}"/>
    <cellStyle name="Normal 48 7" xfId="14876" xr:uid="{190F9CAF-E08A-42EA-802B-71DCCE7B6FFF}"/>
    <cellStyle name="Normal 48 8" xfId="13560" xr:uid="{F528C585-BF45-482A-A5D1-74655B166675}"/>
    <cellStyle name="Normal 49" xfId="3348" xr:uid="{4DE8BE2F-9C50-4D68-B448-AC8BD39E6519}"/>
    <cellStyle name="Normal 49 2" xfId="4583" xr:uid="{834AFDFB-CE2C-420D-93E3-072E3E406212}"/>
    <cellStyle name="Normal 49 2 2" xfId="12562" xr:uid="{7DEF3312-0A5D-42A8-8438-E0AC1C17FFC8}"/>
    <cellStyle name="Normal 49 2 2 2" xfId="23850" xr:uid="{1120A776-70A6-4E0D-99D3-C90ADF253718}"/>
    <cellStyle name="Normal 49 2 3" xfId="10568" xr:uid="{7E59D454-A2B5-4517-B547-12D519E79E19}"/>
    <cellStyle name="Normal 49 2 3 2" xfId="21856" xr:uid="{5CAB35F6-972C-4B42-87A1-0B6C2C3BAC34}"/>
    <cellStyle name="Normal 49 2 4" xfId="8574" xr:uid="{726D269F-98FD-4FC5-9425-B1CE779FF8AF}"/>
    <cellStyle name="Normal 49 2 4 2" xfId="19862" xr:uid="{244AFBE4-464A-44DE-8BC7-0DFEC770E303}"/>
    <cellStyle name="Normal 49 2 5" xfId="6580" xr:uid="{3EC2B048-523F-41E2-B9FD-7D1997C1A19A}"/>
    <cellStyle name="Normal 49 2 5 2" xfId="17868" xr:uid="{E3BDE619-1C87-4237-8252-7CA2906476AE}"/>
    <cellStyle name="Normal 49 2 6" xfId="15874" xr:uid="{3F7FDE69-36CB-4B6F-A09C-69ACE8923B02}"/>
    <cellStyle name="Normal 49 3" xfId="11565" xr:uid="{4128CF08-30B5-4BE9-B7F8-6225BC8C20C6}"/>
    <cellStyle name="Normal 49 3 2" xfId="22853" xr:uid="{0911D5ED-B84E-4E3A-96CC-2544BBB5ADBB}"/>
    <cellStyle name="Normal 49 4" xfId="9571" xr:uid="{1569A8E1-C4F4-472E-AC41-CF58269E3B6C}"/>
    <cellStyle name="Normal 49 4 2" xfId="20859" xr:uid="{ACA82E0F-8BA8-4B47-8D92-3F1C69D94519}"/>
    <cellStyle name="Normal 49 5" xfId="7577" xr:uid="{C403DC66-4113-44ED-B68D-1CDBA2B53953}"/>
    <cellStyle name="Normal 49 5 2" xfId="18865" xr:uid="{A0E514A5-C137-4FF2-B790-9E8C85F0F457}"/>
    <cellStyle name="Normal 49 6" xfId="5583" xr:uid="{75D5D531-1D65-46F4-81DE-40CADFC53B6E}"/>
    <cellStyle name="Normal 49 6 2" xfId="16871" xr:uid="{345903A8-120A-4687-8364-6F99C98A9896}"/>
    <cellStyle name="Normal 49 7" xfId="14877" xr:uid="{EFC32749-1CC3-4B7C-9275-C9AFFB5D2738}"/>
    <cellStyle name="Normal 49 8" xfId="13561" xr:uid="{BD00362B-A0E5-484F-AFA2-246C05787B67}"/>
    <cellStyle name="Normal 5" xfId="61" xr:uid="{D8DC5A2D-2197-44E9-9B7E-0A81358CE9A6}"/>
    <cellStyle name="Normal 5 10" xfId="13562" xr:uid="{ADA6B89B-FB4F-40DD-A915-40FD53FCE329}"/>
    <cellStyle name="Normal 5 10 2" xfId="29162" xr:uid="{BAFFCD09-81A8-4A87-B42D-49B072930ABB}"/>
    <cellStyle name="Normal 5 10 3" xfId="28862" xr:uid="{F0D9988A-3779-49C0-B903-CF19C90024E8}"/>
    <cellStyle name="Normal 5 11" xfId="24220" xr:uid="{071B4693-2453-4566-9C08-C2C8D710DF2C}"/>
    <cellStyle name="Normal 5 11 2" xfId="29163" xr:uid="{04CE56FF-5A80-44EE-9F19-14563601B531}"/>
    <cellStyle name="Normal 5 11 3" xfId="28863" xr:uid="{603FE4CB-8F89-4CBB-8600-669324D51C55}"/>
    <cellStyle name="Normal 5 12" xfId="24789" xr:uid="{9180DE05-BE3E-492D-A929-33CAFFB49A3A}"/>
    <cellStyle name="Normal 5 12 2" xfId="29164" xr:uid="{D2D615AB-BD76-41DC-874F-5C0FD815175A}"/>
    <cellStyle name="Normal 5 12 3" xfId="28864" xr:uid="{C5A42C30-B695-4440-A165-8EF3BA456361}"/>
    <cellStyle name="Normal 5 13" xfId="25104" xr:uid="{69D2F70E-4C51-4ADE-AE13-C49A6561185F}"/>
    <cellStyle name="Normal 5 13 2" xfId="29165" xr:uid="{5DC71925-664D-474D-9189-950D3D2EB5E7}"/>
    <cellStyle name="Normal 5 13 3" xfId="28865" xr:uid="{5DCC43A0-0B81-4FEB-961B-1F156797C10D}"/>
    <cellStyle name="Normal 5 14" xfId="25832" xr:uid="{6702305E-4D55-4E04-9D44-042BF8119EE5}"/>
    <cellStyle name="Normal 5 15" xfId="29223" xr:uid="{DD120183-0C29-4CCF-A60E-B0D5D051647D}"/>
    <cellStyle name="Normal 5 16" xfId="123" xr:uid="{28A299CB-25A2-4637-A2C4-EC6AE9C2EE55}"/>
    <cellStyle name="Normal 5 2" xfId="269" xr:uid="{9101998A-CC1A-48DE-ACE9-9100E4CEEE6E}"/>
    <cellStyle name="Normal 5 2 10" xfId="25846" xr:uid="{00725A4E-0012-4C6A-9AA6-523298B1E2BD}"/>
    <cellStyle name="Normal 5 2 2" xfId="727" xr:uid="{F3CE139D-4548-4CC5-B386-209C848CDE42}"/>
    <cellStyle name="Normal 5 2 2 2" xfId="12563" xr:uid="{D7D267D7-A5B0-412E-8F07-7BDD58929158}"/>
    <cellStyle name="Normal 5 2 2 2 2" xfId="23851" xr:uid="{B75FB956-A3F5-41D0-B6BD-682BB57A492A}"/>
    <cellStyle name="Normal 5 2 2 2 3" xfId="24494" xr:uid="{00F4991F-52DC-49EE-9CE4-8BFA35281678}"/>
    <cellStyle name="Normal 5 2 2 2 4" xfId="24937" xr:uid="{C61DB41E-3F31-4EC0-BBA4-841A2F9870E6}"/>
    <cellStyle name="Normal 5 2 2 2 5" xfId="25300" xr:uid="{234745CC-9F5B-4813-B3A2-A5712D5FC2FA}"/>
    <cellStyle name="Normal 5 2 2 3" xfId="24222" xr:uid="{E1F8C640-E5A9-4C4B-8BDD-25C610F6858D}"/>
    <cellStyle name="Normal 5 2 2 4" xfId="24791" xr:uid="{01196305-F387-4015-A598-A3831B5CD85C}"/>
    <cellStyle name="Normal 5 2 2 5" xfId="25106" xr:uid="{58C27C27-CAB6-4483-8B9B-C6EA7FE30DF4}"/>
    <cellStyle name="Normal 5 2 2 6" xfId="29166" xr:uid="{5F052236-7A4A-402E-A801-596BA7C0AD7F}"/>
    <cellStyle name="Normal 5 2 3" xfId="10569" xr:uid="{2A87CAEE-7899-428B-94F3-534AB0F8697B}"/>
    <cellStyle name="Normal 5 2 3 2" xfId="21857" xr:uid="{E0FFE230-4CFC-4786-858F-1C5BE1DB15A4}"/>
    <cellStyle name="Normal 5 2 3 3" xfId="24493" xr:uid="{4592A3CD-93B9-4A17-B66E-D85F9B6C05B0}"/>
    <cellStyle name="Normal 5 2 3 4" xfId="24936" xr:uid="{29924BE5-65D8-41FC-91E0-5D18A13A48EF}"/>
    <cellStyle name="Normal 5 2 3 5" xfId="25299" xr:uid="{B32A1C19-B7AD-45EF-B65D-59AC9182AA61}"/>
    <cellStyle name="Normal 5 2 4" xfId="8575" xr:uid="{3B72B551-EB45-4248-9D13-2E1766F1B5F1}"/>
    <cellStyle name="Normal 5 2 4 2" xfId="19863" xr:uid="{4CD4E932-5114-46AD-ABFC-03205B0D940F}"/>
    <cellStyle name="Normal 5 2 5" xfId="6581" xr:uid="{8F39A55E-0B23-44D4-8A03-175B174D1014}"/>
    <cellStyle name="Normal 5 2 5 2" xfId="17869" xr:uid="{292AD1CB-C12B-45FC-A78C-A1A03E576F75}"/>
    <cellStyle name="Normal 5 2 6" xfId="4584" xr:uid="{D1CD6444-EA48-4B23-B0F6-FB637CEA5FE9}"/>
    <cellStyle name="Normal 5 2 6 2" xfId="15875" xr:uid="{638C15D2-7CE3-4AAC-AC3A-00FDEA56EA5C}"/>
    <cellStyle name="Normal 5 2 7" xfId="24221" xr:uid="{4A1BBE6C-1E36-43EA-B6E2-0B8A9804C359}"/>
    <cellStyle name="Normal 5 2 8" xfId="24790" xr:uid="{A7819E0D-8D9E-4631-BBFC-F34C12BCE503}"/>
    <cellStyle name="Normal 5 2 9" xfId="25105" xr:uid="{EB6066DB-9591-496D-ACB1-10772579C6DB}"/>
    <cellStyle name="Normal 5 3" xfId="423" xr:uid="{6612B09C-9F71-4C3E-A79B-816D10A17D8A}"/>
    <cellStyle name="Normal 5 3 2" xfId="506" xr:uid="{F628D92C-DC32-4638-B470-5435BA4D09E8}"/>
    <cellStyle name="Normal 5 3 2 2" xfId="592" xr:uid="{F99CF81C-56F6-4694-A814-94FD3AFDE16F}"/>
    <cellStyle name="Normal 5 3 2 2 2" xfId="13955" xr:uid="{77D8CE57-B9B7-4CE9-861C-822B73880081}"/>
    <cellStyle name="Normal 5 3 2 2 3" xfId="24496" xr:uid="{C9EC7F57-FAD8-459A-9469-707C4AB958F3}"/>
    <cellStyle name="Normal 5 3 2 2 4" xfId="24939" xr:uid="{218FC1AC-04E9-4C0E-8B1B-620BF676BD0A}"/>
    <cellStyle name="Normal 5 3 2 2 5" xfId="25302" xr:uid="{0F40C662-C576-4779-A7AC-D551A6B6317F}"/>
    <cellStyle name="Normal 5 3 2 3" xfId="13878" xr:uid="{AD13E83D-3470-48DE-A7CB-AA8A8F0816EC}"/>
    <cellStyle name="Normal 5 3 2 4" xfId="24224" xr:uid="{609D5D0C-A337-4E93-A7EE-C2B852B34427}"/>
    <cellStyle name="Normal 5 3 2 5" xfId="24793" xr:uid="{8FF013A5-A95A-4048-B78E-47638BAEB799}"/>
    <cellStyle name="Normal 5 3 2 6" xfId="25108" xr:uid="{E3304575-2484-4A32-9869-A4F2CF933994}"/>
    <cellStyle name="Normal 5 3 2 7" xfId="29167" xr:uid="{36B98160-E82A-4994-857A-8257900776E2}"/>
    <cellStyle name="Normal 5 3 3" xfId="555" xr:uid="{E0003608-61BF-409D-BD93-E964441C11C7}"/>
    <cellStyle name="Normal 5 3 3 2" xfId="13918" xr:uid="{1DC97ADA-3016-4DBC-B220-AE3D93D1E0B9}"/>
    <cellStyle name="Normal 5 3 3 3" xfId="24495" xr:uid="{B749D817-EC07-46D4-A5FA-9C1E562E9FCE}"/>
    <cellStyle name="Normal 5 3 3 4" xfId="24938" xr:uid="{88B65335-CEE6-447B-AE76-7E73A36C552C}"/>
    <cellStyle name="Normal 5 3 3 5" xfId="25301" xr:uid="{51D89456-40AB-4815-B381-24B82661ACCA}"/>
    <cellStyle name="Normal 5 3 4" xfId="11566" xr:uid="{D9C24273-688D-4A60-805C-618A205FA7E1}"/>
    <cellStyle name="Normal 5 3 4 2" xfId="22854" xr:uid="{7CD2754D-458D-4E94-B41A-4963B8711503}"/>
    <cellStyle name="Normal 5 3 5" xfId="13833" xr:uid="{FF89E207-8A43-486A-A46B-3A3A308655F4}"/>
    <cellStyle name="Normal 5 3 6" xfId="24223" xr:uid="{E1E44822-3751-49FC-B094-E2FA095B51F3}"/>
    <cellStyle name="Normal 5 3 7" xfId="24792" xr:uid="{EC895759-59E5-42D7-BDCD-8BC63D8C383C}"/>
    <cellStyle name="Normal 5 3 8" xfId="25107" xr:uid="{1FAFD257-CFF8-46EF-BB2A-51DBCC0949D0}"/>
    <cellStyle name="Normal 5 3 9" xfId="28866" xr:uid="{9482595D-CD8B-4D1D-93BD-6277EB97E14D}"/>
    <cellStyle name="Normal 5 4" xfId="474" xr:uid="{223AFA73-31B5-43AD-A99B-489E89037643}"/>
    <cellStyle name="Normal 5 4 2" xfId="574" xr:uid="{C0A3E1F8-C589-4030-B13F-B0527CCEE744}"/>
    <cellStyle name="Normal 5 4 2 2" xfId="13937" xr:uid="{E3C63390-193A-45C4-A176-102436E0802D}"/>
    <cellStyle name="Normal 5 4 2 3" xfId="24497" xr:uid="{E47206C3-6E5D-4741-8AC8-94A1492E67F2}"/>
    <cellStyle name="Normal 5 4 2 4" xfId="24940" xr:uid="{6205694E-BA2D-483D-8778-70740E005FFD}"/>
    <cellStyle name="Normal 5 4 2 5" xfId="25303" xr:uid="{1F1EB72F-73E6-4473-97D7-CE179F97757C}"/>
    <cellStyle name="Normal 5 4 2 6" xfId="29168" xr:uid="{76D7A563-A29E-4521-861A-FEFDF1E9CE88}"/>
    <cellStyle name="Normal 5 4 3" xfId="9572" xr:uid="{03F85611-07F4-49EE-8330-E3E15C6CC3BE}"/>
    <cellStyle name="Normal 5 4 3 2" xfId="20860" xr:uid="{21CD2A7A-E63C-4914-8066-F1CC42F5E975}"/>
    <cellStyle name="Normal 5 4 4" xfId="13856" xr:uid="{B66E2C42-1DAF-4457-B88F-B96A122C90EE}"/>
    <cellStyle name="Normal 5 4 5" xfId="24225" xr:uid="{96859BE4-D1A8-40CC-873F-10ECB27E7156}"/>
    <cellStyle name="Normal 5 4 6" xfId="24794" xr:uid="{1480ECF3-D9CC-4717-A06F-118171E59005}"/>
    <cellStyle name="Normal 5 4 7" xfId="25109" xr:uid="{956B03E9-F48D-4F8A-9F69-1BFBA09F6C8A}"/>
    <cellStyle name="Normal 5 4 8" xfId="28867" xr:uid="{BB09CDED-D7EA-424B-B6EB-C0EE4DEBDA32}"/>
    <cellStyle name="Normal 5 5" xfId="458" xr:uid="{549CFCFC-CF3C-4950-96D2-18E7E1658147}"/>
    <cellStyle name="Normal 5 5 2" xfId="7578" xr:uid="{60FCE340-2488-4521-A4E2-72C0DFB36074}"/>
    <cellStyle name="Normal 5 5 2 2" xfId="18866" xr:uid="{144D701E-54B5-46F3-AA70-0A385DA439D2}"/>
    <cellStyle name="Normal 5 5 2 3" xfId="29169" xr:uid="{5C4AF94B-EBA9-46BB-84B3-337BDEEFC2B3}"/>
    <cellStyle name="Normal 5 5 3" xfId="24492" xr:uid="{2929004F-9BA1-4242-9400-45295D1B0DDB}"/>
    <cellStyle name="Normal 5 5 4" xfId="24935" xr:uid="{7F60C1C4-1FF6-444D-A2FD-CADB58BB48AC}"/>
    <cellStyle name="Normal 5 5 5" xfId="25298" xr:uid="{B6587266-6AA2-4640-9E85-F1ABDBAF665A}"/>
    <cellStyle name="Normal 5 5 6" xfId="26060" xr:uid="{081876B3-3461-4D57-AA65-3896C436C0E7}"/>
    <cellStyle name="Normal 5 6" xfId="540" xr:uid="{970D72B8-F159-43A2-AF63-23C75A5A2ED7}"/>
    <cellStyle name="Normal 5 6 2" xfId="5584" xr:uid="{6805F2F1-2DB5-41BF-BAB1-6571955486F8}"/>
    <cellStyle name="Normal 5 6 2 2" xfId="16872" xr:uid="{6AA3F100-8F34-45DA-8F80-C80455E40395}"/>
    <cellStyle name="Normal 5 6 2 3" xfId="29170" xr:uid="{2F2F8CB2-D852-428C-9CC7-D58B43F2C03E}"/>
    <cellStyle name="Normal 5 6 3" xfId="13903" xr:uid="{6E58DB87-4DCA-4095-9BCE-2321EBED6DC5}"/>
    <cellStyle name="Normal 5 6 4" xfId="28868" xr:uid="{36C5C309-2361-4D8A-891A-0987543EACD5}"/>
    <cellStyle name="Normal 5 7" xfId="726" xr:uid="{78B3D3B3-9F33-4BDB-A077-8E479E15E1D7}"/>
    <cellStyle name="Normal 5 7 2" xfId="13979" xr:uid="{FBA52422-C254-4047-B7E0-8B6478ED34C7}"/>
    <cellStyle name="Normal 5 7 2 2" xfId="29171" xr:uid="{828E0731-372A-4B77-8496-5AC755EE8E11}"/>
    <cellStyle name="Normal 5 7 3" xfId="28869" xr:uid="{DBF1476B-C444-4F7E-B350-939C2EC18208}"/>
    <cellStyle name="Normal 5 8" xfId="3349" xr:uid="{80D014C8-E955-4B75-902F-4340041D6FEE}"/>
    <cellStyle name="Normal 5 8 2" xfId="14878" xr:uid="{28A1C0A7-0D92-43CA-A9A4-9B13C7D01E8C}"/>
    <cellStyle name="Normal 5 8 2 2" xfId="29172" xr:uid="{0090D2EA-97A0-4194-B743-FBA71427CB12}"/>
    <cellStyle name="Normal 5 8 3" xfId="28870" xr:uid="{26ED27CE-279F-4FFA-97FF-07AE49C441D7}"/>
    <cellStyle name="Normal 5 9" xfId="13680" xr:uid="{C607C659-221A-4D49-81AB-EDE986D7B296}"/>
    <cellStyle name="Normal 5 9 2" xfId="29173" xr:uid="{BDD612BE-3999-48F8-8AA5-00185B97A499}"/>
    <cellStyle name="Normal 5 9 3" xfId="28871" xr:uid="{C51A0B3A-CB20-4E72-948E-9FB138A6AF31}"/>
    <cellStyle name="Normal 50" xfId="3350" xr:uid="{7BD40347-7A3A-4CBB-88C6-F447EF4A980F}"/>
    <cellStyle name="Normal 50 2" xfId="3351" xr:uid="{211F01F8-0EFD-4B61-B8F9-A8DE5A5C2281}"/>
    <cellStyle name="Normal 50 2 2" xfId="4586" xr:uid="{0513C1B7-FE1A-4006-A73A-841B45BC1115}"/>
    <cellStyle name="Normal 50 2 2 2" xfId="12565" xr:uid="{49E1FB15-D0DD-4DEC-ADA4-1F7EFC340C0E}"/>
    <cellStyle name="Normal 50 2 2 2 2" xfId="23853" xr:uid="{74A770E3-7FF2-4AFE-B4D9-B5DD8156C912}"/>
    <cellStyle name="Normal 50 2 2 3" xfId="10571" xr:uid="{1710BA0B-3A1D-4215-91C1-CCA31B1A4490}"/>
    <cellStyle name="Normal 50 2 2 3 2" xfId="21859" xr:uid="{9755D735-5359-459E-A28E-7B1EBA718737}"/>
    <cellStyle name="Normal 50 2 2 4" xfId="8577" xr:uid="{06F5AE5C-0393-4043-8007-0408020C222F}"/>
    <cellStyle name="Normal 50 2 2 4 2" xfId="19865" xr:uid="{1103CF0A-07FB-4EB9-B303-D8FCFD76F07A}"/>
    <cellStyle name="Normal 50 2 2 5" xfId="6583" xr:uid="{5A927EED-AD51-481F-A218-57FE2CA9ECBE}"/>
    <cellStyle name="Normal 50 2 2 5 2" xfId="17871" xr:uid="{9C47C3C4-EC9F-44F3-8392-DB5358D0382E}"/>
    <cellStyle name="Normal 50 2 2 6" xfId="15877" xr:uid="{1AA46AF9-2F9D-4AC2-A0DA-5B42D7F3F29F}"/>
    <cellStyle name="Normal 50 2 3" xfId="11568" xr:uid="{6CA3B22A-3FF5-428A-B3CF-BD5C0F425BBF}"/>
    <cellStyle name="Normal 50 2 3 2" xfId="22856" xr:uid="{DED040F4-6666-4244-BB0A-8A7C80B838FD}"/>
    <cellStyle name="Normal 50 2 4" xfId="9574" xr:uid="{097637BD-5A9C-49CD-AFDB-59E623AB5643}"/>
    <cellStyle name="Normal 50 2 4 2" xfId="20862" xr:uid="{C0EBDE2F-BC31-4B09-89CE-17F63F728617}"/>
    <cellStyle name="Normal 50 2 5" xfId="7580" xr:uid="{4E38C2DA-A57A-44C2-B29A-8822DA114F7B}"/>
    <cellStyle name="Normal 50 2 5 2" xfId="18868" xr:uid="{355CF4D8-2F3D-4A18-98C7-FD51A9D9F495}"/>
    <cellStyle name="Normal 50 2 6" xfId="5586" xr:uid="{F20763A1-3387-4C1D-ACCF-589394DFD17C}"/>
    <cellStyle name="Normal 50 2 6 2" xfId="16874" xr:uid="{D3BB5E68-777F-4A96-91F3-6B2E2842EBD9}"/>
    <cellStyle name="Normal 50 2 7" xfId="14880" xr:uid="{EF0C0651-C233-4533-A1B1-D3FE91265F7F}"/>
    <cellStyle name="Normal 50 2 8" xfId="13564" xr:uid="{36FD157B-B3EC-439D-9874-B43F396AD86E}"/>
    <cellStyle name="Normal 50 3" xfId="4585" xr:uid="{BD668F4B-4FFE-4FC5-A1E9-A7C0AEEF93CB}"/>
    <cellStyle name="Normal 50 3 2" xfId="12564" xr:uid="{C47AB965-8DF1-4BE1-A143-244B47B8CA6A}"/>
    <cellStyle name="Normal 50 3 2 2" xfId="23852" xr:uid="{8C558D7F-0BD7-472B-95DB-D9A3E0ED6EA4}"/>
    <cellStyle name="Normal 50 3 3" xfId="10570" xr:uid="{91F53FDA-E98A-4A31-90E5-937926829FAF}"/>
    <cellStyle name="Normal 50 3 3 2" xfId="21858" xr:uid="{76957B89-26DB-4AE4-8A45-E99297E41E79}"/>
    <cellStyle name="Normal 50 3 4" xfId="8576" xr:uid="{05A34941-4419-4BBB-B54B-FC85A6830D0A}"/>
    <cellStyle name="Normal 50 3 4 2" xfId="19864" xr:uid="{3AA09C29-CFFB-43F3-94AD-3483EE82F75C}"/>
    <cellStyle name="Normal 50 3 5" xfId="6582" xr:uid="{9D9642E9-D2BC-48F7-A819-1111336F9621}"/>
    <cellStyle name="Normal 50 3 5 2" xfId="17870" xr:uid="{4F3AE3D6-37F8-42EC-AA8B-5B7D6F6A61A1}"/>
    <cellStyle name="Normal 50 3 6" xfId="15876" xr:uid="{33915D67-3F12-4F7E-B217-C2C260502EA0}"/>
    <cellStyle name="Normal 50 4" xfId="11567" xr:uid="{0FA1B2EA-0B74-463F-8496-507C0DF7883B}"/>
    <cellStyle name="Normal 50 4 2" xfId="22855" xr:uid="{34752AC8-A55B-462F-8DD1-FA90DC4E11D8}"/>
    <cellStyle name="Normal 50 5" xfId="9573" xr:uid="{3048EB22-657C-4C4C-B49C-184B837AC3F8}"/>
    <cellStyle name="Normal 50 5 2" xfId="20861" xr:uid="{F7680A8D-E32B-4856-B6FD-28DF27E01B52}"/>
    <cellStyle name="Normal 50 6" xfId="7579" xr:uid="{BED1E299-E3DD-4ABF-B873-20CEAE8D6920}"/>
    <cellStyle name="Normal 50 6 2" xfId="18867" xr:uid="{B95053FA-7438-4C0A-8949-24983161AFC9}"/>
    <cellStyle name="Normal 50 7" xfId="5585" xr:uid="{CAC4F6AA-FC92-49A0-8E4A-DA309BD6A46D}"/>
    <cellStyle name="Normal 50 7 2" xfId="16873" xr:uid="{DAD56D0B-8191-43F5-9938-E33F92516A99}"/>
    <cellStyle name="Normal 50 8" xfId="14879" xr:uid="{DA15C0AE-04C4-41E6-B0C0-9D32D5FA21D4}"/>
    <cellStyle name="Normal 50 9" xfId="13563" xr:uid="{C3B5FB92-838C-46FF-A62A-73949F27F679}"/>
    <cellStyle name="Normal 51" xfId="3352" xr:uid="{31D22910-E7FE-41A7-9AA6-672A7DFDFB8F}"/>
    <cellStyle name="Normal 51 2" xfId="4587" xr:uid="{CE8D3114-74AF-4F3F-924D-3F8FEAB63A35}"/>
    <cellStyle name="Normal 51 2 2" xfId="12566" xr:uid="{EB799CAF-8CBB-4C71-9B33-42B75D26B1CE}"/>
    <cellStyle name="Normal 51 2 2 2" xfId="23854" xr:uid="{1A031077-0634-4274-A17B-29DCD0AF446E}"/>
    <cellStyle name="Normal 51 2 3" xfId="10572" xr:uid="{58CD2512-4923-41DD-B401-353B026CC524}"/>
    <cellStyle name="Normal 51 2 3 2" xfId="21860" xr:uid="{F439A7C9-A4ED-4C1F-A46F-85C338582020}"/>
    <cellStyle name="Normal 51 2 4" xfId="8578" xr:uid="{62DC874E-0143-4C3B-A51B-997F32ABF244}"/>
    <cellStyle name="Normal 51 2 4 2" xfId="19866" xr:uid="{3EFFB122-03EB-4B6A-8937-3726382B3E58}"/>
    <cellStyle name="Normal 51 2 5" xfId="6584" xr:uid="{50AF4AEE-ECD8-4115-BA9C-94603FFB6D3A}"/>
    <cellStyle name="Normal 51 2 5 2" xfId="17872" xr:uid="{5A5ADC43-9C8D-447D-A415-474D4BF0FD3A}"/>
    <cellStyle name="Normal 51 2 6" xfId="15878" xr:uid="{46C23CFF-7ED2-420B-90C1-2CA1681B3F36}"/>
    <cellStyle name="Normal 51 3" xfId="11569" xr:uid="{8F5CA1C2-E3C7-4E3D-B698-E66F021D9482}"/>
    <cellStyle name="Normal 51 3 2" xfId="22857" xr:uid="{D0BB80FA-1D12-4E4B-9726-EAC6822300C5}"/>
    <cellStyle name="Normal 51 4" xfId="9575" xr:uid="{EC39F572-162D-4B63-A7FD-BEDEADD3C7D3}"/>
    <cellStyle name="Normal 51 4 2" xfId="20863" xr:uid="{CE51CC6D-1EDE-4758-A560-D50E9AAC65CB}"/>
    <cellStyle name="Normal 51 5" xfId="7581" xr:uid="{AE6D72A2-431D-4CD2-9F83-376EC2DF18E9}"/>
    <cellStyle name="Normal 51 5 2" xfId="18869" xr:uid="{2F73AC03-AE44-4B48-BBBC-4D9AEBDE8EAE}"/>
    <cellStyle name="Normal 51 6" xfId="5587" xr:uid="{7F2B0888-D702-4564-9ADD-452E37BCAE15}"/>
    <cellStyle name="Normal 51 6 2" xfId="16875" xr:uid="{EDEFE4C7-A814-4578-8DE0-4D5369FE18D8}"/>
    <cellStyle name="Normal 51 7" xfId="14881" xr:uid="{A273A377-9E6B-48C0-BE60-AFD878849C37}"/>
    <cellStyle name="Normal 51 8" xfId="13565" xr:uid="{7A6FF569-EBD0-4BEC-AF4C-ECB29F514322}"/>
    <cellStyle name="Normal 52" xfId="3353" xr:uid="{3227BB57-8FFD-4897-811E-55FC7997462A}"/>
    <cellStyle name="Normal 52 2" xfId="4588" xr:uid="{9EFB2D3D-8CD3-4D1C-B35B-BBE529DA3BA8}"/>
    <cellStyle name="Normal 52 2 2" xfId="12567" xr:uid="{33D11A1C-E6CD-4929-8077-A852FB790B5B}"/>
    <cellStyle name="Normal 52 2 2 2" xfId="23855" xr:uid="{F73BE9D1-3EAB-4441-9E51-56281DE1A2E6}"/>
    <cellStyle name="Normal 52 2 3" xfId="10573" xr:uid="{A9470EF7-6910-4359-AA4B-360D0B194A7E}"/>
    <cellStyle name="Normal 52 2 3 2" xfId="21861" xr:uid="{EAC5FE55-195B-40EA-B49E-10A71444F2FB}"/>
    <cellStyle name="Normal 52 2 4" xfId="8579" xr:uid="{CE52C88E-082F-4B0F-883E-89DEC1EB44CB}"/>
    <cellStyle name="Normal 52 2 4 2" xfId="19867" xr:uid="{83E28FF1-8A7F-4D38-B646-9F90CABF9B7B}"/>
    <cellStyle name="Normal 52 2 5" xfId="6585" xr:uid="{E1A5AA57-9D4D-4464-AF71-3E938CF6D439}"/>
    <cellStyle name="Normal 52 2 5 2" xfId="17873" xr:uid="{30FC12B9-D1F9-499C-A543-5CBB5D2DD7F6}"/>
    <cellStyle name="Normal 52 2 6" xfId="15879" xr:uid="{6B7A3695-CFFA-41A6-9F0C-6759D561513C}"/>
    <cellStyle name="Normal 52 3" xfId="11570" xr:uid="{A4DC6BDF-9C68-4BEE-8EE9-4B404FC7D4A0}"/>
    <cellStyle name="Normal 52 3 2" xfId="22858" xr:uid="{7321AFF3-1CA6-4B60-B3AF-55B687DC1699}"/>
    <cellStyle name="Normal 52 4" xfId="9576" xr:uid="{AD217D12-742D-47EB-978F-08B733AAD2A6}"/>
    <cellStyle name="Normal 52 4 2" xfId="20864" xr:uid="{32565E9A-EE27-4153-A258-A7DA80538169}"/>
    <cellStyle name="Normal 52 5" xfId="7582" xr:uid="{C1577B9A-9AF4-4578-8163-04E030458EBE}"/>
    <cellStyle name="Normal 52 5 2" xfId="18870" xr:uid="{23E50C53-C761-4C7D-BB5A-3E6C9163073A}"/>
    <cellStyle name="Normal 52 6" xfId="5588" xr:uid="{62DCD7D7-7F4E-417D-B0ED-D462C217C2AB}"/>
    <cellStyle name="Normal 52 6 2" xfId="16876" xr:uid="{AA88389A-9B3C-41E0-BCA5-9A0E9FD97195}"/>
    <cellStyle name="Normal 52 7" xfId="14882" xr:uid="{C614C798-9E27-4D88-8A36-2C9C2B07257D}"/>
    <cellStyle name="Normal 52 8" xfId="13566" xr:uid="{DEFEBFE2-A419-46EF-B26C-1F52733C1465}"/>
    <cellStyle name="Normal 53" xfId="3354" xr:uid="{D327DAE0-C381-4ADC-841E-C0405DB3900E}"/>
    <cellStyle name="Normal 53 2" xfId="4589" xr:uid="{EA269846-9629-457D-A386-C5ED7A2C3110}"/>
    <cellStyle name="Normal 53 2 2" xfId="12568" xr:uid="{8BC1F4FC-6253-4A4A-B977-B1A621EF8B03}"/>
    <cellStyle name="Normal 53 2 2 2" xfId="23856" xr:uid="{3C66941A-5FA2-41DE-9489-3802EE3B123A}"/>
    <cellStyle name="Normal 53 2 3" xfId="10574" xr:uid="{2DC8E9CF-F5DE-4D02-A40C-DD19C9A4D59E}"/>
    <cellStyle name="Normal 53 2 3 2" xfId="21862" xr:uid="{A1EDE496-8F97-4105-880D-FACBE0F8EBD1}"/>
    <cellStyle name="Normal 53 2 4" xfId="8580" xr:uid="{C3DBD660-42E0-4766-B87D-465CF49317F1}"/>
    <cellStyle name="Normal 53 2 4 2" xfId="19868" xr:uid="{1AA1A8E7-EFED-482D-A82F-A13E62F7120D}"/>
    <cellStyle name="Normal 53 2 5" xfId="6586" xr:uid="{134E90E0-6DA3-4682-BF77-9D6BBF820330}"/>
    <cellStyle name="Normal 53 2 5 2" xfId="17874" xr:uid="{607E9A53-4F4B-4EC0-863F-7BE7F3D71A17}"/>
    <cellStyle name="Normal 53 2 6" xfId="15880" xr:uid="{C46068C2-B4ED-4DD9-A9C1-B0AD17521208}"/>
    <cellStyle name="Normal 53 3" xfId="11571" xr:uid="{3FF285C4-19C0-456C-BE3E-E2EE1DF9954C}"/>
    <cellStyle name="Normal 53 3 2" xfId="22859" xr:uid="{27A3C7AD-6876-43C4-8223-937C05DCE4D2}"/>
    <cellStyle name="Normal 53 4" xfId="9577" xr:uid="{C7A96428-8365-49AF-A2C5-4D67632000BA}"/>
    <cellStyle name="Normal 53 4 2" xfId="20865" xr:uid="{1931C71E-0B1F-4867-B544-E8E4CAA05EB0}"/>
    <cellStyle name="Normal 53 5" xfId="7583" xr:uid="{BCFBEC4C-2C48-490D-9DA5-179323DE1632}"/>
    <cellStyle name="Normal 53 5 2" xfId="18871" xr:uid="{646853F3-415F-468D-BA6C-4B398538467F}"/>
    <cellStyle name="Normal 53 6" xfId="5589" xr:uid="{38183319-AA4E-46CA-B855-9741F6A0090B}"/>
    <cellStyle name="Normal 53 6 2" xfId="16877" xr:uid="{4690BD30-0C98-45EB-8841-723D9B175504}"/>
    <cellStyle name="Normal 53 7" xfId="14883" xr:uid="{6D18440F-E222-4FC1-AA12-1D8BC762C468}"/>
    <cellStyle name="Normal 53 8" xfId="13567" xr:uid="{438FEB04-EEBB-4181-A183-09CD22789A89}"/>
    <cellStyle name="Normal 54" xfId="3355" xr:uid="{F80DC2FF-C32C-46EB-9573-1894424D96AF}"/>
    <cellStyle name="Normal 54 2" xfId="4590" xr:uid="{6BEAC45A-B09B-4B99-8F2D-3DF1D93A17A1}"/>
    <cellStyle name="Normal 54 2 2" xfId="12569" xr:uid="{9A84943D-EFD8-4716-990F-BCD7503B0643}"/>
    <cellStyle name="Normal 54 2 2 2" xfId="23857" xr:uid="{5135CFE7-4019-41DC-8DA5-232537BA35C5}"/>
    <cellStyle name="Normal 54 2 3" xfId="10575" xr:uid="{EA729AD9-4D1F-4862-9A5F-6B363B8EEF80}"/>
    <cellStyle name="Normal 54 2 3 2" xfId="21863" xr:uid="{10EEB414-4051-4946-9E45-68CFFE096547}"/>
    <cellStyle name="Normal 54 2 4" xfId="8581" xr:uid="{CA21598D-DD7F-4615-9476-E31FD51E2523}"/>
    <cellStyle name="Normal 54 2 4 2" xfId="19869" xr:uid="{D5A1FAD0-97DC-41F1-B2BF-D07CC6EB4648}"/>
    <cellStyle name="Normal 54 2 5" xfId="6587" xr:uid="{15CD710F-BA0D-4352-9275-23E91B32A845}"/>
    <cellStyle name="Normal 54 2 5 2" xfId="17875" xr:uid="{61DF9A32-2753-4A2A-93E9-F7A3F46FB45E}"/>
    <cellStyle name="Normal 54 2 6" xfId="15881" xr:uid="{DCCBCBCE-A75F-43A9-8E29-18D1A3F25E32}"/>
    <cellStyle name="Normal 54 3" xfId="11572" xr:uid="{928A7369-9F89-46DE-87F5-6B028B7BEDAE}"/>
    <cellStyle name="Normal 54 3 2" xfId="22860" xr:uid="{358D119B-8E87-4FE2-ABFD-7F58727D4B56}"/>
    <cellStyle name="Normal 54 4" xfId="9578" xr:uid="{A9AED0C1-EB15-45EA-A7AD-1A08CE006AED}"/>
    <cellStyle name="Normal 54 4 2" xfId="20866" xr:uid="{97F6B7EF-3167-434E-983F-3761D6DE2840}"/>
    <cellStyle name="Normal 54 5" xfId="7584" xr:uid="{F79CE372-5851-45D4-84BA-FFA6B5A48DA7}"/>
    <cellStyle name="Normal 54 5 2" xfId="18872" xr:uid="{A5D488C5-F51B-47B1-835B-DEE8B369ECDA}"/>
    <cellStyle name="Normal 54 6" xfId="5590" xr:uid="{D6F750AA-A516-4A0D-93E4-EE65EE263684}"/>
    <cellStyle name="Normal 54 6 2" xfId="16878" xr:uid="{2664C2B5-4886-4DDC-9E91-4C2C52ED5F46}"/>
    <cellStyle name="Normal 54 7" xfId="14884" xr:uid="{DC930D81-F061-4C5F-8186-3FAB1F4378DC}"/>
    <cellStyle name="Normal 54 8" xfId="13568" xr:uid="{9B7BA745-58AB-4FD5-9540-6AA430A41CC0}"/>
    <cellStyle name="Normal 55" xfId="3356" xr:uid="{8BC9D39F-D950-42DB-8404-20AEB432A4EA}"/>
    <cellStyle name="Normal 55 2" xfId="4591" xr:uid="{EB06D321-FCDA-4B92-B612-C3632451E9FA}"/>
    <cellStyle name="Normal 55 2 2" xfId="12570" xr:uid="{20ECDA1F-96D4-4517-9D02-F0ABBE035010}"/>
    <cellStyle name="Normal 55 2 2 2" xfId="23858" xr:uid="{70054DFC-E419-495F-A309-D074012C864A}"/>
    <cellStyle name="Normal 55 2 3" xfId="10576" xr:uid="{D5998F49-77FB-4855-9A3A-72F987510037}"/>
    <cellStyle name="Normal 55 2 3 2" xfId="21864" xr:uid="{6A5A4FC4-E660-4E92-869B-DCCCAE843A00}"/>
    <cellStyle name="Normal 55 2 4" xfId="8582" xr:uid="{B16B14A8-143E-47F0-B5BD-8B14B763B641}"/>
    <cellStyle name="Normal 55 2 4 2" xfId="19870" xr:uid="{3EAD6DEB-AEC0-4E20-B473-5D50536146EC}"/>
    <cellStyle name="Normal 55 2 5" xfId="6588" xr:uid="{9EA9BC28-A211-40C0-B2EB-1579DDE14674}"/>
    <cellStyle name="Normal 55 2 5 2" xfId="17876" xr:uid="{C8849477-7992-4B12-9D8A-73DDBF393743}"/>
    <cellStyle name="Normal 55 2 6" xfId="15882" xr:uid="{35095560-AF9C-4355-BD5E-22BA53AB2F70}"/>
    <cellStyle name="Normal 55 3" xfId="11573" xr:uid="{2C7F0BF6-369B-4AF7-8206-60FF1149170B}"/>
    <cellStyle name="Normal 55 3 2" xfId="22861" xr:uid="{372F364B-081C-402A-9D61-3E4A1734C9BB}"/>
    <cellStyle name="Normal 55 4" xfId="9579" xr:uid="{65A0BEF0-7537-4040-A66C-BCAF5AA5B3D9}"/>
    <cellStyle name="Normal 55 4 2" xfId="20867" xr:uid="{B03D6EBB-DC6B-42FC-B447-C5199CAEFE31}"/>
    <cellStyle name="Normal 55 5" xfId="7585" xr:uid="{3741C656-4D75-43B5-82D5-A457ABE0DF14}"/>
    <cellStyle name="Normal 55 5 2" xfId="18873" xr:uid="{55817035-95D3-4B54-AFDC-322457D8034D}"/>
    <cellStyle name="Normal 55 6" xfId="5591" xr:uid="{B0430A7E-12EA-48EF-8812-924B539701B8}"/>
    <cellStyle name="Normal 55 6 2" xfId="16879" xr:uid="{7E71B7D8-639E-48A9-9E2C-45BD2440E175}"/>
    <cellStyle name="Normal 55 7" xfId="14885" xr:uid="{06071288-FE72-47F7-85A0-FC1087D62136}"/>
    <cellStyle name="Normal 55 8" xfId="13569" xr:uid="{9B3DB148-C3C2-4CC1-AA19-C35611E0EFB6}"/>
    <cellStyle name="Normal 56" xfId="3357" xr:uid="{AEA96C17-FED6-468D-BFFE-732215A39D2C}"/>
    <cellStyle name="Normal 56 2" xfId="4592" xr:uid="{A8836B1F-215B-48E4-A1C7-341CBE5E8FDF}"/>
    <cellStyle name="Normal 56 2 2" xfId="12571" xr:uid="{ABB6AA5A-C310-4841-B6F2-9A1E0ED623B6}"/>
    <cellStyle name="Normal 56 2 2 2" xfId="23859" xr:uid="{88776C56-5281-4C63-BBBD-127D2BF691C4}"/>
    <cellStyle name="Normal 56 2 3" xfId="10577" xr:uid="{7050F6B3-A616-4815-B219-A115850D8F90}"/>
    <cellStyle name="Normal 56 2 3 2" xfId="21865" xr:uid="{78172085-A23E-4AD0-8312-A73D87B8C56E}"/>
    <cellStyle name="Normal 56 2 4" xfId="8583" xr:uid="{0A3EA068-6A2E-41FE-8FCA-9361174B94BB}"/>
    <cellStyle name="Normal 56 2 4 2" xfId="19871" xr:uid="{6BF86F98-DD4F-4096-84E5-E4B0EBBF59B2}"/>
    <cellStyle name="Normal 56 2 5" xfId="6589" xr:uid="{D1BB2524-6F0F-4130-B0CC-82C1AADE3BD8}"/>
    <cellStyle name="Normal 56 2 5 2" xfId="17877" xr:uid="{5D9087A4-15FB-49BE-95BD-3ED9CD566B28}"/>
    <cellStyle name="Normal 56 2 6" xfId="15883" xr:uid="{1B5F3D89-7F2B-4486-9C2D-675247126E3D}"/>
    <cellStyle name="Normal 56 3" xfId="11574" xr:uid="{14AF6E25-B9E0-4CD9-8EED-EB63809B70A4}"/>
    <cellStyle name="Normal 56 3 2" xfId="22862" xr:uid="{756722B0-39A6-44E3-955F-E5C8DA83A3A1}"/>
    <cellStyle name="Normal 56 4" xfId="9580" xr:uid="{7DEFAE8A-FF32-4263-8BD3-3A991946C3C3}"/>
    <cellStyle name="Normal 56 4 2" xfId="20868" xr:uid="{B3FA50A3-F42F-47C1-983E-537635F9F00B}"/>
    <cellStyle name="Normal 56 5" xfId="7586" xr:uid="{ED000B3F-FF94-450C-B170-F127583A5EC9}"/>
    <cellStyle name="Normal 56 5 2" xfId="18874" xr:uid="{492971F7-D839-44CF-8A53-B53029573609}"/>
    <cellStyle name="Normal 56 6" xfId="5592" xr:uid="{54533BEE-B85D-4634-B4A3-D2B5685E0822}"/>
    <cellStyle name="Normal 56 6 2" xfId="16880" xr:uid="{4A1DC869-BF81-4336-804B-FE2726F1F4F3}"/>
    <cellStyle name="Normal 56 7" xfId="14886" xr:uid="{E6DBDB5E-F694-49FE-921F-D838BF5E2562}"/>
    <cellStyle name="Normal 56 8" xfId="13570" xr:uid="{45332E2F-D00B-4D4E-855E-5C7821EF5AAD}"/>
    <cellStyle name="Normal 57" xfId="3358" xr:uid="{49A33B47-34DC-4433-A4EA-0B1EA92C302E}"/>
    <cellStyle name="Normal 57 2" xfId="4593" xr:uid="{9047DE75-BF16-4D82-A655-6953D70A4FB6}"/>
    <cellStyle name="Normal 57 2 2" xfId="12572" xr:uid="{489ECC12-F29C-483A-9083-3798E1041862}"/>
    <cellStyle name="Normal 57 2 2 2" xfId="23860" xr:uid="{BCF38272-52FC-4EF4-AA9A-CE6CC5174E81}"/>
    <cellStyle name="Normal 57 2 3" xfId="10578" xr:uid="{B5D9D943-3CF1-4677-8F74-8B5695C83220}"/>
    <cellStyle name="Normal 57 2 3 2" xfId="21866" xr:uid="{B597A1A6-7DF4-4BBD-A413-07F4599EE76B}"/>
    <cellStyle name="Normal 57 2 4" xfId="8584" xr:uid="{56B808A6-CBC9-4E1B-9A1D-25004C17AC2C}"/>
    <cellStyle name="Normal 57 2 4 2" xfId="19872" xr:uid="{37DCC657-FA6D-4C7E-84B5-FC5B8D8F85D2}"/>
    <cellStyle name="Normal 57 2 5" xfId="6590" xr:uid="{EE4A9477-C0E3-4FF7-84EA-624F5BCC03D9}"/>
    <cellStyle name="Normal 57 2 5 2" xfId="17878" xr:uid="{741A458B-B38C-4906-ACF1-FDF3C84D6680}"/>
    <cellStyle name="Normal 57 2 6" xfId="15884" xr:uid="{6E45422D-5D99-45F0-9B92-43F09BFCC324}"/>
    <cellStyle name="Normal 57 3" xfId="11575" xr:uid="{DC26720E-4D08-40A4-A865-B954587408A2}"/>
    <cellStyle name="Normal 57 3 2" xfId="22863" xr:uid="{8A9D5C8F-3AF7-42A5-B318-5DCC129F5C8F}"/>
    <cellStyle name="Normal 57 4" xfId="9581" xr:uid="{F579CE6B-E709-4056-A32B-BB1E3C618CA3}"/>
    <cellStyle name="Normal 57 4 2" xfId="20869" xr:uid="{9CEAF639-E494-488C-9628-6B3CDE974322}"/>
    <cellStyle name="Normal 57 5" xfId="7587" xr:uid="{F7A8F2AB-8F98-48FA-B47D-7EB4431718BB}"/>
    <cellStyle name="Normal 57 5 2" xfId="18875" xr:uid="{CF11B6A8-F6FE-477B-8BE6-2F3B5BCADC17}"/>
    <cellStyle name="Normal 57 6" xfId="5593" xr:uid="{9DFCE9D5-A823-4C9F-BC6C-129E8428E7C2}"/>
    <cellStyle name="Normal 57 6 2" xfId="16881" xr:uid="{D2487A93-1E4E-4FC3-8DD4-DB8B09CC7C38}"/>
    <cellStyle name="Normal 57 7" xfId="14887" xr:uid="{4A740252-6EF1-421F-BD85-A1128F1BA3A6}"/>
    <cellStyle name="Normal 57 8" xfId="13571" xr:uid="{3B5E0808-678B-4AD9-B8E0-015D3574B0E6}"/>
    <cellStyle name="Normal 58" xfId="3359" xr:uid="{32E45569-13C6-4229-91CF-CDAD1E0B3DB1}"/>
    <cellStyle name="Normal 58 2" xfId="4594" xr:uid="{FF5443E8-D6C2-45C6-B6A5-E9D35AA3E524}"/>
    <cellStyle name="Normal 58 2 2" xfId="12573" xr:uid="{742175B2-224D-4E8C-AE23-C459AD49A334}"/>
    <cellStyle name="Normal 58 2 2 2" xfId="23861" xr:uid="{987026BC-36F4-4FC9-A002-B6B44AD0AD2F}"/>
    <cellStyle name="Normal 58 2 3" xfId="10579" xr:uid="{023BF29D-8C66-447E-9452-2A4AB3F8BE7A}"/>
    <cellStyle name="Normal 58 2 3 2" xfId="21867" xr:uid="{7DE213E0-8A9D-401B-9117-76C87092EC72}"/>
    <cellStyle name="Normal 58 2 4" xfId="8585" xr:uid="{09F2BC6F-F985-4AE0-897E-47A7C730FE10}"/>
    <cellStyle name="Normal 58 2 4 2" xfId="19873" xr:uid="{8E33D839-64C8-4102-B6F6-1B748DD7E3EB}"/>
    <cellStyle name="Normal 58 2 5" xfId="6591" xr:uid="{6E807A28-F4AF-4AC2-B716-2B093062E076}"/>
    <cellStyle name="Normal 58 2 5 2" xfId="17879" xr:uid="{746DA7FB-BD08-4913-9CCC-DD3F7CCAB9CC}"/>
    <cellStyle name="Normal 58 2 6" xfId="15885" xr:uid="{18D8D8B2-25DB-4D28-8EC1-7363F0411D40}"/>
    <cellStyle name="Normal 58 3" xfId="11576" xr:uid="{275E7E49-E9E6-477D-BD9A-6FFE56BCBAF1}"/>
    <cellStyle name="Normal 58 3 2" xfId="22864" xr:uid="{786B79C5-7DF9-4663-AAA1-07B7C7E3B7C8}"/>
    <cellStyle name="Normal 58 4" xfId="9582" xr:uid="{B21BB1B7-07F4-45F6-86F7-A54210E64DAC}"/>
    <cellStyle name="Normal 58 4 2" xfId="20870" xr:uid="{BB77A60F-B2D3-49F0-8D2D-3F841C901008}"/>
    <cellStyle name="Normal 58 5" xfId="7588" xr:uid="{5EF0EC3D-49E4-46DD-B3ED-E007307A53F6}"/>
    <cellStyle name="Normal 58 5 2" xfId="18876" xr:uid="{0E4B13BA-9C75-4EC6-A78F-BB5B989ED5ED}"/>
    <cellStyle name="Normal 58 6" xfId="5594" xr:uid="{95CB337A-E068-449C-8D1B-F686D7AFD10F}"/>
    <cellStyle name="Normal 58 6 2" xfId="16882" xr:uid="{830BEB9F-66C1-40F3-A37F-06F9613A90B3}"/>
    <cellStyle name="Normal 58 7" xfId="14888" xr:uid="{42C816AD-FAF5-4832-B0A0-50D94EA36AF9}"/>
    <cellStyle name="Normal 58 8" xfId="13572" xr:uid="{6C62D75B-0574-4C88-AE87-19F325FF9FCD}"/>
    <cellStyle name="Normal 59" xfId="3360" xr:uid="{10C9A724-FA48-457D-B4ED-13AF0C0B02DA}"/>
    <cellStyle name="Normal 59 2" xfId="4595" xr:uid="{BD68699F-2CDE-49D2-B62B-0925A19DC465}"/>
    <cellStyle name="Normal 59 2 2" xfId="12574" xr:uid="{4728ABCC-F811-4169-A279-DE6039983537}"/>
    <cellStyle name="Normal 59 2 2 2" xfId="23862" xr:uid="{CDCABCDD-6E15-4F20-A02E-DB1C291D7ADE}"/>
    <cellStyle name="Normal 59 2 3" xfId="10580" xr:uid="{BCCD05F3-6C67-45C1-A702-87FDF4E10CBF}"/>
    <cellStyle name="Normal 59 2 3 2" xfId="21868" xr:uid="{432B0BCB-8748-4F98-BF86-292196DAE77E}"/>
    <cellStyle name="Normal 59 2 4" xfId="8586" xr:uid="{70A81195-2B8C-4CCC-9C9C-B5ABD0C79F9C}"/>
    <cellStyle name="Normal 59 2 4 2" xfId="19874" xr:uid="{C1DED2E8-0764-41BF-97B5-6C790BEB21E8}"/>
    <cellStyle name="Normal 59 2 5" xfId="6592" xr:uid="{B29D5B3D-AF66-43D7-98FA-89FF420FFBF1}"/>
    <cellStyle name="Normal 59 2 5 2" xfId="17880" xr:uid="{66723954-2FEC-4594-9824-589F4E361892}"/>
    <cellStyle name="Normal 59 2 6" xfId="15886" xr:uid="{B5201B58-ED37-4133-AD7B-90199FD8EBFB}"/>
    <cellStyle name="Normal 59 3" xfId="11577" xr:uid="{534A5A77-4C23-4757-B3ED-ECEE74E8A927}"/>
    <cellStyle name="Normal 59 3 2" xfId="22865" xr:uid="{6652212E-96F0-45E0-AC0B-ADE1D188D271}"/>
    <cellStyle name="Normal 59 4" xfId="9583" xr:uid="{E92505BD-BFD8-4F3B-BFBF-2A2462F98224}"/>
    <cellStyle name="Normal 59 4 2" xfId="20871" xr:uid="{6C8B1578-8D09-4914-971D-5CD71E5D7D42}"/>
    <cellStyle name="Normal 59 5" xfId="7589" xr:uid="{9C2E36B6-5164-4231-9D96-5CEC8C722303}"/>
    <cellStyle name="Normal 59 5 2" xfId="18877" xr:uid="{F702D175-593B-4EFC-8A5F-BC8F4AE096CD}"/>
    <cellStyle name="Normal 59 6" xfId="5595" xr:uid="{1D1B89E2-8E06-4DB0-A15C-983CFD030C2F}"/>
    <cellStyle name="Normal 59 6 2" xfId="16883" xr:uid="{947221AB-044C-4B8F-862A-2A8F7C70E908}"/>
    <cellStyle name="Normal 59 7" xfId="14889" xr:uid="{BFCC0B0C-E5CB-42C4-AC99-3C91538E804B}"/>
    <cellStyle name="Normal 59 8" xfId="13573" xr:uid="{751699BE-6FAB-42B0-A52C-3D1DCB7BB709}"/>
    <cellStyle name="Normal 6" xfId="124" xr:uid="{34F553FE-E3FF-495A-851B-A7B225A38F08}"/>
    <cellStyle name="Normal 6 10" xfId="25833" xr:uid="{BE1CA7D6-9B98-4D9A-A0DE-9A5284A3073B}"/>
    <cellStyle name="Normal 6 10 2" xfId="29174" xr:uid="{A84C9098-C2D2-4C8C-82A8-930B903CB1CF}"/>
    <cellStyle name="Normal 6 11" xfId="28872" xr:uid="{5F88F399-EB26-4C91-8AFE-2BDC5AD50AA2}"/>
    <cellStyle name="Normal 6 11 2" xfId="29175" xr:uid="{B5E403BB-39E8-4B2A-B229-A5B33F27D57E}"/>
    <cellStyle name="Normal 6 12" xfId="28873" xr:uid="{B7166478-E229-4FB6-BB60-92369D81C72D}"/>
    <cellStyle name="Normal 6 12 2" xfId="29176" xr:uid="{2795A54D-7588-44B8-8A73-CB7B45143513}"/>
    <cellStyle name="Normal 6 13" xfId="28874" xr:uid="{2C71643F-7B29-401B-B4C1-4C73EC8DB71B}"/>
    <cellStyle name="Normal 6 13 2" xfId="29177" xr:uid="{06D4B314-8378-414F-AD94-95CA5C99EC1A}"/>
    <cellStyle name="Normal 6 14" xfId="29224" xr:uid="{F15053CC-B443-4FAF-B080-2243F1020EA3}"/>
    <cellStyle name="Normal 6 2" xfId="270" xr:uid="{B4AF53CC-7194-47BE-8D5C-0EC9001CDBB4}"/>
    <cellStyle name="Normal 6 2 10" xfId="25111" xr:uid="{6546A506-9B23-408C-AA55-77F513B813E6}"/>
    <cellStyle name="Normal 6 2 11" xfId="25847" xr:uid="{5CDE0DFD-841F-4C29-802A-B9A5363B5881}"/>
    <cellStyle name="Normal 6 2 2" xfId="433" xr:uid="{99D9D08E-69B6-419B-9EF0-4FABE045DB19}"/>
    <cellStyle name="Normal 6 2 2 2" xfId="515" xr:uid="{969FDC28-8F61-473B-8B4E-F82616961398}"/>
    <cellStyle name="Normal 6 2 2 2 2" xfId="601" xr:uid="{0B1BA619-1769-4DE7-82C5-29C638088E15}"/>
    <cellStyle name="Normal 6 2 2 2 2 2" xfId="13964" xr:uid="{836FA75E-F1E5-4BC8-8AF3-FFFE0EDEF289}"/>
    <cellStyle name="Normal 6 2 2 2 3" xfId="13887" xr:uid="{8D529A16-B74A-4EEE-9D4C-53B130C214A0}"/>
    <cellStyle name="Normal 6 2 2 2 4" xfId="24500" xr:uid="{AE3CE1AB-51D2-46CA-BEB8-74740B45DA56}"/>
    <cellStyle name="Normal 6 2 2 2 5" xfId="24943" xr:uid="{AF4259CF-236C-4D17-80D2-2C3CAE2404DC}"/>
    <cellStyle name="Normal 6 2 2 2 6" xfId="25306" xr:uid="{51A2693C-D1B9-4B3C-88FE-A66117E45F11}"/>
    <cellStyle name="Normal 6 2 2 3" xfId="564" xr:uid="{A5711E0F-34AA-4394-9468-143D63F3A396}"/>
    <cellStyle name="Normal 6 2 2 3 2" xfId="13927" xr:uid="{2EE766AA-CC0C-462D-B5B6-4FA8117EF6AD}"/>
    <cellStyle name="Normal 6 2 2 4" xfId="11578" xr:uid="{AB58B392-AD90-4400-91B4-38B524158DD2}"/>
    <cellStyle name="Normal 6 2 2 4 2" xfId="22866" xr:uid="{A1CCCDC0-E219-4033-9376-F79C78383FB9}"/>
    <cellStyle name="Normal 6 2 2 5" xfId="13843" xr:uid="{C8E71935-B81F-45C6-8352-7015F1E0FBB4}"/>
    <cellStyle name="Normal 6 2 2 6" xfId="24228" xr:uid="{0B4CC762-4648-4534-8049-0F0DD1651599}"/>
    <cellStyle name="Normal 6 2 2 7" xfId="24797" xr:uid="{912EC29F-C36A-4194-AA2B-F3242C986C94}"/>
    <cellStyle name="Normal 6 2 2 8" xfId="25112" xr:uid="{40C9437F-81B0-43C1-A344-F83ECD842F01}"/>
    <cellStyle name="Normal 6 2 2 9" xfId="29178" xr:uid="{CF1A98AA-28AC-4805-B744-F188C25A15FD}"/>
    <cellStyle name="Normal 6 2 3" xfId="495" xr:uid="{38D2A9B5-88B2-4F85-9AA7-F40C411D07E8}"/>
    <cellStyle name="Normal 6 2 3 2" xfId="586" xr:uid="{D108EDDD-660D-464E-9A78-0CC4712D16B8}"/>
    <cellStyle name="Normal 6 2 3 2 2" xfId="13949" xr:uid="{088C8497-C22D-451E-92A2-3FBC4D7E5245}"/>
    <cellStyle name="Normal 6 2 3 3" xfId="9584" xr:uid="{DB6D3F7D-C403-46EF-AF87-A8AA9ABC1F55}"/>
    <cellStyle name="Normal 6 2 3 3 2" xfId="20872" xr:uid="{6090B687-B405-4265-AC2E-5BF40807F641}"/>
    <cellStyle name="Normal 6 2 3 4" xfId="13872" xr:uid="{651DFCA8-E4C3-491E-9C20-B3668EAAA934}"/>
    <cellStyle name="Normal 6 2 3 5" xfId="24499" xr:uid="{87D5B623-DB45-4E92-A0DC-2FC4363CF313}"/>
    <cellStyle name="Normal 6 2 3 6" xfId="24942" xr:uid="{48302BC1-3B85-4D47-8C9E-6E57CB362D53}"/>
    <cellStyle name="Normal 6 2 3 7" xfId="25305" xr:uid="{CE09CF9C-2EC8-4086-9201-36F25489EB88}"/>
    <cellStyle name="Normal 6 2 4" xfId="549" xr:uid="{36E5E62E-BF02-44B4-8412-B612E0BCDCE3}"/>
    <cellStyle name="Normal 6 2 4 2" xfId="7590" xr:uid="{A62E51AA-AB87-44FA-A80C-B5385D23C501}"/>
    <cellStyle name="Normal 6 2 4 2 2" xfId="18878" xr:uid="{2AE2BB66-1300-4651-89CD-8A30AAD31FAC}"/>
    <cellStyle name="Normal 6 2 4 3" xfId="13912" xr:uid="{4617AD4B-5F69-46AE-9CBB-93812F9FD44C}"/>
    <cellStyle name="Normal 6 2 5" xfId="5596" xr:uid="{1265333C-AB31-4B05-827F-E11AF6702E3C}"/>
    <cellStyle name="Normal 6 2 5 2" xfId="16884" xr:uid="{03DAFDD0-97CB-4B4B-9C9D-3235D2F1C272}"/>
    <cellStyle name="Normal 6 2 6" xfId="3362" xr:uid="{0933D616-4D37-4BF8-8E9D-5B6DAB4E7F86}"/>
    <cellStyle name="Normal 6 2 6 2" xfId="14890" xr:uid="{571676F3-7B4B-44C2-8B30-6643338E7104}"/>
    <cellStyle name="Normal 6 2 7" xfId="13769" xr:uid="{2CD95907-2CC6-4562-8369-31D6863DBEA9}"/>
    <cellStyle name="Normal 6 2 8" xfId="24227" xr:uid="{21DF1551-751D-4ACC-955A-9984BB615EAB}"/>
    <cellStyle name="Normal 6 2 9" xfId="24796" xr:uid="{91933028-ED4F-4931-A402-DBB15B7D90F8}"/>
    <cellStyle name="Normal 6 3" xfId="4596" xr:uid="{812F0850-F137-4637-A29C-50773B5357E9}"/>
    <cellStyle name="Normal 6 3 10" xfId="28875" xr:uid="{E3D7396B-41F0-474F-A5FB-BB201AF43A1E}"/>
    <cellStyle name="Normal 6 3 2" xfId="12575" xr:uid="{1C0638B8-704A-4129-8A83-742750AF2AE7}"/>
    <cellStyle name="Normal 6 3 2 2" xfId="23863" xr:uid="{70037C4C-3C40-46BF-BE08-9129DA9636C8}"/>
    <cellStyle name="Normal 6 3 2 2 2" xfId="24502" xr:uid="{3CACD191-439B-4709-AFF3-CBF8796DDF65}"/>
    <cellStyle name="Normal 6 3 2 2 3" xfId="24945" xr:uid="{E6530EAB-BED0-4D9B-B868-D4EE4C0A864E}"/>
    <cellStyle name="Normal 6 3 2 2 4" xfId="25308" xr:uid="{1B343029-FBCC-4737-A84B-B3FC738228B0}"/>
    <cellStyle name="Normal 6 3 2 3" xfId="24230" xr:uid="{D3E305DF-D0D1-4E03-823A-3055849FFF94}"/>
    <cellStyle name="Normal 6 3 2 4" xfId="24799" xr:uid="{C3418D2E-FB86-4CB2-B0FF-CAE6CC7291A6}"/>
    <cellStyle name="Normal 6 3 2 5" xfId="25114" xr:uid="{290C725A-9612-4636-955B-C1A616C953C0}"/>
    <cellStyle name="Normal 6 3 2 6" xfId="29179" xr:uid="{80F2133A-7717-40A6-BD89-5D7848F6F0A3}"/>
    <cellStyle name="Normal 6 3 3" xfId="10581" xr:uid="{D0664D73-B2B0-4C29-A12F-980D0786FD71}"/>
    <cellStyle name="Normal 6 3 3 2" xfId="21869" xr:uid="{FF6607B4-6961-4D25-9AD2-AC571D1AF7D0}"/>
    <cellStyle name="Normal 6 3 3 3" xfId="24501" xr:uid="{2819B37F-B90F-4E10-B6D9-552D1B9E774E}"/>
    <cellStyle name="Normal 6 3 3 4" xfId="24944" xr:uid="{3D876D87-473D-4C6D-A374-29DC21D8AEEE}"/>
    <cellStyle name="Normal 6 3 3 5" xfId="25307" xr:uid="{CA22167D-F95F-4AFA-9070-0C0198667ED3}"/>
    <cellStyle name="Normal 6 3 4" xfId="8587" xr:uid="{085DF103-6B9B-4EFE-A3BA-3AFC0C060FF7}"/>
    <cellStyle name="Normal 6 3 4 2" xfId="19875" xr:uid="{475F3A00-C7C1-4FB5-8A8F-9DC5137B0D47}"/>
    <cellStyle name="Normal 6 3 5" xfId="6593" xr:uid="{D1A85579-83DB-42F9-A7F3-F3026C3EAF54}"/>
    <cellStyle name="Normal 6 3 5 2" xfId="17881" xr:uid="{12139212-9030-4188-8846-FCF0731F7AE9}"/>
    <cellStyle name="Normal 6 3 6" xfId="15887" xr:uid="{D976BDBF-1A0B-4BA6-B088-ADD4CFD4584E}"/>
    <cellStyle name="Normal 6 3 7" xfId="24229" xr:uid="{5FF9109F-5A70-41E7-A716-615C859BF5AD}"/>
    <cellStyle name="Normal 6 3 8" xfId="24798" xr:uid="{97706B85-AD86-4337-94A2-C8086C590C25}"/>
    <cellStyle name="Normal 6 3 9" xfId="25113" xr:uid="{C4456A30-38E3-40D7-99DB-5781F339BA89}"/>
    <cellStyle name="Normal 6 4" xfId="3361" xr:uid="{124AB29F-6681-4E15-9FC8-C2B913635AF0}"/>
    <cellStyle name="Normal 6 4 2" xfId="24503" xr:uid="{1E580BD4-C5AC-4400-96C2-AF9A237339B9}"/>
    <cellStyle name="Normal 6 4 2 2" xfId="24946" xr:uid="{6E739054-5BAA-4028-A105-7FD8D3C39A65}"/>
    <cellStyle name="Normal 6 4 2 3" xfId="25309" xr:uid="{0C9F6D19-215B-4AB7-A47B-156A67AE33C5}"/>
    <cellStyle name="Normal 6 4 2 4" xfId="29180" xr:uid="{526177CE-5F70-461B-A23B-E4AC77DECC63}"/>
    <cellStyle name="Normal 6 4 3" xfId="24231" xr:uid="{FB858CBA-3046-454F-B7D0-134A93DC95DD}"/>
    <cellStyle name="Normal 6 4 4" xfId="24800" xr:uid="{FA8E5AB8-B4CE-4D3E-859F-9A1B485245D6}"/>
    <cellStyle name="Normal 6 4 5" xfId="25115" xr:uid="{5FB5DED5-5C37-499E-A301-8582975761C4}"/>
    <cellStyle name="Normal 6 4 6" xfId="26239" xr:uid="{1BF4DD68-0284-4436-9992-5B9266C2213E}"/>
    <cellStyle name="Normal 6 5" xfId="13681" xr:uid="{B952673C-1C52-458E-A6DA-A6F88014D099}"/>
    <cellStyle name="Normal 6 5 2" xfId="24498" xr:uid="{2CD9D872-E059-4A72-962A-22E7D6B62FFA}"/>
    <cellStyle name="Normal 6 5 2 2" xfId="29181" xr:uid="{90F1E3F1-F673-430E-964B-BBB70119C88E}"/>
    <cellStyle name="Normal 6 5 3" xfId="24941" xr:uid="{3429BED6-068B-4C2B-BDC3-95B194D5C1D9}"/>
    <cellStyle name="Normal 6 5 4" xfId="25304" xr:uid="{0071BFEE-98A5-4D45-AB3D-2E9DFE58E110}"/>
    <cellStyle name="Normal 6 5 5" xfId="28876" xr:uid="{68B91D6A-BB62-40D4-B3D1-D8EA27694128}"/>
    <cellStyle name="Normal 6 6" xfId="13574" xr:uid="{D27A5FD2-91A6-4D43-A45E-E6C0DE1614C8}"/>
    <cellStyle name="Normal 6 6 2" xfId="29182" xr:uid="{C35C072B-A925-47B3-B5B2-6AE6E64DA468}"/>
    <cellStyle name="Normal 6 6 3" xfId="28877" xr:uid="{74D4332A-505E-4660-B3BB-B55AB6202309}"/>
    <cellStyle name="Normal 6 7" xfId="24226" xr:uid="{10E4206B-320B-4F47-A7A9-54A296BE8772}"/>
    <cellStyle name="Normal 6 7 2" xfId="29183" xr:uid="{A73291A8-11AF-4E42-AEF7-3381BCAA52FB}"/>
    <cellStyle name="Normal 6 7 3" xfId="28878" xr:uid="{69FC8541-D7C4-4397-8A68-9F45B2E50931}"/>
    <cellStyle name="Normal 6 8" xfId="24795" xr:uid="{6F76099F-54E2-4432-9D9A-DE16194A3B75}"/>
    <cellStyle name="Normal 6 8 2" xfId="29184" xr:uid="{3D427642-D6A4-4567-A77B-34DC8C4688B0}"/>
    <cellStyle name="Normal 6 8 3" xfId="28879" xr:uid="{33AEF874-4FDA-41F1-AA42-DAD6ABC18452}"/>
    <cellStyle name="Normal 6 9" xfId="25110" xr:uid="{BEFFE64E-C015-4764-89C1-D25436642EA6}"/>
    <cellStyle name="Normal 6 9 2" xfId="29185" xr:uid="{A86CFB64-CA12-4802-BE4A-FEFF4FE226B1}"/>
    <cellStyle name="Normal 6 9 3" xfId="28880" xr:uid="{90DE4AD5-B8CD-483C-98ED-65D75F2E45EB}"/>
    <cellStyle name="Normal 60" xfId="3363" xr:uid="{551301A2-54D3-4979-BE66-18E6E8773B67}"/>
    <cellStyle name="Normal 60 2" xfId="3364" xr:uid="{EFD90B3E-C3C1-4225-A775-7B1C93F78EF4}"/>
    <cellStyle name="Normal 60 2 2" xfId="4598" xr:uid="{769B8D9A-E8D6-4BE7-89D3-438D9C5FFA61}"/>
    <cellStyle name="Normal 60 2 2 2" xfId="12577" xr:uid="{3CEC42E2-38BA-4211-B62D-C41492856B96}"/>
    <cellStyle name="Normal 60 2 2 2 2" xfId="23865" xr:uid="{6BFB4F8D-4EDF-457A-B59C-7240DFCF2E7B}"/>
    <cellStyle name="Normal 60 2 2 3" xfId="10583" xr:uid="{E28743FE-171D-436F-902D-0EA82377A728}"/>
    <cellStyle name="Normal 60 2 2 3 2" xfId="21871" xr:uid="{612BC7D9-AEFC-4959-AF5C-AEF21AA78529}"/>
    <cellStyle name="Normal 60 2 2 4" xfId="8589" xr:uid="{17DC0A1F-9161-4098-9936-689D5AA03244}"/>
    <cellStyle name="Normal 60 2 2 4 2" xfId="19877" xr:uid="{B2674B52-0C94-4A2E-B248-8AA60CE8069A}"/>
    <cellStyle name="Normal 60 2 2 5" xfId="6595" xr:uid="{E7C6C56B-FE42-49DD-901E-DEE984451FD3}"/>
    <cellStyle name="Normal 60 2 2 5 2" xfId="17883" xr:uid="{1DF1D6E0-D589-4621-A8CA-2DF56E378266}"/>
    <cellStyle name="Normal 60 2 2 6" xfId="15889" xr:uid="{EA4AC3CB-2335-4245-932A-3B2947C38B77}"/>
    <cellStyle name="Normal 60 2 3" xfId="11580" xr:uid="{E0E6B667-BE69-4C45-9A52-BECD23076D2E}"/>
    <cellStyle name="Normal 60 2 3 2" xfId="22868" xr:uid="{19AD6BE1-28D1-4F28-B92F-0E0AA7F149BE}"/>
    <cellStyle name="Normal 60 2 4" xfId="9586" xr:uid="{99082407-C47E-451F-A5F3-33B9906316C0}"/>
    <cellStyle name="Normal 60 2 4 2" xfId="20874" xr:uid="{9813EC96-4727-4F58-87E4-EE48CE1CDC1C}"/>
    <cellStyle name="Normal 60 2 5" xfId="7592" xr:uid="{3A7E4551-972C-4D40-A364-3E6F5508FBC0}"/>
    <cellStyle name="Normal 60 2 5 2" xfId="18880" xr:uid="{A6A65275-9AC2-4568-A666-3B5F63C06088}"/>
    <cellStyle name="Normal 60 2 6" xfId="5598" xr:uid="{75AB17EE-AAF5-4B29-9103-4266AF096C4B}"/>
    <cellStyle name="Normal 60 2 6 2" xfId="16886" xr:uid="{6BF5EE38-22D2-4E52-8858-BA0EE8B95A24}"/>
    <cellStyle name="Normal 60 2 7" xfId="14892" xr:uid="{334931C7-1EF9-40FC-83E0-BA3765779619}"/>
    <cellStyle name="Normal 60 2 8" xfId="13576" xr:uid="{7015F3B9-309D-4839-BD10-EF5361A5568F}"/>
    <cellStyle name="Normal 60 3" xfId="4597" xr:uid="{78DC480F-8E26-455B-97AB-D44E7E9567A1}"/>
    <cellStyle name="Normal 60 3 2" xfId="12576" xr:uid="{E5C150ED-5106-4B36-810E-0DEF4F9A73B0}"/>
    <cellStyle name="Normal 60 3 2 2" xfId="23864" xr:uid="{6E2FF2C6-3EF1-4319-A87F-49B5F61E1098}"/>
    <cellStyle name="Normal 60 3 3" xfId="10582" xr:uid="{54A06440-F444-4DF3-B7EA-FAABDDE60E53}"/>
    <cellStyle name="Normal 60 3 3 2" xfId="21870" xr:uid="{675F7BE7-5E8C-4568-8A32-F1332A5D11E7}"/>
    <cellStyle name="Normal 60 3 4" xfId="8588" xr:uid="{16175E71-003F-4BC0-A182-DF59095555C0}"/>
    <cellStyle name="Normal 60 3 4 2" xfId="19876" xr:uid="{2FDB392B-8AB1-4462-9027-2D0EB94A346C}"/>
    <cellStyle name="Normal 60 3 5" xfId="6594" xr:uid="{2645AFBE-246F-4E96-B2F7-41A2394F5C0B}"/>
    <cellStyle name="Normal 60 3 5 2" xfId="17882" xr:uid="{F2F843DD-19E1-4C5F-82F6-FA4F0FEF3F0C}"/>
    <cellStyle name="Normal 60 3 6" xfId="15888" xr:uid="{A623BCCC-479C-48B5-BC7A-FCD40F91798B}"/>
    <cellStyle name="Normal 60 4" xfId="11579" xr:uid="{B783C0FB-8875-4090-90B5-9631537FE3C2}"/>
    <cellStyle name="Normal 60 4 2" xfId="22867" xr:uid="{C95E1C66-5494-4FB5-817F-654F4F769E14}"/>
    <cellStyle name="Normal 60 5" xfId="9585" xr:uid="{F337FD14-A560-48FA-880F-94121D253AF4}"/>
    <cellStyle name="Normal 60 5 2" xfId="20873" xr:uid="{5A62569F-25AC-4FB3-BF67-1A78A8483B68}"/>
    <cellStyle name="Normal 60 6" xfId="7591" xr:uid="{AECAA5C2-89C0-4AD0-99A0-7B34A1515518}"/>
    <cellStyle name="Normal 60 6 2" xfId="18879" xr:uid="{8324838C-E37B-48B6-B65C-17F459CAB5D3}"/>
    <cellStyle name="Normal 60 7" xfId="5597" xr:uid="{B821A21B-F9E9-421E-B906-F4ACC74A91E8}"/>
    <cellStyle name="Normal 60 7 2" xfId="16885" xr:uid="{FC3B7653-3338-4B0F-B2DB-D5445010258F}"/>
    <cellStyle name="Normal 60 8" xfId="14891" xr:uid="{028FDEDE-1C90-41EE-AD36-3547F8789B4D}"/>
    <cellStyle name="Normal 60 9" xfId="13575" xr:uid="{61291D80-8310-4B7E-BEF9-42BC90CFFFFF}"/>
    <cellStyle name="Normal 604" xfId="25852" xr:uid="{D75B7595-B589-4D32-819B-0BCEBFE5C871}"/>
    <cellStyle name="Normal 61" xfId="3365" xr:uid="{2E5F7277-B70C-4ECB-B456-CC08D958C000}"/>
    <cellStyle name="Normal 61 2" xfId="4599" xr:uid="{D96E4A71-BC86-4BC9-9D20-7751438EF9D8}"/>
    <cellStyle name="Normal 61 2 2" xfId="12578" xr:uid="{76489537-032E-4E89-BD73-E79333EC1FA6}"/>
    <cellStyle name="Normal 61 2 2 2" xfId="23866" xr:uid="{E3399456-511F-460D-9FE8-6C3374C56F6F}"/>
    <cellStyle name="Normal 61 2 3" xfId="10584" xr:uid="{030F53D0-1AFA-4605-8462-4FA95B1DC784}"/>
    <cellStyle name="Normal 61 2 3 2" xfId="21872" xr:uid="{D1D5F8EE-97F8-4829-B7CA-8161BA16DBC7}"/>
    <cellStyle name="Normal 61 2 4" xfId="8590" xr:uid="{35110F89-E95B-4633-9202-00A2213F7E82}"/>
    <cellStyle name="Normal 61 2 4 2" xfId="19878" xr:uid="{E2AF4A66-A3BB-4AD0-9B8B-EAAD2AD62CE7}"/>
    <cellStyle name="Normal 61 2 5" xfId="6596" xr:uid="{8882FCF0-C79E-454E-9FF6-3ED8A2AF8FBE}"/>
    <cellStyle name="Normal 61 2 5 2" xfId="17884" xr:uid="{04ADC8B2-F6F5-47AF-A47B-CE0A8A060EC9}"/>
    <cellStyle name="Normal 61 2 6" xfId="15890" xr:uid="{2FA0E4E8-65C3-456E-804F-57D2E4569D6E}"/>
    <cellStyle name="Normal 61 3" xfId="11581" xr:uid="{AF144F69-5179-405C-91CD-CB2CF5768D20}"/>
    <cellStyle name="Normal 61 3 2" xfId="22869" xr:uid="{17971AAE-4D9A-4960-95C6-E58A72C13BB0}"/>
    <cellStyle name="Normal 61 4" xfId="9587" xr:uid="{E9AA8EA3-E5E3-443C-9B46-45D000B819BD}"/>
    <cellStyle name="Normal 61 4 2" xfId="20875" xr:uid="{CB0E43FB-E6B2-4688-A943-48712A2E6E2C}"/>
    <cellStyle name="Normal 61 5" xfId="7593" xr:uid="{094DA020-2D41-40A4-AFCD-F33D5DEBC91E}"/>
    <cellStyle name="Normal 61 5 2" xfId="18881" xr:uid="{34913693-8FE4-465C-B94F-772A1D92D716}"/>
    <cellStyle name="Normal 61 6" xfId="5599" xr:uid="{DD979DE6-2714-43E5-8A35-834851CA6830}"/>
    <cellStyle name="Normal 61 6 2" xfId="16887" xr:uid="{2BA4C15E-FBE8-42FC-A0F0-313E659C90AA}"/>
    <cellStyle name="Normal 61 7" xfId="14893" xr:uid="{DC8C71D0-A178-4C68-AC38-FC2BCCA527EC}"/>
    <cellStyle name="Normal 61 8" xfId="13577" xr:uid="{E795434F-0C29-4BE2-A024-22F0960C7732}"/>
    <cellStyle name="Normal 62" xfId="3366" xr:uid="{6A9D5B06-5E4C-4BEF-A27F-B3C82BE92318}"/>
    <cellStyle name="Normal 62 2" xfId="4600" xr:uid="{9AF5E6C6-EAC0-43A9-8A42-257C20E87C81}"/>
    <cellStyle name="Normal 62 2 2" xfId="12579" xr:uid="{7F28A736-500D-4530-9C13-79C2F91299D6}"/>
    <cellStyle name="Normal 62 2 2 2" xfId="23867" xr:uid="{77137B6E-DBBC-4972-853C-76A1C017D31F}"/>
    <cellStyle name="Normal 62 2 3" xfId="10585" xr:uid="{F8476023-5240-46C3-B321-4B249F32646E}"/>
    <cellStyle name="Normal 62 2 3 2" xfId="21873" xr:uid="{7E63EA6E-8D84-4AD0-B94F-AB3E057CF12A}"/>
    <cellStyle name="Normal 62 2 4" xfId="8591" xr:uid="{0FC6AB50-6133-4E79-8D6B-0DDA6B94F6AD}"/>
    <cellStyle name="Normal 62 2 4 2" xfId="19879" xr:uid="{C6C37A23-AFEF-45B4-BC8E-4626AB71F437}"/>
    <cellStyle name="Normal 62 2 5" xfId="6597" xr:uid="{F12210C2-3D47-4E7C-8C62-49AA8708FD8B}"/>
    <cellStyle name="Normal 62 2 5 2" xfId="17885" xr:uid="{88FD81F2-C4AA-4A3E-9694-39D3851E13E4}"/>
    <cellStyle name="Normal 62 2 6" xfId="15891" xr:uid="{8D6FD685-1C1C-4A5A-B49C-B447A96A522B}"/>
    <cellStyle name="Normal 62 3" xfId="11582" xr:uid="{FDC9EB64-87E2-4A59-8D27-7CDE8174B4FC}"/>
    <cellStyle name="Normal 62 3 2" xfId="22870" xr:uid="{DECF413F-5F57-4EDE-B682-C84F7C5424CE}"/>
    <cellStyle name="Normal 62 4" xfId="9588" xr:uid="{85BE1582-9646-41FA-9358-55091EA3719E}"/>
    <cellStyle name="Normal 62 4 2" xfId="20876" xr:uid="{533C1E45-5B19-4C38-BB94-845571BC38B0}"/>
    <cellStyle name="Normal 62 5" xfId="7594" xr:uid="{A7812DF9-7E56-428E-8246-EED43D3F554E}"/>
    <cellStyle name="Normal 62 5 2" xfId="18882" xr:uid="{DC0A1763-75E4-4711-812D-AF40DE6AFFEA}"/>
    <cellStyle name="Normal 62 6" xfId="5600" xr:uid="{C8CAC4C0-B5E4-41FD-BFD9-0523DAEB386F}"/>
    <cellStyle name="Normal 62 6 2" xfId="16888" xr:uid="{466B5D30-78FD-419A-AF3D-D9CC2EF5A462}"/>
    <cellStyle name="Normal 62 7" xfId="14894" xr:uid="{09C9965B-B2DE-4A77-8BD0-2578A19CA6EE}"/>
    <cellStyle name="Normal 62 8" xfId="13578" xr:uid="{AC0438D7-3D2D-4236-97A0-1529F20E4B06}"/>
    <cellStyle name="Normal 63" xfId="3367" xr:uid="{222233E3-EE4B-42D3-9048-A3F8F424AD59}"/>
    <cellStyle name="Normal 63 2" xfId="4601" xr:uid="{AEF2F92B-3C79-48F0-A2D5-938180EDC573}"/>
    <cellStyle name="Normal 63 2 2" xfId="12580" xr:uid="{A86B1865-D62D-47BE-BCDC-64A8BE166869}"/>
    <cellStyle name="Normal 63 2 2 2" xfId="23868" xr:uid="{0AB4A7B4-1EF5-46C1-9559-50A29684398A}"/>
    <cellStyle name="Normal 63 2 3" xfId="10586" xr:uid="{B889607D-EDFA-45B4-B8C0-DB6A545D630D}"/>
    <cellStyle name="Normal 63 2 3 2" xfId="21874" xr:uid="{814F51D0-27F5-41BE-BDE6-4CD2EEFDA6FA}"/>
    <cellStyle name="Normal 63 2 4" xfId="8592" xr:uid="{10B87CC0-4982-4254-8EB4-1242F0358B47}"/>
    <cellStyle name="Normal 63 2 4 2" xfId="19880" xr:uid="{980BA32E-485A-4A09-852D-4C3AC274C59A}"/>
    <cellStyle name="Normal 63 2 5" xfId="6598" xr:uid="{ECC8ADD3-B7BC-4785-9FEF-01DA41F24C37}"/>
    <cellStyle name="Normal 63 2 5 2" xfId="17886" xr:uid="{59466CF3-1C45-43FD-84E9-84CDBD39E2A1}"/>
    <cellStyle name="Normal 63 2 6" xfId="15892" xr:uid="{97C750FA-21E6-4126-B218-88BC66E315C3}"/>
    <cellStyle name="Normal 63 3" xfId="11583" xr:uid="{6E0033DA-48A3-4979-93EE-28488CEFA0E1}"/>
    <cellStyle name="Normal 63 3 2" xfId="22871" xr:uid="{E3D38551-033F-409A-994E-EE206B74F78B}"/>
    <cellStyle name="Normal 63 4" xfId="9589" xr:uid="{98D05022-C694-479A-A01D-75FC47C573D6}"/>
    <cellStyle name="Normal 63 4 2" xfId="20877" xr:uid="{619F65D4-4892-4DBD-AF30-F74AF80E15A9}"/>
    <cellStyle name="Normal 63 5" xfId="7595" xr:uid="{3AF6B7DA-B2DA-4FC2-AECB-5E8C6725E335}"/>
    <cellStyle name="Normal 63 5 2" xfId="18883" xr:uid="{0BB4194F-CD45-4654-9C44-15C33E6318D8}"/>
    <cellStyle name="Normal 63 6" xfId="5601" xr:uid="{CAF65191-4789-4F7A-9118-3045B40FE02A}"/>
    <cellStyle name="Normal 63 6 2" xfId="16889" xr:uid="{F104C2E9-22D0-458E-8153-51C9272F07CA}"/>
    <cellStyle name="Normal 63 7" xfId="14895" xr:uid="{A055846C-550E-48CB-BA12-1EEA24E4DA3C}"/>
    <cellStyle name="Normal 63 8" xfId="13579" xr:uid="{40FA4DC8-6BEB-4F8E-9E64-EF207690C16E}"/>
    <cellStyle name="Normal 64" xfId="3368" xr:uid="{6924A352-7696-476D-8975-9D173ACA2753}"/>
    <cellStyle name="Normal 64 2" xfId="4602" xr:uid="{B0B9769D-C1BC-4C01-9BE5-8A0159F60922}"/>
    <cellStyle name="Normal 64 2 2" xfId="12581" xr:uid="{29146BD8-008B-4D98-BCD1-9CAEDB06FBE7}"/>
    <cellStyle name="Normal 64 2 2 2" xfId="23869" xr:uid="{6FCEAC6E-E31A-4C62-A63F-E5E43471AEAB}"/>
    <cellStyle name="Normal 64 2 3" xfId="10587" xr:uid="{DD8B2534-2D91-4655-B0A1-0BB345C1B58C}"/>
    <cellStyle name="Normal 64 2 3 2" xfId="21875" xr:uid="{2FF38CD1-D949-4407-B29B-56EBA4ABA161}"/>
    <cellStyle name="Normal 64 2 4" xfId="8593" xr:uid="{1266BF7F-D575-42BD-82E1-71EC2400E55D}"/>
    <cellStyle name="Normal 64 2 4 2" xfId="19881" xr:uid="{A4D132CE-49FB-4B1F-8D95-62F4B6B6B609}"/>
    <cellStyle name="Normal 64 2 5" xfId="6599" xr:uid="{095C72DF-E806-4C43-AF33-9055C456604B}"/>
    <cellStyle name="Normal 64 2 5 2" xfId="17887" xr:uid="{426E536C-BAF4-4366-85CD-1E67C035B094}"/>
    <cellStyle name="Normal 64 2 6" xfId="15893" xr:uid="{CDC98ED6-0D50-4F25-8E95-DAE44AD13AD8}"/>
    <cellStyle name="Normal 64 3" xfId="11584" xr:uid="{0D866BBC-5CF9-46C9-8E9F-AFC1FEA5E4C8}"/>
    <cellStyle name="Normal 64 3 2" xfId="22872" xr:uid="{526EECFC-0451-4086-9D68-D78D40200EAA}"/>
    <cellStyle name="Normal 64 4" xfId="9590" xr:uid="{C4263623-61AF-4EA2-84CB-21318878C0FC}"/>
    <cellStyle name="Normal 64 4 2" xfId="20878" xr:uid="{4EE0E759-D5E5-4C24-91BB-4D0D34490C10}"/>
    <cellStyle name="Normal 64 5" xfId="7596" xr:uid="{9D8185B5-9227-41DC-B0B2-F6A99C31DBC1}"/>
    <cellStyle name="Normal 64 5 2" xfId="18884" xr:uid="{BF95076C-AB4D-496D-B5A2-880CE301A7AD}"/>
    <cellStyle name="Normal 64 6" xfId="5602" xr:uid="{2D13ACB4-567B-4BCB-9406-3C990D7AE5C4}"/>
    <cellStyle name="Normal 64 6 2" xfId="16890" xr:uid="{85E9BFDF-DF1B-42EE-B6BC-B36F7A732E07}"/>
    <cellStyle name="Normal 64 7" xfId="14896" xr:uid="{54AE1835-8F6B-4040-9DCC-C3F742B3BB9B}"/>
    <cellStyle name="Normal 64 8" xfId="13580" xr:uid="{9D8B21A7-157F-40FD-8C42-268A3AF29848}"/>
    <cellStyle name="Normal 65" xfId="3369" xr:uid="{3B267D0F-BCED-4118-8CBE-A7901C8A2358}"/>
    <cellStyle name="Normal 65 2" xfId="4603" xr:uid="{29671005-DF46-41D5-866C-9DBA3556200C}"/>
    <cellStyle name="Normal 65 2 2" xfId="12582" xr:uid="{BF80E758-5CAD-488A-8B43-3DC684F24170}"/>
    <cellStyle name="Normal 65 2 2 2" xfId="23870" xr:uid="{FF2CB8BE-3E38-4C25-8D4F-6925FE2B5C0C}"/>
    <cellStyle name="Normal 65 2 3" xfId="10588" xr:uid="{812474FB-5D8B-4412-B751-D243FB0DE46D}"/>
    <cellStyle name="Normal 65 2 3 2" xfId="21876" xr:uid="{CC1F5C01-0E3E-4664-832B-856F26A094EB}"/>
    <cellStyle name="Normal 65 2 4" xfId="8594" xr:uid="{D79C9F6B-5F8B-4397-83D7-9DE541BB4135}"/>
    <cellStyle name="Normal 65 2 4 2" xfId="19882" xr:uid="{16801A17-8609-4AE2-AE4F-BE50BC9754C6}"/>
    <cellStyle name="Normal 65 2 5" xfId="6600" xr:uid="{797E6FEB-DD8D-4649-B436-2E01EBEFA021}"/>
    <cellStyle name="Normal 65 2 5 2" xfId="17888" xr:uid="{6D0A0E60-198C-46C2-84B5-139FB371A03E}"/>
    <cellStyle name="Normal 65 2 6" xfId="15894" xr:uid="{EE9D3B35-F213-4C9B-BB72-ECC3F3EFDE41}"/>
    <cellStyle name="Normal 65 3" xfId="11585" xr:uid="{C8DB2212-4409-4ACF-84D9-4DE1F3B01962}"/>
    <cellStyle name="Normal 65 3 2" xfId="22873" xr:uid="{7E16C8B8-D73C-451D-9755-32A98F200FEB}"/>
    <cellStyle name="Normal 65 4" xfId="9591" xr:uid="{DC13C1CD-453F-47B2-9ABF-C523FB1AF690}"/>
    <cellStyle name="Normal 65 4 2" xfId="20879" xr:uid="{17B3281C-079A-4ABB-988D-1EB1E25F9468}"/>
    <cellStyle name="Normal 65 5" xfId="7597" xr:uid="{E884D3D1-2B9C-4392-AAE6-8703B6527D39}"/>
    <cellStyle name="Normal 65 5 2" xfId="18885" xr:uid="{ED01B5CB-12E2-4BEA-B92B-A6FE021FC34F}"/>
    <cellStyle name="Normal 65 6" xfId="5603" xr:uid="{DB4C09E1-9548-4D9F-B512-60A6E3E87B14}"/>
    <cellStyle name="Normal 65 6 2" xfId="16891" xr:uid="{C3D7AF41-D8FC-470B-8695-F34ED024E0F6}"/>
    <cellStyle name="Normal 65 7" xfId="14897" xr:uid="{099015FC-260A-4B2D-922C-2169E9715F7D}"/>
    <cellStyle name="Normal 65 8" xfId="13581" xr:uid="{9C80C9D3-8ED1-4182-945B-A140923342AA}"/>
    <cellStyle name="Normal 66" xfId="3370" xr:uid="{3F760E6C-C14E-4AFA-9187-81C92BD7E498}"/>
    <cellStyle name="Normal 66 2" xfId="3371" xr:uid="{83EE0DDC-C80E-4E78-8A69-F6A16AF46CB0}"/>
    <cellStyle name="Normal 66 2 2" xfId="4605" xr:uid="{47A68DE4-EE25-4AC8-A799-EAC1B4BA8419}"/>
    <cellStyle name="Normal 66 2 2 2" xfId="12584" xr:uid="{5D80DC5B-34A3-4911-9689-9F2A10F98D5E}"/>
    <cellStyle name="Normal 66 2 2 2 2" xfId="23872" xr:uid="{5B447FB5-6780-4B79-A469-87E208649D15}"/>
    <cellStyle name="Normal 66 2 2 3" xfId="10590" xr:uid="{BFF8DD7E-0593-4062-BE9D-584A8F3544C1}"/>
    <cellStyle name="Normal 66 2 2 3 2" xfId="21878" xr:uid="{AC0BD364-39B7-45AE-A297-99FAE7BEB477}"/>
    <cellStyle name="Normal 66 2 2 4" xfId="8596" xr:uid="{8E10DF27-F4D6-4566-884E-18E0F77F9E27}"/>
    <cellStyle name="Normal 66 2 2 4 2" xfId="19884" xr:uid="{54FD5A23-2EC5-43D2-8243-2E8C18874E1C}"/>
    <cellStyle name="Normal 66 2 2 5" xfId="6602" xr:uid="{4E332592-676A-4887-A847-EE3ECDE21D67}"/>
    <cellStyle name="Normal 66 2 2 5 2" xfId="17890" xr:uid="{4A998329-ABF6-4FDE-B8B3-78FC089B18E4}"/>
    <cellStyle name="Normal 66 2 2 6" xfId="15896" xr:uid="{D7CC591E-7590-4305-9282-22603484EA90}"/>
    <cellStyle name="Normal 66 2 3" xfId="11587" xr:uid="{C66D1BD4-CE52-4294-B88A-DA30B410052D}"/>
    <cellStyle name="Normal 66 2 3 2" xfId="22875" xr:uid="{6BBEED1C-49D6-40AA-8E7B-8AE6C7176A23}"/>
    <cellStyle name="Normal 66 2 4" xfId="9593" xr:uid="{AF5FD377-598B-4BB6-98D6-751DDC388A3E}"/>
    <cellStyle name="Normal 66 2 4 2" xfId="20881" xr:uid="{90794DCF-23A1-45C5-9D9A-31E69382AA1B}"/>
    <cellStyle name="Normal 66 2 5" xfId="7599" xr:uid="{6E94CDF2-78A5-484B-94A1-25E6D5C03BC5}"/>
    <cellStyle name="Normal 66 2 5 2" xfId="18887" xr:uid="{D65F7999-7772-4E36-A987-2A23B4961D07}"/>
    <cellStyle name="Normal 66 2 6" xfId="5605" xr:uid="{E19BF3FF-E4AC-44B4-B18B-2EAE44056E93}"/>
    <cellStyle name="Normal 66 2 6 2" xfId="16893" xr:uid="{5C406BE2-E3D2-49DB-B003-8115D807AE93}"/>
    <cellStyle name="Normal 66 2 7" xfId="14899" xr:uid="{7B077057-CAAE-46A3-8294-52B7349C2975}"/>
    <cellStyle name="Normal 66 2 8" xfId="13583" xr:uid="{C697784A-F8DD-4CCD-A07E-8EFF575ABEF6}"/>
    <cellStyle name="Normal 66 3" xfId="4604" xr:uid="{83AA45B9-7CA6-41CE-B5A2-8BC72B7B8047}"/>
    <cellStyle name="Normal 66 3 2" xfId="12583" xr:uid="{D56163CB-95EC-4A83-882D-544833B5C193}"/>
    <cellStyle name="Normal 66 3 2 2" xfId="23871" xr:uid="{8562EFF0-67EA-4FF8-A7E9-7F9409B84449}"/>
    <cellStyle name="Normal 66 3 3" xfId="10589" xr:uid="{8DF33901-A5A2-4D5B-B2F3-41872FD342C9}"/>
    <cellStyle name="Normal 66 3 3 2" xfId="21877" xr:uid="{37AA4DC7-A572-4548-A703-B84D92DDFA43}"/>
    <cellStyle name="Normal 66 3 4" xfId="8595" xr:uid="{F36CA23E-52F8-4ECB-99F9-56F124F2BF65}"/>
    <cellStyle name="Normal 66 3 4 2" xfId="19883" xr:uid="{4C4D5B5D-37B2-4F55-9DA2-6694E30BAF64}"/>
    <cellStyle name="Normal 66 3 5" xfId="6601" xr:uid="{2AEBF1AA-D3D9-4D0C-947A-E9443CD7CCEC}"/>
    <cellStyle name="Normal 66 3 5 2" xfId="17889" xr:uid="{EA2BA39B-4F8E-42D6-A20C-E66CF7291605}"/>
    <cellStyle name="Normal 66 3 6" xfId="15895" xr:uid="{81B04200-6D6B-4EE2-AD0C-9E1E7D5C7970}"/>
    <cellStyle name="Normal 66 4" xfId="11586" xr:uid="{5501F797-01CE-4248-AE45-61F3BBC9C2E7}"/>
    <cellStyle name="Normal 66 4 2" xfId="22874" xr:uid="{30A24890-22BD-43AD-8918-69956AE56643}"/>
    <cellStyle name="Normal 66 5" xfId="9592" xr:uid="{205E5B19-ADAE-4472-A100-F98294551ED7}"/>
    <cellStyle name="Normal 66 5 2" xfId="20880" xr:uid="{A202D24B-E79B-4E52-9433-BC00866A29B1}"/>
    <cellStyle name="Normal 66 6" xfId="7598" xr:uid="{939E09D3-7F73-49D1-B62C-34E000F8F39B}"/>
    <cellStyle name="Normal 66 6 2" xfId="18886" xr:uid="{293D7701-7901-4D3E-8526-C30507D505EE}"/>
    <cellStyle name="Normal 66 7" xfId="5604" xr:uid="{95896698-2A0C-4D29-98F5-275440B42ADC}"/>
    <cellStyle name="Normal 66 7 2" xfId="16892" xr:uid="{C70F9424-7982-4B2A-A4A5-07D68CA17D45}"/>
    <cellStyle name="Normal 66 8" xfId="14898" xr:uid="{9B898435-5C70-463A-BB9C-75EA84C05C8A}"/>
    <cellStyle name="Normal 66 9" xfId="13582" xr:uid="{CE37FC85-4C32-40D6-A24B-6DBFD16F1EAB}"/>
    <cellStyle name="Normal 67" xfId="3372" xr:uid="{507B4E19-EB59-4977-98AE-A8E6B67AC62A}"/>
    <cellStyle name="Normal 67 2" xfId="4606" xr:uid="{A1AC1211-6DC0-44B7-B871-0612DFFAF8E8}"/>
    <cellStyle name="Normal 67 2 2" xfId="12585" xr:uid="{5B064E6C-E80C-4FA5-89D5-38350DE49DB8}"/>
    <cellStyle name="Normal 67 2 2 2" xfId="23873" xr:uid="{C587859E-DB26-4E8B-8593-F72E81D58B7B}"/>
    <cellStyle name="Normal 67 2 3" xfId="10591" xr:uid="{F78582A4-606C-4A15-ADA7-D2CBC14F7E63}"/>
    <cellStyle name="Normal 67 2 3 2" xfId="21879" xr:uid="{652C144A-4317-46E3-83D7-5B29A315E1D5}"/>
    <cellStyle name="Normal 67 2 4" xfId="8597" xr:uid="{BB3ABE18-4EF0-48A5-A6F9-4A74BE380EB9}"/>
    <cellStyle name="Normal 67 2 4 2" xfId="19885" xr:uid="{AA05724D-82AA-493D-9F5F-CD95CF341669}"/>
    <cellStyle name="Normal 67 2 5" xfId="6603" xr:uid="{E2216ACA-1453-46C4-9135-A9FD65B8C40F}"/>
    <cellStyle name="Normal 67 2 5 2" xfId="17891" xr:uid="{4F7D0297-B1C1-4BFF-9388-8DEF9AD3063C}"/>
    <cellStyle name="Normal 67 2 6" xfId="15897" xr:uid="{E129B163-04C1-4D8E-9DDF-DFCE909B1588}"/>
    <cellStyle name="Normal 67 3" xfId="11588" xr:uid="{5A2B514A-07A2-4B28-B81C-321113207C92}"/>
    <cellStyle name="Normal 67 3 2" xfId="22876" xr:uid="{1EA8A3EB-5EB3-485D-8112-4874872B75D2}"/>
    <cellStyle name="Normal 67 4" xfId="9594" xr:uid="{6A5EEF0D-B1A3-499B-8768-5333B4145B38}"/>
    <cellStyle name="Normal 67 4 2" xfId="20882" xr:uid="{2A779AC2-554A-4C8A-B161-17DAD0F8CC94}"/>
    <cellStyle name="Normal 67 5" xfId="7600" xr:uid="{397D6C52-5718-4C2F-A396-14621341FE63}"/>
    <cellStyle name="Normal 67 5 2" xfId="18888" xr:uid="{C6D7CFD8-14CA-47D8-B3B5-08C119F00E0A}"/>
    <cellStyle name="Normal 67 6" xfId="5606" xr:uid="{67257AC9-B85E-45EB-A76D-7C6206090018}"/>
    <cellStyle name="Normal 67 6 2" xfId="16894" xr:uid="{F6E0F58A-18AE-43E4-9C68-0E6354A7B899}"/>
    <cellStyle name="Normal 67 7" xfId="14900" xr:uid="{2B3A538A-8DFE-44A9-B810-D6CEC9313120}"/>
    <cellStyle name="Normal 67 8" xfId="13584" xr:uid="{CF735344-F93D-4A3A-8C98-33CB53A9EA42}"/>
    <cellStyle name="Normal 68" xfId="3373" xr:uid="{8723C46C-36A0-45B4-B92F-07DBADF895EC}"/>
    <cellStyle name="Normal 68 2" xfId="4607" xr:uid="{3392B67C-8EBD-4D76-B034-A7944549FB8E}"/>
    <cellStyle name="Normal 68 2 2" xfId="12586" xr:uid="{9E2597DE-A6CA-4BAF-B5B3-969AC0E41368}"/>
    <cellStyle name="Normal 68 2 2 2" xfId="23874" xr:uid="{7AC39FF2-AE3F-4F86-92DA-D9C3A230D9B0}"/>
    <cellStyle name="Normal 68 2 3" xfId="10592" xr:uid="{DD5E9E93-530C-4C2B-802F-1510C7A0A155}"/>
    <cellStyle name="Normal 68 2 3 2" xfId="21880" xr:uid="{D82A7D9A-98C0-4B8B-872B-C78622CB9B61}"/>
    <cellStyle name="Normal 68 2 4" xfId="8598" xr:uid="{55236F08-4166-423D-8D79-0797CC567130}"/>
    <cellStyle name="Normal 68 2 4 2" xfId="19886" xr:uid="{D086E29B-A4A6-4E66-8FA8-CD7F9F14B3D4}"/>
    <cellStyle name="Normal 68 2 5" xfId="6604" xr:uid="{188BF97E-7D34-4B84-B3FE-A0580DA57015}"/>
    <cellStyle name="Normal 68 2 5 2" xfId="17892" xr:uid="{464878B2-A27A-4904-936E-472376241E02}"/>
    <cellStyle name="Normal 68 2 6" xfId="15898" xr:uid="{A007FABB-8538-4B20-9EC1-B65DECE6AD03}"/>
    <cellStyle name="Normal 68 3" xfId="11589" xr:uid="{6590A4D4-1CEA-4902-83D5-5BC484F6FFE2}"/>
    <cellStyle name="Normal 68 3 2" xfId="22877" xr:uid="{A0E76943-8E74-4446-BA8B-9E26C8A66892}"/>
    <cellStyle name="Normal 68 4" xfId="9595" xr:uid="{CE262AB1-C66C-44DC-9CA9-ED1A86045445}"/>
    <cellStyle name="Normal 68 4 2" xfId="20883" xr:uid="{D0642C79-BB99-4A4B-8939-234205654606}"/>
    <cellStyle name="Normal 68 5" xfId="7601" xr:uid="{47731994-0315-40B8-B0CE-C9D38C9190C3}"/>
    <cellStyle name="Normal 68 5 2" xfId="18889" xr:uid="{8B73697D-13C4-4F4E-892B-A0F772AC1C9F}"/>
    <cellStyle name="Normal 68 6" xfId="5607" xr:uid="{6F916A83-CCA4-4906-B02A-87180E51B494}"/>
    <cellStyle name="Normal 68 6 2" xfId="16895" xr:uid="{EDEF3F1F-1CD0-4350-BC16-42C3BF3C8B20}"/>
    <cellStyle name="Normal 68 7" xfId="14901" xr:uid="{B0FD3A85-B92E-4E21-BDFB-6357C67C7253}"/>
    <cellStyle name="Normal 68 8" xfId="13585" xr:uid="{BE55927A-555B-4175-9C0E-BF4D4E70E46B}"/>
    <cellStyle name="Normal 69" xfId="3374" xr:uid="{638A9FCF-302D-4C0C-BF67-17AEFCF58EB7}"/>
    <cellStyle name="Normal 69 2" xfId="4608" xr:uid="{6DE5A315-004D-41EF-8A41-B4A35F4DE71D}"/>
    <cellStyle name="Normal 69 2 2" xfId="12587" xr:uid="{51C7C94F-3580-4DF5-A4F2-923EB18FDE3A}"/>
    <cellStyle name="Normal 69 2 2 2" xfId="23875" xr:uid="{F0463FDA-F8CF-44FD-BF59-CB80026DECC1}"/>
    <cellStyle name="Normal 69 2 3" xfId="10593" xr:uid="{D72980BC-7263-488A-A557-5C98F947C0EB}"/>
    <cellStyle name="Normal 69 2 3 2" xfId="21881" xr:uid="{61770125-AFD1-475A-B76B-41FB0E4F7FF1}"/>
    <cellStyle name="Normal 69 2 4" xfId="8599" xr:uid="{4FF61C9D-CC6F-4972-8A64-57F91D7F4E3F}"/>
    <cellStyle name="Normal 69 2 4 2" xfId="19887" xr:uid="{4B7F0EE5-39A0-441E-A8F5-531995C74AE6}"/>
    <cellStyle name="Normal 69 2 5" xfId="6605" xr:uid="{14F3F7A7-883D-412B-B855-996E2D00F69C}"/>
    <cellStyle name="Normal 69 2 5 2" xfId="17893" xr:uid="{A18A52C4-F48E-4BC4-8B4C-6E9C7C98E9F2}"/>
    <cellStyle name="Normal 69 2 6" xfId="15899" xr:uid="{C335ED40-3930-4C11-BF11-855A33FAD2AC}"/>
    <cellStyle name="Normal 69 3" xfId="11590" xr:uid="{70318DE9-D634-49DC-8B83-D72D29D17BE9}"/>
    <cellStyle name="Normal 69 3 2" xfId="22878" xr:uid="{B865266D-A08E-479C-9BE7-DE733EB75A2C}"/>
    <cellStyle name="Normal 69 4" xfId="9596" xr:uid="{90D8D6BD-9C53-42E2-B1DF-A3C7BE1BEBC8}"/>
    <cellStyle name="Normal 69 4 2" xfId="20884" xr:uid="{19C418AE-D4D0-4FE8-ACD7-C5418E64DF9D}"/>
    <cellStyle name="Normal 69 5" xfId="7602" xr:uid="{ACF1A214-DC12-4AB1-85FF-131DAAF2B26E}"/>
    <cellStyle name="Normal 69 5 2" xfId="18890" xr:uid="{5B076A2F-89F1-44A0-B1A7-454EBBDD306C}"/>
    <cellStyle name="Normal 69 6" xfId="5608" xr:uid="{25F5C1C2-CE9C-4205-BAF6-42F7BD83A339}"/>
    <cellStyle name="Normal 69 6 2" xfId="16896" xr:uid="{13372911-2833-42EF-B44D-21D3FFD9D3D4}"/>
    <cellStyle name="Normal 69 7" xfId="14902" xr:uid="{311AD0ED-2458-491F-A40D-945768C8CBB4}"/>
    <cellStyle name="Normal 69 8" xfId="13586" xr:uid="{1D775A69-278C-4F7E-A8A3-B6000C85147B}"/>
    <cellStyle name="Normal 7" xfId="125" xr:uid="{2B452B12-2DE4-4033-ACD7-B7183F62E223}"/>
    <cellStyle name="Normal 7 10" xfId="24232" xr:uid="{54CEB0CB-7F5F-4872-9573-646CFC8C42E4}"/>
    <cellStyle name="Normal 7 10 2" xfId="29186" xr:uid="{EC198DAF-825F-4510-8E5C-61A7C28D81D7}"/>
    <cellStyle name="Normal 7 10 3" xfId="28881" xr:uid="{9DF0D3CE-4E2A-4CDB-8326-F75DA44FB0AE}"/>
    <cellStyle name="Normal 7 11" xfId="24801" xr:uid="{9C39FBF1-2C8D-4650-AD35-8323B0A8DCB9}"/>
    <cellStyle name="Normal 7 11 2" xfId="29187" xr:uid="{C929C78D-CF6B-4C1B-AFD0-2876C6FBBC98}"/>
    <cellStyle name="Normal 7 11 3" xfId="28882" xr:uid="{AADCE5BA-C40C-48E3-B0F1-A20B47ED8452}"/>
    <cellStyle name="Normal 7 12" xfId="25116" xr:uid="{B65A311C-FE3E-40EA-9A47-82E4F6E3BCB2}"/>
    <cellStyle name="Normal 7 12 2" xfId="29188" xr:uid="{EE454C16-10E0-4C09-A480-CF2346319354}"/>
    <cellStyle name="Normal 7 12 3" xfId="28883" xr:uid="{B004D242-60AC-4383-84B5-6F242CEE5F8D}"/>
    <cellStyle name="Normal 7 13" xfId="25834" xr:uid="{B6FAD407-3E48-4BBB-AFC7-42BF4C46C782}"/>
    <cellStyle name="Normal 7 13 2" xfId="29189" xr:uid="{8C68881B-6B4A-4C59-B4CD-3C21F012C2CD}"/>
    <cellStyle name="Normal 7 14" xfId="29225" xr:uid="{D70019C6-A3BA-46B1-9420-55D7A6D08371}"/>
    <cellStyle name="Normal 7 2" xfId="4609" xr:uid="{17CAE31B-4305-48CA-9F52-1212CE9CC255}"/>
    <cellStyle name="Normal 7 2 10" xfId="28884" xr:uid="{1A4B4D4E-2A2B-4260-958E-3E66BEEBDCAC}"/>
    <cellStyle name="Normal 7 2 2" xfId="12588" xr:uid="{70E9507B-0136-4B0E-B2A4-D18031674262}"/>
    <cellStyle name="Normal 7 2 2 2" xfId="23876" xr:uid="{445CBF44-8AAE-415A-BC3B-276A06FE850B}"/>
    <cellStyle name="Normal 7 2 2 2 2" xfId="24506" xr:uid="{48FA8653-83D9-4D1E-8ECE-4AE0D97F8984}"/>
    <cellStyle name="Normal 7 2 2 2 3" xfId="24949" xr:uid="{C067F197-9028-49B5-BD4F-8E0AE555AA58}"/>
    <cellStyle name="Normal 7 2 2 2 4" xfId="25312" xr:uid="{9F84EF7B-0308-4CF0-81A5-B38BD0B5A5E6}"/>
    <cellStyle name="Normal 7 2 2 3" xfId="24234" xr:uid="{5F03F116-BCBD-4B8A-A7F0-4BFED3F751A6}"/>
    <cellStyle name="Normal 7 2 2 4" xfId="24803" xr:uid="{B82D3936-78BD-4D4C-9556-D9F8C44FCD7F}"/>
    <cellStyle name="Normal 7 2 2 5" xfId="25118" xr:uid="{8C916349-CB1D-4697-AADE-E3331617DFBB}"/>
    <cellStyle name="Normal 7 2 2 6" xfId="29190" xr:uid="{49AE31EC-5D0D-4207-966A-14ED5132D1D6}"/>
    <cellStyle name="Normal 7 2 3" xfId="10594" xr:uid="{3D08AE61-4DF6-40AA-86BD-F93185AF3707}"/>
    <cellStyle name="Normal 7 2 3 2" xfId="21882" xr:uid="{BA8149C6-23CF-4292-98C7-BFDC50C21E40}"/>
    <cellStyle name="Normal 7 2 3 3" xfId="24505" xr:uid="{1A9B755A-0A57-49CA-A9E4-ABDC9E7548DB}"/>
    <cellStyle name="Normal 7 2 3 4" xfId="24948" xr:uid="{19CCD63F-58DC-4541-8343-01F271404E8E}"/>
    <cellStyle name="Normal 7 2 3 5" xfId="25311" xr:uid="{B8EF29DB-79B2-4E36-8CB8-C4249A490FFE}"/>
    <cellStyle name="Normal 7 2 4" xfId="8600" xr:uid="{30BBEDE4-7641-4647-9A00-B1962B86366C}"/>
    <cellStyle name="Normal 7 2 4 2" xfId="19888" xr:uid="{4A8906CF-4809-49C8-8596-16E6326D54D4}"/>
    <cellStyle name="Normal 7 2 5" xfId="6606" xr:uid="{7D20C188-2609-4D9A-9CED-DCA6BD8B1FAC}"/>
    <cellStyle name="Normal 7 2 5 2" xfId="17894" xr:uid="{E4F3C950-A44D-442C-B8FA-E1C6A37F3F88}"/>
    <cellStyle name="Normal 7 2 6" xfId="15900" xr:uid="{3C599C42-F38C-43FB-9FE9-F49F0FF8BBC8}"/>
    <cellStyle name="Normal 7 2 7" xfId="24233" xr:uid="{16511C8B-5851-4ED9-8088-C1020C249595}"/>
    <cellStyle name="Normal 7 2 8" xfId="24802" xr:uid="{E2A7102C-EE1C-4DA7-88FA-2035054FD269}"/>
    <cellStyle name="Normal 7 2 9" xfId="25117" xr:uid="{744E4C1D-38CF-4312-8FBC-A788323BEAE4}"/>
    <cellStyle name="Normal 7 3" xfId="11591" xr:uid="{13D2A647-B3B9-484B-AED5-8CC977BC8EDE}"/>
    <cellStyle name="Normal 7 3 2" xfId="22879" xr:uid="{EB2351C9-FC94-4CB0-BAB2-D2DE97AC3E54}"/>
    <cellStyle name="Normal 7 3 2 2" xfId="24508" xr:uid="{2BDEE901-B27A-44ED-B62F-76B7C81BBCD8}"/>
    <cellStyle name="Normal 7 3 2 2 2" xfId="24951" xr:uid="{820A3F92-E4F8-400A-950E-3E2B9E4EC8EF}"/>
    <cellStyle name="Normal 7 3 2 2 3" xfId="25314" xr:uid="{21E185DD-6029-47D1-8D5E-289055C7DB62}"/>
    <cellStyle name="Normal 7 3 2 3" xfId="24236" xr:uid="{211B2223-82C2-4635-B85C-1A27F96397F9}"/>
    <cellStyle name="Normal 7 3 2 4" xfId="24805" xr:uid="{8E70267A-64F8-4002-8AA4-C3638B8674F5}"/>
    <cellStyle name="Normal 7 3 2 5" xfId="25120" xr:uid="{A5FF492E-B2F1-43AD-BB1C-3AFBC74AF36E}"/>
    <cellStyle name="Normal 7 3 2 6" xfId="29191" xr:uid="{9ED2B5F4-F3B8-49BA-869A-77CFDFDE0236}"/>
    <cellStyle name="Normal 7 3 3" xfId="24507" xr:uid="{755E188A-DCB0-4A36-A0DD-D40E656AA628}"/>
    <cellStyle name="Normal 7 3 3 2" xfId="24950" xr:uid="{2FA53A3A-5EEC-4E5D-89AD-73F6BAAD9457}"/>
    <cellStyle name="Normal 7 3 3 3" xfId="25313" xr:uid="{D046DF7A-6F21-41BE-A2E4-876C7A4AE0D5}"/>
    <cellStyle name="Normal 7 3 4" xfId="24235" xr:uid="{4306F308-1843-4FC4-9B96-45EE4DE4B70B}"/>
    <cellStyle name="Normal 7 3 5" xfId="24804" xr:uid="{CEF617CA-EDD0-45ED-8901-D64E93861CA6}"/>
    <cellStyle name="Normal 7 3 6" xfId="25119" xr:uid="{8B7FB20F-8681-4E09-AA20-8959BB466F91}"/>
    <cellStyle name="Normal 7 3 7" xfId="28885" xr:uid="{91570ECA-045B-4AC5-8334-9F26663124EF}"/>
    <cellStyle name="Normal 7 4" xfId="9597" xr:uid="{8BC2EA6F-E85B-4C80-8958-40299A6F5791}"/>
    <cellStyle name="Normal 7 4 2" xfId="20885" xr:uid="{5C6A9F2D-FAF6-4651-A12C-A0BA2975A827}"/>
    <cellStyle name="Normal 7 4 2 2" xfId="24509" xr:uid="{C5BB4A3F-820F-4C78-8D6D-799C9030CD63}"/>
    <cellStyle name="Normal 7 4 2 3" xfId="24952" xr:uid="{46A38B9E-1FEF-4862-81C0-A6A76D029EAA}"/>
    <cellStyle name="Normal 7 4 2 4" xfId="25315" xr:uid="{2CF2FAF5-1FD6-4274-8DCD-4CB2B062C5B6}"/>
    <cellStyle name="Normal 7 4 2 5" xfId="29192" xr:uid="{C4A22622-F3A8-4F13-A809-9FD653C745D2}"/>
    <cellStyle name="Normal 7 4 3" xfId="24237" xr:uid="{72A2006B-3B80-4F42-8B6E-DFE43F1D0B34}"/>
    <cellStyle name="Normal 7 4 4" xfId="24806" xr:uid="{F4D1E0BD-A368-4C74-BF2F-DD043A87D9B6}"/>
    <cellStyle name="Normal 7 4 5" xfId="25121" xr:uid="{3797D4BD-16BE-4236-A4D0-80A9AF119B0B}"/>
    <cellStyle name="Normal 7 4 6" xfId="28886" xr:uid="{6F0DD1AB-EED1-4D2B-A158-3CB97AAF688A}"/>
    <cellStyle name="Normal 7 5" xfId="7603" xr:uid="{FA416B9B-868F-4B81-B8D6-AAC4A2C97A9A}"/>
    <cellStyle name="Normal 7 5 2" xfId="18891" xr:uid="{9874389C-0D07-4C6F-90B3-09B73D3E911D}"/>
    <cellStyle name="Normal 7 5 2 2" xfId="29193" xr:uid="{31B16025-FB9B-4C58-A424-73EFCDF29E39}"/>
    <cellStyle name="Normal 7 5 3" xfId="24504" xr:uid="{26C4B7AD-7D22-442F-8B24-5E571CB28262}"/>
    <cellStyle name="Normal 7 5 4" xfId="24947" xr:uid="{F2AF2020-391F-4D9F-B9F3-28A6D88452C8}"/>
    <cellStyle name="Normal 7 5 5" xfId="25310" xr:uid="{0927580D-ACFB-4875-AA94-FBDD6BBDFCBE}"/>
    <cellStyle name="Normal 7 5 6" xfId="28887" xr:uid="{A81EFFF7-8419-4990-A8B6-5D334EEFEC4D}"/>
    <cellStyle name="Normal 7 6" xfId="5609" xr:uid="{4DE12BEB-23E4-4D6E-BA62-A73B0F6546EE}"/>
    <cellStyle name="Normal 7 6 2" xfId="16897" xr:uid="{F491A302-3815-416B-B39C-E02CCC13F123}"/>
    <cellStyle name="Normal 7 6 2 2" xfId="29194" xr:uid="{2936321D-E857-4E85-8959-1889583B168D}"/>
    <cellStyle name="Normal 7 6 3" xfId="28888" xr:uid="{F2EE3D23-52A8-4BD5-BF50-17D11D933615}"/>
    <cellStyle name="Normal 7 7" xfId="3375" xr:uid="{36D4E23B-427D-4AE9-B796-1FB2C6FCF32D}"/>
    <cellStyle name="Normal 7 7 2" xfId="14903" xr:uid="{678ECD9A-516D-4CAA-A4DC-A7A714A53F67}"/>
    <cellStyle name="Normal 7 7 2 2" xfId="29195" xr:uid="{6A3F2F27-8262-47B6-9018-68B4ABD2D91C}"/>
    <cellStyle name="Normal 7 7 3" xfId="28889" xr:uid="{C341FE27-0D71-4F45-8F0C-DE212F5C61AB}"/>
    <cellStyle name="Normal 7 8" xfId="13682" xr:uid="{BBC04162-498C-4CDD-B1EE-0286564839E2}"/>
    <cellStyle name="Normal 7 8 2" xfId="29196" xr:uid="{E1A1CB24-54BA-4437-B71D-C14F1F897CA9}"/>
    <cellStyle name="Normal 7 8 3" xfId="28890" xr:uid="{9E08272E-9F0B-46DB-BB52-867830861F90}"/>
    <cellStyle name="Normal 7 9" xfId="13587" xr:uid="{E9CE9679-F5E3-49C5-9143-012110634965}"/>
    <cellStyle name="Normal 7 9 2" xfId="29197" xr:uid="{4B7A3218-A1E2-4289-9F3A-834968F7D19C}"/>
    <cellStyle name="Normal 7 9 3" xfId="28891" xr:uid="{F0802677-1091-4FDB-8E30-8AF6C61FC3D7}"/>
    <cellStyle name="Normal 70" xfId="3376" xr:uid="{5ED4E49F-CCD4-466D-AD5C-BF7DA6F1FC4A}"/>
    <cellStyle name="Normal 70 2" xfId="4610" xr:uid="{8762E610-8B61-4A7E-9CCF-0FBAEFDB1DDC}"/>
    <cellStyle name="Normal 70 2 2" xfId="12589" xr:uid="{C726E678-964F-4785-8E9B-8766C034DC06}"/>
    <cellStyle name="Normal 70 2 2 2" xfId="23877" xr:uid="{EAAE9E90-C9EF-4E81-9AAC-F95BF51CCAAE}"/>
    <cellStyle name="Normal 70 2 3" xfId="10595" xr:uid="{A69003E3-94F1-4489-8322-D9DA165FE612}"/>
    <cellStyle name="Normal 70 2 3 2" xfId="21883" xr:uid="{A62F17B2-E3E1-476C-917C-3E756A5CD7A1}"/>
    <cellStyle name="Normal 70 2 4" xfId="8601" xr:uid="{B1B2B756-6F93-47F2-9BA0-DFED33443CF7}"/>
    <cellStyle name="Normal 70 2 4 2" xfId="19889" xr:uid="{54C6193F-454C-4521-A5DA-0E1071A61417}"/>
    <cellStyle name="Normal 70 2 5" xfId="6607" xr:uid="{AF321054-B79D-444E-94A3-66DB2CD1E69E}"/>
    <cellStyle name="Normal 70 2 5 2" xfId="17895" xr:uid="{D5ACEB49-C4FD-49A5-9447-0F7BFD30E28A}"/>
    <cellStyle name="Normal 70 2 6" xfId="15901" xr:uid="{E82B64D5-8083-4CD0-B87D-D79EEFC849D0}"/>
    <cellStyle name="Normal 70 3" xfId="11592" xr:uid="{73B37453-1F97-4C2F-8DCF-215EF1FB0ED9}"/>
    <cellStyle name="Normal 70 3 2" xfId="22880" xr:uid="{B2B89894-079D-476A-9508-9993BA2285B8}"/>
    <cellStyle name="Normal 70 4" xfId="9598" xr:uid="{DE33A28A-A777-4125-8BBB-800D9BC0F840}"/>
    <cellStyle name="Normal 70 4 2" xfId="20886" xr:uid="{F58C9EE5-EC11-448E-B2B2-0232CC980515}"/>
    <cellStyle name="Normal 70 5" xfId="7604" xr:uid="{EFA63CFF-DC97-48D3-BCA3-CBD1EC9BD59E}"/>
    <cellStyle name="Normal 70 5 2" xfId="18892" xr:uid="{11A59DEA-B845-4029-A406-9C2E8BF40D34}"/>
    <cellStyle name="Normal 70 6" xfId="5610" xr:uid="{319C767F-C579-4EB4-BC84-A5B55CBF240F}"/>
    <cellStyle name="Normal 70 6 2" xfId="16898" xr:uid="{926E2D6C-D7B0-4AC6-91C6-5526CA970B8B}"/>
    <cellStyle name="Normal 70 7" xfId="14904" xr:uid="{D2A27F22-F7A9-4365-AB71-711AB2A6129E}"/>
    <cellStyle name="Normal 70 8" xfId="13588" xr:uid="{5FE732C5-E0EC-4C91-9FFC-B62EF963DED0}"/>
    <cellStyle name="Normal 71" xfId="3377" xr:uid="{226F714C-FFCD-424A-9D04-8FADF76EED79}"/>
    <cellStyle name="Normal 71 2" xfId="4611" xr:uid="{E57A042A-A6EB-4034-95AE-14DEAA309138}"/>
    <cellStyle name="Normal 71 2 2" xfId="12590" xr:uid="{6C8DF5EB-A4F6-4C8F-BB42-095242762ADD}"/>
    <cellStyle name="Normal 71 2 2 2" xfId="23878" xr:uid="{7372EB88-1CFC-435F-97A1-86EB40423910}"/>
    <cellStyle name="Normal 71 2 3" xfId="10596" xr:uid="{10825DB9-E747-47BC-9998-53E3738AC3B1}"/>
    <cellStyle name="Normal 71 2 3 2" xfId="21884" xr:uid="{E5FA1DB7-491A-4CFC-836F-8C22C996A2B1}"/>
    <cellStyle name="Normal 71 2 4" xfId="8602" xr:uid="{FDAEB962-318F-430B-B48D-180F0DE6FAE5}"/>
    <cellStyle name="Normal 71 2 4 2" xfId="19890" xr:uid="{510495CC-8341-43FB-9022-3204B95A84A6}"/>
    <cellStyle name="Normal 71 2 5" xfId="6608" xr:uid="{1D451635-FCF3-486F-91CB-9CF12719E0EF}"/>
    <cellStyle name="Normal 71 2 5 2" xfId="17896" xr:uid="{B11D255C-A30C-4C7D-AD8E-2C477FDAA2D3}"/>
    <cellStyle name="Normal 71 2 6" xfId="15902" xr:uid="{4865F6A9-0C72-494B-857B-CA596EEB7B49}"/>
    <cellStyle name="Normal 71 3" xfId="11593" xr:uid="{9E210B74-0758-4B4A-93F8-6991D09E1D47}"/>
    <cellStyle name="Normal 71 3 2" xfId="22881" xr:uid="{A57B2A9B-9A18-46FF-81F3-2B1AB4FB495B}"/>
    <cellStyle name="Normal 71 4" xfId="9599" xr:uid="{F276C9A9-D6FE-4C6B-95BA-61DFB7A90DED}"/>
    <cellStyle name="Normal 71 4 2" xfId="20887" xr:uid="{CD57C3EF-F0E4-49AE-B679-C08F5CFB0649}"/>
    <cellStyle name="Normal 71 5" xfId="7605" xr:uid="{45A4A687-EF5E-4EE9-83B9-A18FF0C12479}"/>
    <cellStyle name="Normal 71 5 2" xfId="18893" xr:uid="{92562416-9CF0-49E7-9E33-F4AF45A76EF8}"/>
    <cellStyle name="Normal 71 6" xfId="5611" xr:uid="{92836C1E-898D-4D88-9D66-39C3E1482BCB}"/>
    <cellStyle name="Normal 71 6 2" xfId="16899" xr:uid="{2E85CB2D-DA9D-4DD5-9B00-BE50D216C431}"/>
    <cellStyle name="Normal 71 7" xfId="14905" xr:uid="{ECDA314D-301B-4AF7-B658-755D6028ACAD}"/>
    <cellStyle name="Normal 71 8" xfId="13589" xr:uid="{5B5E4128-4836-4CFD-9C7A-154E6ED97B74}"/>
    <cellStyle name="Normal 72" xfId="731" xr:uid="{2D84CC7B-DAAC-4EFA-B589-E2EC43C3F6D3}"/>
    <cellStyle name="Normal 72 2" xfId="13981" xr:uid="{376C3C1C-45E4-495C-B1C3-8D8DA1A4929A}"/>
    <cellStyle name="Normal 72 2 2" xfId="26742" xr:uid="{7F9E6081-2384-4E55-A42D-DB1489DA6D7D}"/>
    <cellStyle name="Normal 72 3" xfId="13663" xr:uid="{13A80FE8-0574-46CF-95BA-07EABE737095}"/>
    <cellStyle name="Normal 72 4" xfId="26112" xr:uid="{94A150F2-6154-466B-9C15-CE324B75A987}"/>
    <cellStyle name="Normal 73" xfId="23954" xr:uid="{F0068132-8C19-4AA0-A4BB-87195625D7EB}"/>
    <cellStyle name="Normal 74" xfId="23959" xr:uid="{D930EE69-733C-416A-B2A6-D45A1DDBE141}"/>
    <cellStyle name="Normal 75" xfId="12664" xr:uid="{F8611C5F-9B3C-49BA-8D93-C95D322265AA}"/>
    <cellStyle name="Normal 75 2" xfId="26577" xr:uid="{3807271A-427D-49A0-9D99-80D789A575FE}"/>
    <cellStyle name="Normal 76" xfId="23966" xr:uid="{2AC15666-5999-4CDD-B393-DDC95E76D38B}"/>
    <cellStyle name="Normal 76 2" xfId="27087" xr:uid="{17FFD2B2-39D4-4E15-9E02-DB2183B8AA64}"/>
    <cellStyle name="Normal 77" xfId="23967" xr:uid="{DC760D48-8848-4334-8023-B5284426F854}"/>
    <cellStyle name="Normal 77 2" xfId="27088" xr:uid="{DC5095F2-BF53-4023-8DE1-49BA8DBE7272}"/>
    <cellStyle name="Normal 78" xfId="23968" xr:uid="{B36EDB3C-BE1D-4DA8-B896-F1DE642B44D2}"/>
    <cellStyle name="Normal 78 2" xfId="27089" xr:uid="{2BB08CB9-EA42-48D9-9CAE-4D7878143C0D}"/>
    <cellStyle name="Normal 79" xfId="24609" xr:uid="{E905A178-F384-40B2-A56A-7B191BF25158}"/>
    <cellStyle name="Normal 79 2" xfId="27275" xr:uid="{311186D1-8DB7-4D33-9E84-19B916756B36}"/>
    <cellStyle name="Normal 8" xfId="50" xr:uid="{1E0FD82C-CF99-4A9D-8B1E-33A22841966F}"/>
    <cellStyle name="Normal 8 10" xfId="24238" xr:uid="{18A71BE7-404C-4401-B74A-FFFBDFC8D339}"/>
    <cellStyle name="Normal 8 10 2" xfId="29198" xr:uid="{9C64C2D9-1061-41C1-81DF-A55D471A2947}"/>
    <cellStyle name="Normal 8 10 3" xfId="28892" xr:uid="{1025F400-6C82-4833-A1F3-37A54472C6EB}"/>
    <cellStyle name="Normal 8 11" xfId="24807" xr:uid="{087F0C2B-8C60-4081-814A-750B7E2BD5C2}"/>
    <cellStyle name="Normal 8 11 2" xfId="29199" xr:uid="{32F06607-F709-442B-B6BE-E3C81869B25A}"/>
    <cellStyle name="Normal 8 11 3" xfId="28893" xr:uid="{3743B2DD-E63B-4343-89ED-E7B11F54D15C}"/>
    <cellStyle name="Normal 8 12" xfId="25122" xr:uid="{4323B041-D830-4D5C-9487-453D13BD3E9E}"/>
    <cellStyle name="Normal 8 12 2" xfId="29200" xr:uid="{717B6F77-BBB0-4965-B547-BEC365F3C00C}"/>
    <cellStyle name="Normal 8 12 3" xfId="28894" xr:uid="{9DA003BF-D8D7-40A6-867D-E4A5D09DEDCA}"/>
    <cellStyle name="Normal 8 13" xfId="25835" xr:uid="{2A4A1DEE-2F24-4DCA-90A5-EF75FD55E74E}"/>
    <cellStyle name="Normal 8 13 2" xfId="29201" xr:uid="{42E1F1D2-F978-4C55-8FE7-23C2AD4F7108}"/>
    <cellStyle name="Normal 8 14" xfId="29226" xr:uid="{8430581E-9E8A-4DDA-AA15-B67AA1479649}"/>
    <cellStyle name="Normal 8 15" xfId="126" xr:uid="{8E82BF28-FA78-402D-8047-71742E802D9E}"/>
    <cellStyle name="Normal 8 2" xfId="4612" xr:uid="{1719F722-E3A2-42A1-81F4-E850CE06CA49}"/>
    <cellStyle name="Normal 8 2 10" xfId="28895" xr:uid="{04578F8F-1A0E-4664-A2AD-641836BAFE2F}"/>
    <cellStyle name="Normal 8 2 2" xfId="12591" xr:uid="{F645C1F9-1BC6-4D19-85E8-342241FD31F7}"/>
    <cellStyle name="Normal 8 2 2 2" xfId="23879" xr:uid="{88C137E8-5EED-46C5-B1F1-6D14EF1AB06C}"/>
    <cellStyle name="Normal 8 2 2 2 2" xfId="24512" xr:uid="{715BC7A3-1A07-47E3-8636-841F0085C443}"/>
    <cellStyle name="Normal 8 2 2 2 3" xfId="24955" xr:uid="{4CFC97D5-2774-4A15-A704-2E3F328741AF}"/>
    <cellStyle name="Normal 8 2 2 2 4" xfId="25318" xr:uid="{EDB0BFD0-77FD-4772-8DF9-3AB2C02D4300}"/>
    <cellStyle name="Normal 8 2 2 3" xfId="24240" xr:uid="{ACCDEE38-0864-4F8B-B995-5972B488DABC}"/>
    <cellStyle name="Normal 8 2 2 4" xfId="24809" xr:uid="{BC23E2C5-080F-4499-ADA4-9D477A4C804A}"/>
    <cellStyle name="Normal 8 2 2 5" xfId="25124" xr:uid="{930E29FF-0089-41E9-9254-3B53FE49CC13}"/>
    <cellStyle name="Normal 8 2 2 6" xfId="29202" xr:uid="{148E0A68-119A-4812-9D15-5D97C732805D}"/>
    <cellStyle name="Normal 8 2 3" xfId="10597" xr:uid="{310EAE73-7082-4010-937B-4F62B9CA1FE5}"/>
    <cellStyle name="Normal 8 2 3 2" xfId="21885" xr:uid="{94B1B65F-9AE6-4927-8CB2-3A2013C11367}"/>
    <cellStyle name="Normal 8 2 3 3" xfId="24511" xr:uid="{61233EC3-AE78-4F80-99EE-68DB0581D81C}"/>
    <cellStyle name="Normal 8 2 3 4" xfId="24954" xr:uid="{C55D818E-F159-4BE6-9E62-87D1F3482164}"/>
    <cellStyle name="Normal 8 2 3 5" xfId="25317" xr:uid="{C364C5AF-DCE9-4D5A-864E-DBCCACF602AF}"/>
    <cellStyle name="Normal 8 2 4" xfId="8603" xr:uid="{2B454F49-3CE1-4874-9FB0-F7123C3AC73C}"/>
    <cellStyle name="Normal 8 2 4 2" xfId="19891" xr:uid="{5A4C330E-A092-4A4B-97A0-23B1AE7B8F4D}"/>
    <cellStyle name="Normal 8 2 5" xfId="6609" xr:uid="{9A91420D-1B83-4B0C-9F79-AA00D6AD3A7D}"/>
    <cellStyle name="Normal 8 2 5 2" xfId="17897" xr:uid="{B296A9F2-144C-4E36-B4EA-9B178209C270}"/>
    <cellStyle name="Normal 8 2 6" xfId="15903" xr:uid="{E317DE84-64DA-4759-BD43-66F6C8881334}"/>
    <cellStyle name="Normal 8 2 7" xfId="24239" xr:uid="{9E784D10-68C2-4880-8650-751E71CDBEB8}"/>
    <cellStyle name="Normal 8 2 8" xfId="24808" xr:uid="{F04B1EFD-F759-4563-B2E1-2990E544E095}"/>
    <cellStyle name="Normal 8 2 9" xfId="25123" xr:uid="{A71BF62C-DB6D-4A30-BC4C-52918FDF905A}"/>
    <cellStyle name="Normal 8 3" xfId="11594" xr:uid="{4FDFB4C8-F510-46E8-BAF1-4F69F0E3C1D5}"/>
    <cellStyle name="Normal 8 3 2" xfId="22882" xr:uid="{8EFBD87B-4202-406D-ACC9-777F992A16AF}"/>
    <cellStyle name="Normal 8 3 2 2" xfId="24514" xr:uid="{4293BD08-68D6-4D80-BD4C-CFBAE1501E66}"/>
    <cellStyle name="Normal 8 3 2 2 2" xfId="24957" xr:uid="{89133A90-70F8-4C41-8716-169DB27761A1}"/>
    <cellStyle name="Normal 8 3 2 2 3" xfId="25320" xr:uid="{53DD91FB-9F33-4540-83A2-97127016BA2C}"/>
    <cellStyle name="Normal 8 3 2 3" xfId="24242" xr:uid="{508159CD-7984-41E8-AF04-42C9E3C5F184}"/>
    <cellStyle name="Normal 8 3 2 4" xfId="24811" xr:uid="{C95640C5-B7BB-41A5-B0A4-CAF51689A7B7}"/>
    <cellStyle name="Normal 8 3 2 5" xfId="25126" xr:uid="{F2DBFDF4-9483-41D8-B6A6-4F5552953799}"/>
    <cellStyle name="Normal 8 3 2 6" xfId="29203" xr:uid="{6BE75E88-9616-4129-AB4C-67069F14A764}"/>
    <cellStyle name="Normal 8 3 3" xfId="24513" xr:uid="{536E658E-9909-42CB-A146-7327A3B3B213}"/>
    <cellStyle name="Normal 8 3 3 2" xfId="24956" xr:uid="{FDA1A3F7-8743-4635-A4EA-306EF29D50E5}"/>
    <cellStyle name="Normal 8 3 3 3" xfId="25319" xr:uid="{7D82CA11-C899-401A-8359-0A88EDCAAF2B}"/>
    <cellStyle name="Normal 8 3 4" xfId="24241" xr:uid="{97ED1A6B-0F0A-4661-B0E3-DD49B39C8428}"/>
    <cellStyle name="Normal 8 3 5" xfId="24810" xr:uid="{019A6655-E2D3-4A05-A2AD-47F7054DF731}"/>
    <cellStyle name="Normal 8 3 6" xfId="25125" xr:uid="{D09ECD0A-5F27-4FA8-8ABA-469E581D9573}"/>
    <cellStyle name="Normal 8 3 7" xfId="28896" xr:uid="{B4F7E26D-D228-4AED-B1D4-0D3AA4C1A861}"/>
    <cellStyle name="Normal 8 4" xfId="9600" xr:uid="{FF93AC5E-9DB5-48C4-B390-28B6267C6EF7}"/>
    <cellStyle name="Normal 8 4 2" xfId="20888" xr:uid="{A0F1EA1A-CA1D-4E1E-99D1-22E749DCEA70}"/>
    <cellStyle name="Normal 8 4 2 2" xfId="24515" xr:uid="{39D28F9F-6143-4E40-9FB4-276D85E7E7C5}"/>
    <cellStyle name="Normal 8 4 2 3" xfId="24958" xr:uid="{85318EC5-7E1A-4793-895C-0B1E7EF9A278}"/>
    <cellStyle name="Normal 8 4 2 4" xfId="25321" xr:uid="{BA7E6750-DEEE-42D5-9564-1BB4D19423AC}"/>
    <cellStyle name="Normal 8 4 2 5" xfId="29204" xr:uid="{9E2DA810-CADE-4E7B-9AA6-6A6944DBC503}"/>
    <cellStyle name="Normal 8 4 3" xfId="24243" xr:uid="{71B0B61A-FFCF-4336-876F-3067F03B3A4C}"/>
    <cellStyle name="Normal 8 4 4" xfId="24812" xr:uid="{1DB92D60-9DE1-4DBC-8505-B2E64827E13C}"/>
    <cellStyle name="Normal 8 4 5" xfId="25127" xr:uid="{B3139377-6CBE-44FA-BCBE-EB3E11D769F0}"/>
    <cellStyle name="Normal 8 4 6" xfId="28897" xr:uid="{A9C1E2A6-D9ED-41C0-9385-4F5029C029A5}"/>
    <cellStyle name="Normal 8 5" xfId="7606" xr:uid="{0927E26F-36C5-4E94-83E5-AF059D4B269C}"/>
    <cellStyle name="Normal 8 5 2" xfId="18894" xr:uid="{F1A0B6E0-6088-4854-934F-8936EBFB958F}"/>
    <cellStyle name="Normal 8 5 2 2" xfId="29205" xr:uid="{105E237F-35A1-49FE-A643-F6960F2F98BC}"/>
    <cellStyle name="Normal 8 5 3" xfId="24510" xr:uid="{AD8DB443-8B72-4502-9EC4-CD79EBC91F27}"/>
    <cellStyle name="Normal 8 5 4" xfId="24953" xr:uid="{8E7B3DD6-57CB-4B8B-AF21-699D194617F5}"/>
    <cellStyle name="Normal 8 5 5" xfId="25316" xr:uid="{D7261AB4-408B-403E-8DDB-15A2A5058D01}"/>
    <cellStyle name="Normal 8 5 6" xfId="28898" xr:uid="{0D452437-8E67-470E-B97A-4283A374499A}"/>
    <cellStyle name="Normal 8 6" xfId="5612" xr:uid="{67B588A1-3695-4EE3-8697-9301739AD3A6}"/>
    <cellStyle name="Normal 8 6 2" xfId="16900" xr:uid="{AEF07E29-502C-4B01-B831-2EDE84B39DF3}"/>
    <cellStyle name="Normal 8 6 2 2" xfId="29206" xr:uid="{756FDE0D-B2C2-45C0-9BDE-DF265C554A97}"/>
    <cellStyle name="Normal 8 6 3" xfId="28899" xr:uid="{3ADDAFFD-37AC-4266-9618-24F002632839}"/>
    <cellStyle name="Normal 8 7" xfId="3378" xr:uid="{B7A0C814-DB46-495D-B99B-1ECB0A377440}"/>
    <cellStyle name="Normal 8 7 2" xfId="14906" xr:uid="{AD68F198-7BA0-4FF5-A9AE-B5B0B9B255DA}"/>
    <cellStyle name="Normal 8 7 2 2" xfId="29207" xr:uid="{35FDE0FB-B820-4E22-B5F1-7200AF3DAFE7}"/>
    <cellStyle name="Normal 8 7 3" xfId="28900" xr:uid="{44936330-CBD4-4682-ADBB-A44A3E8182CD}"/>
    <cellStyle name="Normal 8 8" xfId="13683" xr:uid="{E69C7CFD-4ED1-4B0D-A3E1-71DB22DEC5B4}"/>
    <cellStyle name="Normal 8 8 2" xfId="26618" xr:uid="{60A84580-1FCE-4022-A27D-D9D54032D6CD}"/>
    <cellStyle name="Normal 8 8 2 2" xfId="29208" xr:uid="{6FBBBF17-6CDD-40F4-A4AB-E3F928913EBC}"/>
    <cellStyle name="Normal 8 9" xfId="13590" xr:uid="{B7E0944A-73C5-4DF8-9EEF-FD9701EF54D6}"/>
    <cellStyle name="Normal 8 9 2" xfId="29209" xr:uid="{D6613198-E1A8-4328-8BC2-26FE4AA9E309}"/>
    <cellStyle name="Normal 8 9 3" xfId="28902" xr:uid="{D31DC20F-D7A4-4DA4-8EAB-F210BD0F6FD6}"/>
    <cellStyle name="Normal 80" xfId="24620" xr:uid="{9322555F-1234-40DB-ABE4-76639A944B89}"/>
    <cellStyle name="Normal 80 2" xfId="27280" xr:uid="{3C23F0A9-9D31-4CBC-AF44-FB4A88F7798E}"/>
    <cellStyle name="Normal 81" xfId="54" xr:uid="{689E656B-E1FF-4B2D-94C9-228339887F43}"/>
    <cellStyle name="Normal 81 2" xfId="27367" xr:uid="{07422595-E15E-4B30-A5C3-5F81E60AF537}"/>
    <cellStyle name="Normal 82" xfId="24968" xr:uid="{FE9C3292-3A68-440B-8F4B-CBB1BD0E133C}"/>
    <cellStyle name="Normal 82 2" xfId="27383" xr:uid="{99536CBE-5616-416B-9CD7-52096217C301}"/>
    <cellStyle name="Normal 83" xfId="25000" xr:uid="{86DD1997-1EB1-4344-96E7-6B1B6CB329D4}"/>
    <cellStyle name="Normal 83 2" xfId="27400" xr:uid="{357C53C3-7FFE-4485-8A3E-95115E42770F}"/>
    <cellStyle name="Normal 84" xfId="24771" xr:uid="{389FA909-9276-4C80-B274-D362BC1B2BD6}"/>
    <cellStyle name="Normal 84 2" xfId="27350" xr:uid="{C5227615-C00C-4615-9C38-D6D18DDFC07B}"/>
    <cellStyle name="Normal 85" xfId="24991" xr:uid="{920A95A2-15EB-436A-B6D3-2F7D7F95DC5F}"/>
    <cellStyle name="Normal 85 2" xfId="27393" xr:uid="{0DA2116B-345F-4C4A-8EE1-469BCD1F21CA}"/>
    <cellStyle name="Normal 86" xfId="24833" xr:uid="{4A2AAB68-0B7E-420C-A7F4-DD09E4C818F1}"/>
    <cellStyle name="Normal 86 2" xfId="27368" xr:uid="{073F818A-F2D7-46A4-A15B-0B8AA5B04FCD}"/>
    <cellStyle name="Normal 87" xfId="24998" xr:uid="{0DA23319-5380-44ED-9B12-1BFDD3FF7F66}"/>
    <cellStyle name="Normal 87 2" xfId="27398" xr:uid="{D90472FF-FE4C-418E-A59C-44244EE207EE}"/>
    <cellStyle name="Normal 88" xfId="24755" xr:uid="{22F5955B-B39C-410D-B844-9DE5A866CF32}"/>
    <cellStyle name="Normal 88 2" xfId="27337" xr:uid="{E21483A5-17B9-4369-8BDB-88BD82B81273}"/>
    <cellStyle name="Normal 89" xfId="24756" xr:uid="{A973F4B2-F7EE-46A4-975C-628925F8393D}"/>
    <cellStyle name="Normal 89 2" xfId="27338" xr:uid="{CF018F4C-079B-443A-9FCF-900F5BA1AF0F}"/>
    <cellStyle name="Normal 9" xfId="127" xr:uid="{D8490C3F-587D-4017-A99C-325C82AA7829}"/>
    <cellStyle name="Normal 9 10" xfId="24244" xr:uid="{4DE6E045-71AD-40DD-BFAF-90BD5DE9DE3A}"/>
    <cellStyle name="Normal 9 10 2" xfId="29210" xr:uid="{B886C665-8C82-426D-BABD-85E491BEAA14}"/>
    <cellStyle name="Normal 9 10 3" xfId="28903" xr:uid="{70778C12-9956-4993-88AA-F5B4169489DA}"/>
    <cellStyle name="Normal 9 11" xfId="24813" xr:uid="{CF3AFC28-355C-4AF8-9561-6BB9E25FE2CF}"/>
    <cellStyle name="Normal 9 11 2" xfId="29211" xr:uid="{1BF8D9AF-18A9-4133-9D15-3E9993BC2B48}"/>
    <cellStyle name="Normal 9 11 3" xfId="28904" xr:uid="{38D59B79-DA1D-4F5F-8273-F5C00BFD4E90}"/>
    <cellStyle name="Normal 9 12" xfId="25128" xr:uid="{7E0EB86E-5125-43F7-8795-2820D0C85D4A}"/>
    <cellStyle name="Normal 9 12 2" xfId="29212" xr:uid="{1DE27A4C-B5E1-41DF-A1A2-D1AD4BD58404}"/>
    <cellStyle name="Normal 9 12 3" xfId="28905" xr:uid="{B8C55D71-4398-483A-8D0B-5764EAE78D4F}"/>
    <cellStyle name="Normal 9 13" xfId="25870" xr:uid="{50FADA35-07D9-4672-BCAD-767E0B5C746D}"/>
    <cellStyle name="Normal 9 13 2" xfId="29213" xr:uid="{44195686-21C2-4931-A7AB-674AD41D3E4F}"/>
    <cellStyle name="Normal 9 14" xfId="25824" xr:uid="{F99DF675-956B-4B47-8C61-57AED47BADBB}"/>
    <cellStyle name="Normal 9 2" xfId="4613" xr:uid="{13DDD2DA-84AB-4583-8FDB-7B73D17C927D}"/>
    <cellStyle name="Normal 9 2 10" xfId="28906" xr:uid="{82CB006C-7C08-4CBE-9C1B-B3655A4E9073}"/>
    <cellStyle name="Normal 9 2 2" xfId="12592" xr:uid="{6CA8B703-E9B8-453F-9332-4F421B4E7032}"/>
    <cellStyle name="Normal 9 2 2 2" xfId="23880" xr:uid="{4036D065-DC84-48CE-A663-9548D4EC28F2}"/>
    <cellStyle name="Normal 9 2 2 2 2" xfId="24518" xr:uid="{1F5030F0-439C-4243-B33E-28D9A7CB51A3}"/>
    <cellStyle name="Normal 9 2 2 2 3" xfId="24961" xr:uid="{D76AB0BB-603A-4DCD-888B-E9B476252D23}"/>
    <cellStyle name="Normal 9 2 2 2 4" xfId="25324" xr:uid="{388645DE-27A8-414B-AA47-7516F0B12056}"/>
    <cellStyle name="Normal 9 2 2 3" xfId="24246" xr:uid="{07B5A2BF-7783-4863-8350-CC7DC1E96B7E}"/>
    <cellStyle name="Normal 9 2 2 4" xfId="24815" xr:uid="{AE9A3256-C1EC-4730-A6E3-B94CE8820E59}"/>
    <cellStyle name="Normal 9 2 2 5" xfId="25130" xr:uid="{C530DF94-B701-4D53-B9CE-286D18FA57AC}"/>
    <cellStyle name="Normal 9 2 2 6" xfId="29214" xr:uid="{EB19B23B-D74A-49DE-B871-74D73712F776}"/>
    <cellStyle name="Normal 9 2 3" xfId="10598" xr:uid="{665C30C3-109F-4740-BC24-7CB9CBA3CDDB}"/>
    <cellStyle name="Normal 9 2 3 2" xfId="21886" xr:uid="{5A853C40-C8EC-4F2A-A274-5ECDDD48A286}"/>
    <cellStyle name="Normal 9 2 3 3" xfId="24517" xr:uid="{DFA5660B-7863-48C9-92B5-1EF0D958D0F5}"/>
    <cellStyle name="Normal 9 2 3 4" xfId="24960" xr:uid="{A9AC6D7E-BA05-42AA-A2AC-DC776E91BD1A}"/>
    <cellStyle name="Normal 9 2 3 5" xfId="25323" xr:uid="{A9C48DCA-8B42-4F96-912C-A93E0A22262D}"/>
    <cellStyle name="Normal 9 2 4" xfId="8604" xr:uid="{18516225-0B5A-4200-9C6D-2839D19878B0}"/>
    <cellStyle name="Normal 9 2 4 2" xfId="19892" xr:uid="{618B07E1-1F41-4E70-ADEE-656AE0C6491C}"/>
    <cellStyle name="Normal 9 2 5" xfId="6610" xr:uid="{FDE22BDF-BD56-4D77-B268-9A1A55F7B3E7}"/>
    <cellStyle name="Normal 9 2 5 2" xfId="17898" xr:uid="{706ECC17-6A59-4752-BC61-A8B8C594F2EE}"/>
    <cellStyle name="Normal 9 2 6" xfId="15904" xr:uid="{F03918C8-AE82-4983-9D36-0F7361F17E12}"/>
    <cellStyle name="Normal 9 2 7" xfId="24245" xr:uid="{63777F53-A240-407C-9E36-37DD34E03CEE}"/>
    <cellStyle name="Normal 9 2 8" xfId="24814" xr:uid="{F9FECCB0-3385-4FBB-9E82-2C5417A2CC27}"/>
    <cellStyle name="Normal 9 2 9" xfId="25129" xr:uid="{E7FDE993-EBBF-4788-AB65-DED143ADADE4}"/>
    <cellStyle name="Normal 9 3" xfId="11595" xr:uid="{E7C7D44F-7531-402B-9206-A168C62464D3}"/>
    <cellStyle name="Normal 9 3 2" xfId="22883" xr:uid="{CDB85192-6F42-4495-9EFA-9DFEF4B5569F}"/>
    <cellStyle name="Normal 9 3 2 2" xfId="24520" xr:uid="{C4006FF7-21E6-4CC7-8AAB-AD9D02DE580D}"/>
    <cellStyle name="Normal 9 3 2 2 2" xfId="24963" xr:uid="{162D8BA4-30D4-4745-9874-157C1BBFC629}"/>
    <cellStyle name="Normal 9 3 2 2 3" xfId="25326" xr:uid="{F19CE6C6-3AF3-4CB7-BA9E-9A958F070F80}"/>
    <cellStyle name="Normal 9 3 2 3" xfId="24248" xr:uid="{8EC823E1-E1C7-453E-9625-396D42369F24}"/>
    <cellStyle name="Normal 9 3 2 4" xfId="24817" xr:uid="{4CEA1117-99DB-4150-9704-31023D5FADDB}"/>
    <cellStyle name="Normal 9 3 2 5" xfId="25132" xr:uid="{A92A73FB-E8E4-4BE8-98FF-77BD51841DD6}"/>
    <cellStyle name="Normal 9 3 2 6" xfId="29215" xr:uid="{AC463809-579E-4151-9DAD-D0EA007F7C43}"/>
    <cellStyle name="Normal 9 3 3" xfId="24519" xr:uid="{52DF626E-77CE-4F70-A402-9E03DCB4F7DC}"/>
    <cellStyle name="Normal 9 3 3 2" xfId="24962" xr:uid="{CDD877A5-A526-43E0-A853-85D3267E894D}"/>
    <cellStyle name="Normal 9 3 3 3" xfId="25325" xr:uid="{F4254B28-724D-4E55-B9F0-DA73E4C2CF89}"/>
    <cellStyle name="Normal 9 3 4" xfId="24247" xr:uid="{3A43E57F-C48E-4B84-BC70-2B50D6BBA187}"/>
    <cellStyle name="Normal 9 3 5" xfId="24816" xr:uid="{6F8CB4B2-BF37-4864-A52A-835DBAC35C7F}"/>
    <cellStyle name="Normal 9 3 6" xfId="25131" xr:uid="{B854DC4A-EA56-4D9C-93A4-9AFD993A6527}"/>
    <cellStyle name="Normal 9 3 7" xfId="28907" xr:uid="{E5D3855C-F6AE-45B1-ADD7-63FD4455A6B8}"/>
    <cellStyle name="Normal 9 4" xfId="9601" xr:uid="{6AE5B61E-CCDD-484E-93D3-D24D412F09C3}"/>
    <cellStyle name="Normal 9 4 2" xfId="20889" xr:uid="{AFA8D274-6C43-4FDB-B435-25F3EF8A3764}"/>
    <cellStyle name="Normal 9 4 2 2" xfId="24521" xr:uid="{6B2A963D-585C-4700-BEA6-B631A53F46AC}"/>
    <cellStyle name="Normal 9 4 2 3" xfId="24964" xr:uid="{678FB976-4E25-4935-9EA9-98B012856385}"/>
    <cellStyle name="Normal 9 4 2 4" xfId="25327" xr:uid="{98F92B0A-D6C9-4B3D-89E4-C2D162E2D631}"/>
    <cellStyle name="Normal 9 4 2 5" xfId="29216" xr:uid="{03118926-174E-44E9-895D-FF8A52319467}"/>
    <cellStyle name="Normal 9 4 3" xfId="24249" xr:uid="{90812CA7-2611-4C7F-8EC0-BA28F096D4BB}"/>
    <cellStyle name="Normal 9 4 4" xfId="24818" xr:uid="{9694969B-0B9E-4023-96DE-051C299E5D66}"/>
    <cellStyle name="Normal 9 4 5" xfId="25133" xr:uid="{589BEEAA-DB92-4EC8-AE9D-EAF03AFD748D}"/>
    <cellStyle name="Normal 9 4 6" xfId="28908" xr:uid="{A0A853D2-94DD-4BF0-B8C1-2101161B839D}"/>
    <cellStyle name="Normal 9 5" xfId="7607" xr:uid="{DC7B6054-855D-4236-B781-9FDC7062D6A6}"/>
    <cellStyle name="Normal 9 5 2" xfId="18895" xr:uid="{F013A50C-4779-4D32-BA7B-ACF39D7C588C}"/>
    <cellStyle name="Normal 9 5 2 2" xfId="29217" xr:uid="{0E7CFC4E-1FDC-4C1F-92A3-1F68526CE12E}"/>
    <cellStyle name="Normal 9 5 3" xfId="24516" xr:uid="{6EA6B668-FF6B-4C19-BB98-6CFB413936D4}"/>
    <cellStyle name="Normal 9 5 4" xfId="24959" xr:uid="{89B1F711-034A-45B5-B6EB-9F05678F37D9}"/>
    <cellStyle name="Normal 9 5 5" xfId="25322" xr:uid="{D2DC99AA-4509-4E98-9874-96B31B6A6BEB}"/>
    <cellStyle name="Normal 9 5 6" xfId="28909" xr:uid="{E91E6E4B-F7C8-41AA-98DB-608442FD4DFF}"/>
    <cellStyle name="Normal 9 6" xfId="5613" xr:uid="{318B820E-6A09-4D82-B98D-E75F11929D54}"/>
    <cellStyle name="Normal 9 6 2" xfId="16901" xr:uid="{090EB997-9F20-4900-BFE4-A4CABE6D691B}"/>
    <cellStyle name="Normal 9 6 2 2" xfId="29218" xr:uid="{3307E2A8-693A-4165-ABE1-EC8D534D8646}"/>
    <cellStyle name="Normal 9 6 3" xfId="28910" xr:uid="{1FB464C9-960E-46A0-9675-1C73A5460AAC}"/>
    <cellStyle name="Normal 9 7" xfId="3379" xr:uid="{15284F1F-8DCD-4E34-993E-B7FC93C35607}"/>
    <cellStyle name="Normal 9 7 2" xfId="14907" xr:uid="{0F8365E6-781E-430F-B74F-7BDF4EFB81A3}"/>
    <cellStyle name="Normal 9 7 2 2" xfId="29219" xr:uid="{17D99597-6669-4F2B-A7B4-897AE995BB1D}"/>
    <cellStyle name="Normal 9 7 3" xfId="28911" xr:uid="{8F4F23AC-1D11-4F9B-B8F3-D8C493C91E47}"/>
    <cellStyle name="Normal 9 8" xfId="13684" xr:uid="{28A03130-923C-4175-94E3-45EF7A189EFB}"/>
    <cellStyle name="Normal 9 8 2" xfId="26619" xr:uid="{B119EF57-8933-430C-9830-9C029DF33CBA}"/>
    <cellStyle name="Normal 9 8 2 2" xfId="29220" xr:uid="{F02AB636-A191-4567-9096-37D7E323565B}"/>
    <cellStyle name="Normal 9 9" xfId="13591" xr:uid="{95511CFD-9A2C-45FF-8CB5-0B1C1A8CAE94}"/>
    <cellStyle name="Normal 9 9 2" xfId="29221" xr:uid="{398A744E-B93B-4663-97A1-D3D4A6DF6FD7}"/>
    <cellStyle name="Normal 9 9 3" xfId="28912" xr:uid="{E94143ED-35AF-48C5-83F0-1A8927AD2E53}"/>
    <cellStyle name="Normal 90" xfId="25006" xr:uid="{2CD1607B-A056-4CD5-AE4F-1EF731DEB535}"/>
    <cellStyle name="Normal 90 2" xfId="27403" xr:uid="{87882C42-6833-45BE-A045-24E98D09DA70}"/>
    <cellStyle name="Normal 91" xfId="24611" xr:uid="{153224EC-DC5D-490E-A037-D87A0461507D}"/>
    <cellStyle name="Normal 91 2" xfId="27276" xr:uid="{069D726F-FBA3-408D-A473-4B84159E5C62}"/>
    <cellStyle name="Normal 92" xfId="52" xr:uid="{BDA991D4-BD35-41F0-A485-18C56A6C3736}"/>
    <cellStyle name="Normal 93" xfId="53" xr:uid="{566684BE-08A6-4FEB-B65F-00B7985FE776}"/>
    <cellStyle name="Normal 94" xfId="25359" xr:uid="{EE808F98-86CC-42EF-9E01-4E9B2CC1E601}"/>
    <cellStyle name="Normal 95" xfId="25519" xr:uid="{EDAD852E-22F6-4165-8539-DFC0939D1CE4}"/>
    <cellStyle name="Normal 96" xfId="25806" xr:uid="{1F0A8FB5-71D4-4569-A1E7-6E2DA97DCACE}"/>
    <cellStyle name="Normal 96 2" xfId="27953" xr:uid="{32997B0C-F2ED-4111-8227-5EE89A4208FC}"/>
    <cellStyle name="Normal 97" xfId="25811" xr:uid="{3154BE3B-D96B-4C9D-8D39-A54FD37F457C}"/>
    <cellStyle name="Normal 97 2" xfId="27954" xr:uid="{5323C7C7-EF8F-4888-8F3F-879F3FC0CC97}"/>
    <cellStyle name="Normal 98" xfId="25814" xr:uid="{B98ABC3E-852B-4B41-B63E-8E2D594E8237}"/>
    <cellStyle name="Normal 98 2" xfId="27955" xr:uid="{ECA9512F-6A20-41FD-A337-DF6BDDF63BD9}"/>
    <cellStyle name="Normal 99" xfId="25816" xr:uid="{FD07E71E-29C5-4A1C-AD79-EA4431BBCC90}"/>
    <cellStyle name="Normal 99 2" xfId="27956" xr:uid="{D87A4B43-F5B8-49A9-9689-D385438E7C85}"/>
    <cellStyle name="Normal(0)" xfId="128" xr:uid="{105D262E-C970-429A-80B0-43396742E2C0}"/>
    <cellStyle name="Normal_CNGC Deferral Workpapers" xfId="67" xr:uid="{D83A4F8A-25BA-4CA6-AA39-1C9CADA38B60}"/>
    <cellStyle name="Normal_DEFSUMO2" xfId="68" xr:uid="{846C7603-6B47-457D-90F8-693C531092E8}"/>
    <cellStyle name="NormalHelv" xfId="643" xr:uid="{66F38C84-31DE-4B0E-BB36-6ABCC2CF2717}"/>
    <cellStyle name="Note" xfId="15" builtinId="10" customBuiltin="1"/>
    <cellStyle name="Note 10" xfId="3380" xr:uid="{C9F1F22A-8134-4989-BC2E-9870C5E4FAAB}"/>
    <cellStyle name="Note 10 10" xfId="24819" xr:uid="{69E3C20C-0712-4BBF-B4E9-46C9341B288F}"/>
    <cellStyle name="Note 10 11" xfId="25134" xr:uid="{FA750E02-CE37-4184-952D-8AC8B6882C5D}"/>
    <cellStyle name="Note 10 2" xfId="4614" xr:uid="{596C5BA3-7894-46BD-8F18-0142FEF83245}"/>
    <cellStyle name="Note 10 2 2" xfId="12593" xr:uid="{3602E3A5-D2DF-42A8-96F0-2B8FF7AE08BB}"/>
    <cellStyle name="Note 10 2 2 2" xfId="23881" xr:uid="{461BCC71-C4FD-4FE6-9378-5AC6232CE705}"/>
    <cellStyle name="Note 10 2 3" xfId="10599" xr:uid="{8A480109-B930-450C-846D-DCDCB791E1A5}"/>
    <cellStyle name="Note 10 2 3 2" xfId="21887" xr:uid="{D434CA14-AE8F-4FBA-AF50-00CFE2F00E5A}"/>
    <cellStyle name="Note 10 2 4" xfId="8605" xr:uid="{ECF06718-1AB2-4A28-B6A8-3291791D24E0}"/>
    <cellStyle name="Note 10 2 4 2" xfId="19893" xr:uid="{ED9E763D-ED7B-40E1-861E-95E4EBBBF0C1}"/>
    <cellStyle name="Note 10 2 5" xfId="6611" xr:uid="{908E8945-74ED-4B64-84EB-6EED5E2147AB}"/>
    <cellStyle name="Note 10 2 5 2" xfId="17899" xr:uid="{C48BDE61-5F15-4FAE-9772-A7A52EAFD619}"/>
    <cellStyle name="Note 10 2 6" xfId="15905" xr:uid="{F608008D-8691-4AA1-B350-D01DDFD46148}"/>
    <cellStyle name="Note 10 2 7" xfId="24522" xr:uid="{95E30E64-B2AA-4300-B85E-DBCEB6FD80FC}"/>
    <cellStyle name="Note 10 2 8" xfId="24965" xr:uid="{53208FC3-B401-4429-83AC-D21AF466CAA3}"/>
    <cellStyle name="Note 10 2 9" xfId="25328" xr:uid="{BDD066C4-288D-4D48-ABB1-1D5D83BD9522}"/>
    <cellStyle name="Note 10 3" xfId="11596" xr:uid="{DBB7A337-F7C8-4637-B1C4-A6D362466349}"/>
    <cellStyle name="Note 10 3 2" xfId="22884" xr:uid="{E86F838D-3155-4E0C-89EB-FA5CC9CBA074}"/>
    <cellStyle name="Note 10 4" xfId="9602" xr:uid="{20AA347F-D08F-4B6E-9669-BE6F36F04B36}"/>
    <cellStyle name="Note 10 4 2" xfId="20890" xr:uid="{8A71759F-5276-4D68-98D4-40202218F35F}"/>
    <cellStyle name="Note 10 5" xfId="7608" xr:uid="{A61AB4EE-C5E4-4553-A2B4-6E79D9E0CDF6}"/>
    <cellStyle name="Note 10 5 2" xfId="18896" xr:uid="{5AF2334C-F8B0-4183-AC7A-3AD4C1DB7B68}"/>
    <cellStyle name="Note 10 6" xfId="5614" xr:uid="{30DA6904-B6F0-4C4C-A3C0-DF2BAAC42873}"/>
    <cellStyle name="Note 10 6 2" xfId="16902" xr:uid="{DF7E7430-3C7E-414B-9455-019A76C52F70}"/>
    <cellStyle name="Note 10 7" xfId="14908" xr:uid="{E149DF9A-0F97-48B7-96F4-F1B4EB978EAA}"/>
    <cellStyle name="Note 10 8" xfId="13592" xr:uid="{92592C1D-B2D9-4CCA-B6F8-50877B33AC66}"/>
    <cellStyle name="Note 10 9" xfId="24251" xr:uid="{86A3B234-E439-464B-A14A-AD440EE701A7}"/>
    <cellStyle name="Note 11" xfId="3381" xr:uid="{992160E5-6FF6-4028-B4C6-3DB3C7A24201}"/>
    <cellStyle name="Note 11 10" xfId="24820" xr:uid="{0361513A-EE1C-44F8-8A46-059C46863598}"/>
    <cellStyle name="Note 11 11" xfId="25135" xr:uid="{4809248B-B92A-40CD-A387-3DC3E554537B}"/>
    <cellStyle name="Note 11 2" xfId="4615" xr:uid="{95D4A614-A439-4476-A0EE-EF5CE69B405F}"/>
    <cellStyle name="Note 11 2 2" xfId="12594" xr:uid="{2C786DF5-5CEC-4B9A-A4B6-21DEA05BF269}"/>
    <cellStyle name="Note 11 2 2 2" xfId="23882" xr:uid="{8639CED8-9183-4357-9378-64AFF169DE86}"/>
    <cellStyle name="Note 11 2 3" xfId="10600" xr:uid="{A44C4DA8-2BCB-45C3-ACB7-A13C2A18876D}"/>
    <cellStyle name="Note 11 2 3 2" xfId="21888" xr:uid="{B2B8E531-98F4-4D04-ACDD-3F9BC5C2C63B}"/>
    <cellStyle name="Note 11 2 4" xfId="8606" xr:uid="{D7CA33DD-4985-4A15-BD1C-C4BA2FF8F7CA}"/>
    <cellStyle name="Note 11 2 4 2" xfId="19894" xr:uid="{3668F841-776F-4D22-BFA9-4920AE7ED802}"/>
    <cellStyle name="Note 11 2 5" xfId="6612" xr:uid="{8DB2869F-F5E2-44B5-A6C3-253AF5AC299F}"/>
    <cellStyle name="Note 11 2 5 2" xfId="17900" xr:uid="{B012DD3A-1CA7-493D-9A06-530AA049E2DD}"/>
    <cellStyle name="Note 11 2 6" xfId="15906" xr:uid="{93169A9F-8B51-46CF-ADA2-4A0619E13FB9}"/>
    <cellStyle name="Note 11 2 7" xfId="24523" xr:uid="{9EE3CC6D-917E-4C05-9C8D-B706CED63F1B}"/>
    <cellStyle name="Note 11 2 8" xfId="24966" xr:uid="{83CB80DE-D03F-404A-A8AA-6DA9F57AC182}"/>
    <cellStyle name="Note 11 2 9" xfId="25329" xr:uid="{E5831CDD-5581-4C61-BF4E-2D6F9084E8B5}"/>
    <cellStyle name="Note 11 3" xfId="11597" xr:uid="{33BC537F-AA62-427E-902B-6943108F73DF}"/>
    <cellStyle name="Note 11 3 2" xfId="22885" xr:uid="{3B2BF505-0980-46D0-A696-8441FE4E20FF}"/>
    <cellStyle name="Note 11 4" xfId="9603" xr:uid="{300AA075-84B6-49AD-B40E-FA16518251C9}"/>
    <cellStyle name="Note 11 4 2" xfId="20891" xr:uid="{46E06D54-F91E-4B0D-A030-78651CA8C395}"/>
    <cellStyle name="Note 11 5" xfId="7609" xr:uid="{665BB4C8-8111-45CE-BDE8-AB5354846059}"/>
    <cellStyle name="Note 11 5 2" xfId="18897" xr:uid="{7D575102-3EE8-40FD-A10D-F8649840FF13}"/>
    <cellStyle name="Note 11 6" xfId="5615" xr:uid="{AE147916-2CD1-49D5-9D3B-D7AFA3BA336A}"/>
    <cellStyle name="Note 11 6 2" xfId="16903" xr:uid="{9EFA0EFC-48EB-476D-9ADA-74114942CF5E}"/>
    <cellStyle name="Note 11 7" xfId="14909" xr:uid="{2A1563E7-2867-4AD7-A68D-D9605AF75B08}"/>
    <cellStyle name="Note 11 8" xfId="13593" xr:uid="{2C221951-B246-4671-B553-EC9D0B6D1E11}"/>
    <cellStyle name="Note 11 9" xfId="24252" xr:uid="{64A805DC-C33A-4EED-9908-60F4AD48BFD0}"/>
    <cellStyle name="Note 12" xfId="3382" xr:uid="{046F14CB-8C1B-45E6-9E5B-97F2161742BF}"/>
    <cellStyle name="Note 12 10" xfId="24821" xr:uid="{002BA84F-F7A3-440B-8F79-FCE7DF9FB056}"/>
    <cellStyle name="Note 12 11" xfId="25136" xr:uid="{CB39B1E5-B004-42E1-AF09-071AD9C0FD55}"/>
    <cellStyle name="Note 12 2" xfId="4616" xr:uid="{B0878D3B-977E-4F3A-9669-F1AA75C6F9A9}"/>
    <cellStyle name="Note 12 2 2" xfId="12595" xr:uid="{7EB2E708-C692-4038-9EF9-E10114AA4F26}"/>
    <cellStyle name="Note 12 2 2 2" xfId="23883" xr:uid="{8EA0B5EE-C843-4B09-BFEB-F711C98E4BE2}"/>
    <cellStyle name="Note 12 2 3" xfId="10601" xr:uid="{BE624F4B-A57C-43B6-8138-79D8BE848C00}"/>
    <cellStyle name="Note 12 2 3 2" xfId="21889" xr:uid="{420173E0-5E10-42D1-8277-FF520781643E}"/>
    <cellStyle name="Note 12 2 4" xfId="8607" xr:uid="{3053B011-E083-41C6-8661-AF5A995446CE}"/>
    <cellStyle name="Note 12 2 4 2" xfId="19895" xr:uid="{1F37409B-D1CE-4781-BC82-A4E3341D8B54}"/>
    <cellStyle name="Note 12 2 5" xfId="6613" xr:uid="{E90844F9-F075-4EBE-A473-AB647FF1DECA}"/>
    <cellStyle name="Note 12 2 5 2" xfId="17901" xr:uid="{074187D9-40EC-4E00-8533-C2FEA8918589}"/>
    <cellStyle name="Note 12 2 6" xfId="15907" xr:uid="{26D704BA-D3C2-4CDC-AE1B-83D29A1BE8C0}"/>
    <cellStyle name="Note 12 2 7" xfId="24524" xr:uid="{52026A54-1BFD-4E0F-ACD1-39CF2DB4A582}"/>
    <cellStyle name="Note 12 2 8" xfId="24967" xr:uid="{8F1D153C-C86A-4643-A93B-DDB15FCF4A96}"/>
    <cellStyle name="Note 12 2 9" xfId="25330" xr:uid="{7F809697-0A53-417D-B807-547CDE5B0D28}"/>
    <cellStyle name="Note 12 3" xfId="11598" xr:uid="{94971C87-6DC8-48F8-8B98-C3DE6579BB35}"/>
    <cellStyle name="Note 12 3 2" xfId="22886" xr:uid="{6CEB63EA-E3EE-4F51-822E-0D92BA059B27}"/>
    <cellStyle name="Note 12 4" xfId="9604" xr:uid="{D2B9C83B-9664-43ED-98B4-FF9C04AA0EE6}"/>
    <cellStyle name="Note 12 4 2" xfId="20892" xr:uid="{04A8139B-9418-4A47-9F75-5FCCF87216C2}"/>
    <cellStyle name="Note 12 5" xfId="7610" xr:uid="{4DB309DE-4F34-403D-ACE0-EBE2A59D13A4}"/>
    <cellStyle name="Note 12 5 2" xfId="18898" xr:uid="{51D713B4-66D5-4987-A719-BAB2B1E5C96F}"/>
    <cellStyle name="Note 12 6" xfId="5616" xr:uid="{DEA2E151-DE11-44D2-94BD-EDE5ED5DC09B}"/>
    <cellStyle name="Note 12 6 2" xfId="16904" xr:uid="{E56CF294-31C9-483D-B775-32336DA11207}"/>
    <cellStyle name="Note 12 7" xfId="14910" xr:uid="{75FE27B8-B3FD-4E39-B525-B62DBDF620DC}"/>
    <cellStyle name="Note 12 8" xfId="13594" xr:uid="{622C3E09-6974-4C85-BDDA-FD705B158BB3}"/>
    <cellStyle name="Note 12 9" xfId="24253" xr:uid="{B8811AA4-9EB4-4083-9A0E-B7761EDE8E8A}"/>
    <cellStyle name="Note 13" xfId="3383" xr:uid="{65098CA3-50AD-4020-AE1D-6C500692CD3D}"/>
    <cellStyle name="Note 13 2" xfId="4617" xr:uid="{9B960676-DDBD-4487-BF61-1BC0C54A8BD8}"/>
    <cellStyle name="Note 13 2 2" xfId="12596" xr:uid="{35511372-32E6-445B-9C3C-3B9F6F498772}"/>
    <cellStyle name="Note 13 2 2 2" xfId="23884" xr:uid="{6DBE2739-3320-4606-868F-57007EB9200A}"/>
    <cellStyle name="Note 13 2 3" xfId="10602" xr:uid="{3DC72807-1CFF-4AC8-943D-19ABBC7FA5C2}"/>
    <cellStyle name="Note 13 2 3 2" xfId="21890" xr:uid="{D6BF5970-27A2-4DA6-8899-7A8CA6C9BB10}"/>
    <cellStyle name="Note 13 2 4" xfId="8608" xr:uid="{D6E16588-9E0C-49A2-B0C6-B8121C966E8B}"/>
    <cellStyle name="Note 13 2 4 2" xfId="19896" xr:uid="{1ADD49EE-5F7E-4823-BA36-AC8980177FDB}"/>
    <cellStyle name="Note 13 2 5" xfId="6614" xr:uid="{6E4F3E7B-882C-4ECF-9A7B-1D28D8990D56}"/>
    <cellStyle name="Note 13 2 5 2" xfId="17902" xr:uid="{DF9DDD74-71CB-4ED4-B238-185A16EC29A3}"/>
    <cellStyle name="Note 13 2 6" xfId="15908" xr:uid="{EF8061F4-F34B-4346-B8ED-BA1817187194}"/>
    <cellStyle name="Note 13 3" xfId="11599" xr:uid="{2D03C5A0-3250-4F4E-8B2C-C05E116A42C2}"/>
    <cellStyle name="Note 13 3 2" xfId="22887" xr:uid="{59ABF9B5-2B4A-4F7E-91D6-C45832EBB02E}"/>
    <cellStyle name="Note 13 4" xfId="9605" xr:uid="{F15B6E84-33E3-4E76-9045-DFB066DD0833}"/>
    <cellStyle name="Note 13 4 2" xfId="20893" xr:uid="{BAECE16A-C395-4C4B-9E7C-CA3E81E44189}"/>
    <cellStyle name="Note 13 5" xfId="7611" xr:uid="{E4F1D360-EFAE-46AF-B0CB-CF55338E790E}"/>
    <cellStyle name="Note 13 5 2" xfId="18899" xr:uid="{951798B9-AA9C-46C3-B2D3-DB969DE579A7}"/>
    <cellStyle name="Note 13 6" xfId="5617" xr:uid="{53BF4DBE-0354-4AC7-91AD-9332F7FCB3A4}"/>
    <cellStyle name="Note 13 6 2" xfId="16905" xr:uid="{0928BA52-B44E-4A83-8ED1-51D0CD3BAC78}"/>
    <cellStyle name="Note 13 7" xfId="14911" xr:uid="{71152DEB-BC53-42D1-A546-66C50D9850A0}"/>
    <cellStyle name="Note 13 8" xfId="13595" xr:uid="{34F9E7ED-CE68-4434-A177-3E9528415C64}"/>
    <cellStyle name="Note 14" xfId="3384" xr:uid="{2E866114-C97B-4AC1-BBEF-FDE73A9A1AB0}"/>
    <cellStyle name="Note 14 2" xfId="4618" xr:uid="{9560466A-B88C-4D64-82D5-638FB91AA6E4}"/>
    <cellStyle name="Note 14 2 2" xfId="12597" xr:uid="{9EF668DC-E8AA-465C-BDE2-1D420788DA3B}"/>
    <cellStyle name="Note 14 2 2 2" xfId="23885" xr:uid="{D61090FC-746F-4BCA-94D9-CD1A04614F59}"/>
    <cellStyle name="Note 14 2 3" xfId="10603" xr:uid="{D3CFB3D6-CBE3-4DE6-A841-009ADB4BB976}"/>
    <cellStyle name="Note 14 2 3 2" xfId="21891" xr:uid="{F557BB1A-2DD7-43B2-AB3A-6663957BF6C0}"/>
    <cellStyle name="Note 14 2 4" xfId="8609" xr:uid="{4AF69693-55C7-4D90-AE6D-69218C9B612C}"/>
    <cellStyle name="Note 14 2 4 2" xfId="19897" xr:uid="{14FAD181-EC68-4D22-A5C1-15A481CE5312}"/>
    <cellStyle name="Note 14 2 5" xfId="6615" xr:uid="{C5B4E781-A183-45C4-B698-E63C08A83D6B}"/>
    <cellStyle name="Note 14 2 5 2" xfId="17903" xr:uid="{8BA3886C-C08B-4915-9A0B-12EF8FC7E563}"/>
    <cellStyle name="Note 14 2 6" xfId="15909" xr:uid="{C73D813A-3CDB-404A-B859-115C1B01D35C}"/>
    <cellStyle name="Note 14 3" xfId="11600" xr:uid="{DC046BBC-5452-4544-8462-8351012D7B73}"/>
    <cellStyle name="Note 14 3 2" xfId="22888" xr:uid="{16228A54-BC82-4E95-A822-6BB2E7DB5D08}"/>
    <cellStyle name="Note 14 4" xfId="9606" xr:uid="{B6842B17-6875-476D-AFB8-1DF56A357D7D}"/>
    <cellStyle name="Note 14 4 2" xfId="20894" xr:uid="{9137898A-B19F-4461-BBBC-829AEA7FB677}"/>
    <cellStyle name="Note 14 5" xfId="7612" xr:uid="{51565FD6-DE02-41F3-8CC5-AB1C0C17563B}"/>
    <cellStyle name="Note 14 5 2" xfId="18900" xr:uid="{C89B51E3-5438-45ED-A0BE-6603FBE62962}"/>
    <cellStyle name="Note 14 6" xfId="5618" xr:uid="{4FFC2EF0-2E3A-4774-AF8E-B470C267FBC5}"/>
    <cellStyle name="Note 14 6 2" xfId="16906" xr:uid="{97D1D930-5775-4D5A-93B6-7BF7161CF2F8}"/>
    <cellStyle name="Note 14 7" xfId="14912" xr:uid="{E6FF3695-1566-4E48-A17D-A4C6FDE1826B}"/>
    <cellStyle name="Note 14 8" xfId="13596" xr:uid="{7B5D8A2B-0DEF-455F-9EAC-56F623ED1D77}"/>
    <cellStyle name="Note 15" xfId="3385" xr:uid="{17DE64B8-55FD-4F52-81F0-86684988AF33}"/>
    <cellStyle name="Note 15 2" xfId="4619" xr:uid="{8F5219EA-458C-4E22-86E9-4254B69D8F94}"/>
    <cellStyle name="Note 15 2 2" xfId="12598" xr:uid="{9F5C3C02-400C-4E1B-86B9-1552A8FDF9AF}"/>
    <cellStyle name="Note 15 2 2 2" xfId="23886" xr:uid="{510A90F7-3386-45E1-B6A8-5C3E14862261}"/>
    <cellStyle name="Note 15 2 3" xfId="10604" xr:uid="{CE9E731C-CF96-472F-B862-CE2990989FB0}"/>
    <cellStyle name="Note 15 2 3 2" xfId="21892" xr:uid="{816C4B54-B559-45E3-9A0B-702D5C1B9A5F}"/>
    <cellStyle name="Note 15 2 4" xfId="8610" xr:uid="{513D170E-A1E0-4FD0-B31F-026BF335B284}"/>
    <cellStyle name="Note 15 2 4 2" xfId="19898" xr:uid="{443A346C-9FB5-444E-86C1-89ECD734F608}"/>
    <cellStyle name="Note 15 2 5" xfId="6616" xr:uid="{8B48A4E0-F4E6-48CB-B0EA-A7ED81407BBF}"/>
    <cellStyle name="Note 15 2 5 2" xfId="17904" xr:uid="{97533FE0-1ACA-43EE-8D25-5293E69200DE}"/>
    <cellStyle name="Note 15 2 6" xfId="15910" xr:uid="{2BEAC098-7C5D-4828-8BA3-992FC359A240}"/>
    <cellStyle name="Note 15 3" xfId="11601" xr:uid="{B268D4EA-9FFF-4451-A664-7CB107AAA77B}"/>
    <cellStyle name="Note 15 3 2" xfId="22889" xr:uid="{C91F0948-1E62-4964-BD5A-116A533FE589}"/>
    <cellStyle name="Note 15 4" xfId="9607" xr:uid="{B629558B-4B08-4E58-98FF-F93469F09A3D}"/>
    <cellStyle name="Note 15 4 2" xfId="20895" xr:uid="{75BE9CBA-5506-48E8-B434-0B12C8C87748}"/>
    <cellStyle name="Note 15 5" xfId="7613" xr:uid="{EFD3103A-6BC6-4E3C-BBD8-B3A1B23FE713}"/>
    <cellStyle name="Note 15 5 2" xfId="18901" xr:uid="{FF8156D0-1F8B-4C49-A697-21DE7048A444}"/>
    <cellStyle name="Note 15 6" xfId="5619" xr:uid="{0539D427-7656-42EA-9010-2324D974E3E9}"/>
    <cellStyle name="Note 15 6 2" xfId="16907" xr:uid="{CC75841A-D363-4BC8-8C05-A39E0BBC3322}"/>
    <cellStyle name="Note 15 7" xfId="14913" xr:uid="{6BE00740-2AF0-495D-8C1C-C49ADB32F5E8}"/>
    <cellStyle name="Note 15 8" xfId="13597" xr:uid="{C5CFA9A6-70FD-4343-86FF-FA23497A0A11}"/>
    <cellStyle name="Note 16" xfId="3386" xr:uid="{15096531-5B5A-48AF-9D3F-AD38ADEF9377}"/>
    <cellStyle name="Note 16 2" xfId="4620" xr:uid="{A1D8B7FE-15E8-4B26-A097-206F5BB3D272}"/>
    <cellStyle name="Note 16 2 2" xfId="12599" xr:uid="{A7A459B8-AB0B-4C63-AA05-1DBC5FEB31D9}"/>
    <cellStyle name="Note 16 2 2 2" xfId="23887" xr:uid="{7BB6A750-E66B-417A-99D9-0143400E1C9E}"/>
    <cellStyle name="Note 16 2 3" xfId="10605" xr:uid="{878D8953-09A1-4128-B449-993A3E26360E}"/>
    <cellStyle name="Note 16 2 3 2" xfId="21893" xr:uid="{7DB92D1F-91EC-40FF-B692-DCC448AEEE3F}"/>
    <cellStyle name="Note 16 2 4" xfId="8611" xr:uid="{DB945399-8525-499B-90A9-63F2617341C3}"/>
    <cellStyle name="Note 16 2 4 2" xfId="19899" xr:uid="{FC8C86B0-37CE-46C4-A046-0BE769DAA1DC}"/>
    <cellStyle name="Note 16 2 5" xfId="6617" xr:uid="{7B8F4539-16A1-410F-B219-006C93946BFD}"/>
    <cellStyle name="Note 16 2 5 2" xfId="17905" xr:uid="{65B02F7A-1864-41E0-9BD5-B36D68A60C29}"/>
    <cellStyle name="Note 16 2 6" xfId="15911" xr:uid="{3637F37B-8039-4891-89FA-43912388C742}"/>
    <cellStyle name="Note 16 3" xfId="11602" xr:uid="{A6AC47EB-EE41-49E3-8EA6-2DE6D863BD43}"/>
    <cellStyle name="Note 16 3 2" xfId="22890" xr:uid="{2E437049-5EA6-4719-A236-7430F9C3ED0C}"/>
    <cellStyle name="Note 16 4" xfId="9608" xr:uid="{562B281A-E32A-4B74-8D7C-CA6D7430B0BF}"/>
    <cellStyle name="Note 16 4 2" xfId="20896" xr:uid="{3C6B32A7-F8BD-4092-AFED-D23B8AEB22CC}"/>
    <cellStyle name="Note 16 5" xfId="7614" xr:uid="{1FA40D7D-512F-4C33-804E-9E5C59900F85}"/>
    <cellStyle name="Note 16 5 2" xfId="18902" xr:uid="{FA519BCD-6697-4DCC-B8A3-5491964F0E17}"/>
    <cellStyle name="Note 16 6" xfId="5620" xr:uid="{4A772913-F868-45D1-9C65-CB71D4071D0D}"/>
    <cellStyle name="Note 16 6 2" xfId="16908" xr:uid="{F21EEDA8-2557-4D6B-A4BE-98B8ED347680}"/>
    <cellStyle name="Note 16 7" xfId="14914" xr:uid="{84BD8D0F-CA6B-4441-8CA8-10B5EBCACC15}"/>
    <cellStyle name="Note 16 8" xfId="13598" xr:uid="{0FA72600-4985-40A6-AC8A-D881C46E8CE4}"/>
    <cellStyle name="Note 17" xfId="3387" xr:uid="{245165D4-72E0-40A0-848D-EC9EB36D0B30}"/>
    <cellStyle name="Note 17 2" xfId="4621" xr:uid="{65E0CAE8-6ABE-4715-83FA-02E8CBA9B3AF}"/>
    <cellStyle name="Note 17 2 2" xfId="12600" xr:uid="{77E20C42-B623-4EDC-9175-B04D5BC46C69}"/>
    <cellStyle name="Note 17 2 2 2" xfId="23888" xr:uid="{F6EAD03F-EA4F-402B-9D4C-D0DC936B0EA7}"/>
    <cellStyle name="Note 17 2 3" xfId="10606" xr:uid="{781E65B5-70EB-4840-A0FC-041F26A3F771}"/>
    <cellStyle name="Note 17 2 3 2" xfId="21894" xr:uid="{D6D3B296-855B-49BD-B3D8-D7DCA9D0CEE4}"/>
    <cellStyle name="Note 17 2 4" xfId="8612" xr:uid="{CB18EE04-CE16-4DCF-97C4-AA1E1EFBFE37}"/>
    <cellStyle name="Note 17 2 4 2" xfId="19900" xr:uid="{63D3554A-79AC-41F8-8B9C-3EBBBB4610BF}"/>
    <cellStyle name="Note 17 2 5" xfId="6618" xr:uid="{F2410BE6-5E43-4931-8ED5-A38DA7F76999}"/>
    <cellStyle name="Note 17 2 5 2" xfId="17906" xr:uid="{0AC50934-EC97-4D0F-824B-04FA5BFE3DD5}"/>
    <cellStyle name="Note 17 2 6" xfId="15912" xr:uid="{A6A153C2-3A6E-4A87-B071-C44CCB50813B}"/>
    <cellStyle name="Note 17 3" xfId="11603" xr:uid="{98C5C362-4002-4DAB-9E1C-1CC7F48E0104}"/>
    <cellStyle name="Note 17 3 2" xfId="22891" xr:uid="{50442A82-F13B-49ED-BE77-B134D523B92C}"/>
    <cellStyle name="Note 17 4" xfId="9609" xr:uid="{10CF6EB5-FE42-4A3D-A494-DF4131436565}"/>
    <cellStyle name="Note 17 4 2" xfId="20897" xr:uid="{D959878C-3828-466D-BA89-EF2C2979E7C2}"/>
    <cellStyle name="Note 17 5" xfId="7615" xr:uid="{DB9E15AF-AE93-467F-BEF7-7E035A5FA922}"/>
    <cellStyle name="Note 17 5 2" xfId="18903" xr:uid="{ABCD22F3-0B52-4DF4-9DD8-7B06118D766F}"/>
    <cellStyle name="Note 17 6" xfId="5621" xr:uid="{A8A933F2-233F-4E2C-9B1D-08CE36C46B60}"/>
    <cellStyle name="Note 17 6 2" xfId="16909" xr:uid="{ED895CBB-20A8-4639-AC99-AECD997ECE8F}"/>
    <cellStyle name="Note 17 7" xfId="14915" xr:uid="{4DEDB988-7B23-4A96-A9F2-496219D309D8}"/>
    <cellStyle name="Note 17 8" xfId="13599" xr:uid="{900DA3F7-4C6B-4B73-8C55-0B0657540DD1}"/>
    <cellStyle name="Note 18" xfId="3388" xr:uid="{F51A97D9-33ED-48CD-97F3-94C5485D2259}"/>
    <cellStyle name="Note 18 2" xfId="4622" xr:uid="{09EE880C-27E5-4F88-BA1B-96668264603B}"/>
    <cellStyle name="Note 18 2 2" xfId="12601" xr:uid="{03C6608D-0D38-418A-99A1-6F00145547E7}"/>
    <cellStyle name="Note 18 2 2 2" xfId="23889" xr:uid="{5EC870BC-0BAA-4E00-B7C0-BDC3A733A9E6}"/>
    <cellStyle name="Note 18 2 3" xfId="10607" xr:uid="{44566587-9B45-43AB-A56A-73E8C79A2FDD}"/>
    <cellStyle name="Note 18 2 3 2" xfId="21895" xr:uid="{018572A8-15EC-46F6-BF2B-E781A55A2789}"/>
    <cellStyle name="Note 18 2 4" xfId="8613" xr:uid="{02469D1C-3A26-4763-96DC-3B324F9BBCC2}"/>
    <cellStyle name="Note 18 2 4 2" xfId="19901" xr:uid="{329CD87A-6700-4BC1-94E8-D3F90458D74F}"/>
    <cellStyle name="Note 18 2 5" xfId="6619" xr:uid="{325EDEED-7AB1-4401-B50C-2599FF29A25A}"/>
    <cellStyle name="Note 18 2 5 2" xfId="17907" xr:uid="{CFF0CA86-4DE5-4075-B5D3-F665804A522D}"/>
    <cellStyle name="Note 18 2 6" xfId="15913" xr:uid="{8484C266-5C57-4AA0-B84B-61A6B68E7FE9}"/>
    <cellStyle name="Note 18 3" xfId="11604" xr:uid="{E805515E-4C0C-42FB-8B2B-681012ED0A57}"/>
    <cellStyle name="Note 18 3 2" xfId="22892" xr:uid="{5E1AFDDC-FBE7-4C42-8044-7C6E64608908}"/>
    <cellStyle name="Note 18 4" xfId="9610" xr:uid="{347F3676-3C05-4B5A-8E6C-36CC42F253CC}"/>
    <cellStyle name="Note 18 4 2" xfId="20898" xr:uid="{02FFE7EC-403E-48B8-A1C2-F1A14C0B8710}"/>
    <cellStyle name="Note 18 5" xfId="7616" xr:uid="{C3EE2211-29B8-4225-93ED-A216C927A62B}"/>
    <cellStyle name="Note 18 5 2" xfId="18904" xr:uid="{D4487167-B6AD-4C36-BD05-3B8D11C1CCA4}"/>
    <cellStyle name="Note 18 6" xfId="5622" xr:uid="{CAEDC537-3080-4673-9338-8F66FF380DF4}"/>
    <cellStyle name="Note 18 6 2" xfId="16910" xr:uid="{BFEE2EC3-0E3B-433F-BA35-D5C9B34FCBEE}"/>
    <cellStyle name="Note 18 7" xfId="14916" xr:uid="{E6F6AD3E-0708-4259-85BC-3687947A3B48}"/>
    <cellStyle name="Note 18 8" xfId="13600" xr:uid="{D6705BB9-A0CB-4B58-A4C9-84269692AFC8}"/>
    <cellStyle name="Note 19" xfId="3389" xr:uid="{FD96DEC5-20DC-4EE8-BC2F-98E691F89C94}"/>
    <cellStyle name="Note 19 2" xfId="4623" xr:uid="{5B689DD2-AEFE-4C0F-B636-44936B1D22E1}"/>
    <cellStyle name="Note 19 2 2" xfId="12602" xr:uid="{A35156F6-B338-4B5F-A340-AB91F4FB4ABE}"/>
    <cellStyle name="Note 19 2 2 2" xfId="23890" xr:uid="{1AC90059-AB7B-43DF-AC18-6BEDA6677487}"/>
    <cellStyle name="Note 19 2 3" xfId="10608" xr:uid="{17C002BD-5B4D-4847-838F-A2C55750BFB6}"/>
    <cellStyle name="Note 19 2 3 2" xfId="21896" xr:uid="{1FB71E35-643B-425B-8DC3-585C7111BD6F}"/>
    <cellStyle name="Note 19 2 4" xfId="8614" xr:uid="{9D095FA0-3B82-4D6A-B9C3-D6D5FADAF653}"/>
    <cellStyle name="Note 19 2 4 2" xfId="19902" xr:uid="{F2207D7F-990A-4D5B-8071-853A98AA075C}"/>
    <cellStyle name="Note 19 2 5" xfId="6620" xr:uid="{06CF4256-2676-4795-8037-ADE71FCD581E}"/>
    <cellStyle name="Note 19 2 5 2" xfId="17908" xr:uid="{08DF7EC3-FAF7-4047-8D81-A581AC7BC916}"/>
    <cellStyle name="Note 19 2 6" xfId="15914" xr:uid="{41AEB9A6-53CF-4EF6-BBC9-40C8D3EDDAC2}"/>
    <cellStyle name="Note 19 3" xfId="11605" xr:uid="{4DD6EF4F-B86D-4916-93BB-9D646494F1D4}"/>
    <cellStyle name="Note 19 3 2" xfId="22893" xr:uid="{2E66468F-C82A-41A4-B254-3D8DBAEB75B6}"/>
    <cellStyle name="Note 19 4" xfId="9611" xr:uid="{1FA9F2F5-E087-42A7-8B0F-452FFFE0FE96}"/>
    <cellStyle name="Note 19 4 2" xfId="20899" xr:uid="{213B34F7-6E57-435F-B67D-5D54B07CB584}"/>
    <cellStyle name="Note 19 5" xfId="7617" xr:uid="{A78B0DD3-6A31-4199-A857-60AF6ECB6192}"/>
    <cellStyle name="Note 19 5 2" xfId="18905" xr:uid="{0B9F924A-190B-4EAA-A840-44D1BD61B15A}"/>
    <cellStyle name="Note 19 6" xfId="5623" xr:uid="{7E29A6F3-8932-47F9-95DB-259DDD197AAE}"/>
    <cellStyle name="Note 19 6 2" xfId="16911" xr:uid="{1D41CD60-252B-4D28-B02C-E276248CF8A8}"/>
    <cellStyle name="Note 19 7" xfId="14917" xr:uid="{FB0B7809-FA57-4618-857C-5B3D71479B71}"/>
    <cellStyle name="Note 19 8" xfId="13601" xr:uid="{F054983A-3908-4C46-B8CD-70EED61269AA}"/>
    <cellStyle name="Note 2" xfId="3390" xr:uid="{EEBBE56F-4E84-458C-A7C0-287BC697ADD0}"/>
    <cellStyle name="Note 2 10" xfId="25137" xr:uid="{7C3F5900-2E09-44D4-90E3-C849E952C360}"/>
    <cellStyle name="Note 2 10 2" xfId="25460" xr:uid="{664A23A2-22C5-4CD4-B554-9D44A2B276DB}"/>
    <cellStyle name="Note 2 10 2 2" xfId="27608" xr:uid="{981CA2DD-39FB-418D-ADE2-C828084C25B3}"/>
    <cellStyle name="Note 2 10 2 2 2" xfId="32199" xr:uid="{588A1829-9F69-4B42-98EC-215D5E127CA3}"/>
    <cellStyle name="Note 2 10 2 3" xfId="27053" xr:uid="{61B11BEB-CF2E-4A91-87E3-4B76F272C9F8}"/>
    <cellStyle name="Note 2 10 2 3 2" xfId="31814" xr:uid="{518CED6A-63F9-4052-B344-AD204EBC3760}"/>
    <cellStyle name="Note 2 10 2 4" xfId="27080" xr:uid="{C30DC6E4-B3D2-46CD-A83C-13FC2ABAB374}"/>
    <cellStyle name="Note 2 10 2 4 2" xfId="31840" xr:uid="{02A38621-6BA9-40D5-9CDC-D337E32C5362}"/>
    <cellStyle name="Note 2 10 2 5" xfId="29372" xr:uid="{33ECD891-472F-424B-BCDC-42FCA670EAB0}"/>
    <cellStyle name="Note 2 10 2 5 2" xfId="33337" xr:uid="{0502D989-3EBD-4429-97D3-6CEB9FDEA1AA}"/>
    <cellStyle name="Note 2 10 2 6" xfId="30612" xr:uid="{2AA9C7C8-5188-49F2-9641-D7EAF3541F87}"/>
    <cellStyle name="Note 2 10 3" xfId="25740" xr:uid="{FA385511-1DEB-43F0-9D23-9032A930CBF0}"/>
    <cellStyle name="Note 2 10 3 2" xfId="27887" xr:uid="{1EF6AEEF-D408-462B-B16B-498EEB6812F5}"/>
    <cellStyle name="Note 2 10 3 2 2" xfId="32474" xr:uid="{4FC61CF5-8C58-4E26-8E0A-32AB1F8223C2}"/>
    <cellStyle name="Note 2 10 3 3" xfId="26546" xr:uid="{64F631B1-2C6D-483E-A552-6979AF036209}"/>
    <cellStyle name="Note 2 10 3 3 2" xfId="31334" xr:uid="{373B47DB-2E45-4C8D-A4ED-E8EDBB671F7E}"/>
    <cellStyle name="Note 2 10 3 4" xfId="26266" xr:uid="{0D2DF759-8841-40E4-9CD8-55EB6279C123}"/>
    <cellStyle name="Note 2 10 3 4 2" xfId="31054" xr:uid="{E7EA79B2-E441-4429-83E5-72F255113AA8}"/>
    <cellStyle name="Note 2 10 3 5" xfId="29371" xr:uid="{3D8D58FA-CFCE-4F9F-9E57-5C5F9DF94DA9}"/>
    <cellStyle name="Note 2 10 3 5 2" xfId="33336" xr:uid="{9FEFE909-638A-46C5-B9E1-F1382ABC0F21}"/>
    <cellStyle name="Note 2 10 3 6" xfId="30728" xr:uid="{AB76276F-0A15-4A11-A692-B1635036C201}"/>
    <cellStyle name="Note 2 10 4" xfId="27421" xr:uid="{53FD6716-97BE-4BAC-8686-ACFFCBC2CD0D}"/>
    <cellStyle name="Note 2 10 4 2" xfId="32019" xr:uid="{78988E99-805A-4F55-8596-694A11F73C54}"/>
    <cellStyle name="Note 2 10 5" xfId="26470" xr:uid="{ECD2CA6F-0042-4E93-827E-D487590FC8ED}"/>
    <cellStyle name="Note 2 10 5 2" xfId="31258" xr:uid="{9EA02C84-392F-4809-8860-3F181879295E}"/>
    <cellStyle name="Note 2 10 6" xfId="26292" xr:uid="{F6A266B2-7DCD-4A38-B414-99B8F16DBCD0}"/>
    <cellStyle name="Note 2 10 6 2" xfId="31080" xr:uid="{BDAE5386-323A-4931-945D-2968B1B51190}"/>
    <cellStyle name="Note 2 10 7" xfId="29373" xr:uid="{2CCAEA02-1BEC-4207-875A-0BC84E879404}"/>
    <cellStyle name="Note 2 10 7 2" xfId="33338" xr:uid="{8126309B-2CE0-420F-B5CD-AA181B4B15C9}"/>
    <cellStyle name="Note 2 10 8" xfId="30436" xr:uid="{0A4F7CB4-0BD5-4584-9B95-EEACC7C6F39C}"/>
    <cellStyle name="Note 2 2" xfId="4624" xr:uid="{47966B17-6FC7-432F-B34B-802821F783CE}"/>
    <cellStyle name="Note 2 2 2" xfId="12603" xr:uid="{EF029564-9636-4E1C-925F-386AE2244558}"/>
    <cellStyle name="Note 2 2 2 2" xfId="23891" xr:uid="{FA0FC78C-86C7-4B86-81CC-F7F07F32F5BF}"/>
    <cellStyle name="Note 2 2 3" xfId="10609" xr:uid="{DCBFDC37-AF0A-4899-A807-B6D9457615E6}"/>
    <cellStyle name="Note 2 2 3 2" xfId="21897" xr:uid="{5AAA0475-D6B2-4978-9D50-C98924EB40DA}"/>
    <cellStyle name="Note 2 2 4" xfId="8615" xr:uid="{E1FAD98D-2933-4E66-9255-5CAF9529F6B1}"/>
    <cellStyle name="Note 2 2 4 2" xfId="19903" xr:uid="{D0A00D5D-9D6D-4416-A957-D1E7615FA7B1}"/>
    <cellStyle name="Note 2 2 5" xfId="6621" xr:uid="{2ED607BB-401F-461C-88CC-43F4512298F2}"/>
    <cellStyle name="Note 2 2 5 2" xfId="17909" xr:uid="{C6C3E948-65FE-44E8-9830-B8766FFB028D}"/>
    <cellStyle name="Note 2 2 6" xfId="15915" xr:uid="{62079826-FFB6-4A01-BE08-37A804B709A1}"/>
    <cellStyle name="Note 2 2 7" xfId="24255" xr:uid="{9CDDCABD-5F31-4275-987E-F7D155AFC720}"/>
    <cellStyle name="Note 2 2 7 2" xfId="25477" xr:uid="{D6C293BB-132A-4992-A208-876C59E6C757}"/>
    <cellStyle name="Note 2 2 7 2 2" xfId="27625" xr:uid="{0143D6F2-03BD-4640-896B-82B4984F43B7}"/>
    <cellStyle name="Note 2 2 7 2 2 2" xfId="32216" xr:uid="{22294B6F-BB53-4C5A-9521-94EC480F7B7F}"/>
    <cellStyle name="Note 2 2 7 2 3" xfId="26507" xr:uid="{28AE7915-12A9-4B02-8680-F89CC524FA9F}"/>
    <cellStyle name="Note 2 2 7 2 3 2" xfId="31295" xr:uid="{90F099B2-FAFD-40E2-9DE9-8369A0FA1917}"/>
    <cellStyle name="Note 2 2 7 2 4" xfId="26750" xr:uid="{377B2C3D-33C2-4103-AC24-8D7779100ABE}"/>
    <cellStyle name="Note 2 2 7 2 4 2" xfId="31512" xr:uid="{EBF9FE86-8F79-4AF4-83B5-657289E0E299}"/>
    <cellStyle name="Note 2 2 7 2 5" xfId="29369" xr:uid="{F0FFE4B8-E937-45E3-A24D-C091C6C6A2B0}"/>
    <cellStyle name="Note 2 2 7 2 5 2" xfId="33334" xr:uid="{1C76380C-86AC-4490-BBE2-95AF6CA8EA95}"/>
    <cellStyle name="Note 2 2 7 2 6" xfId="30629" xr:uid="{4EF94E19-E8D4-4325-B8E0-B2731A1BB034}"/>
    <cellStyle name="Note 2 2 7 3" xfId="25628" xr:uid="{273C0988-A8BA-443D-BE71-1AA4221C5BB1}"/>
    <cellStyle name="Note 2 2 7 3 2" xfId="27775" xr:uid="{F917F671-06E9-4466-9BAC-14ACC3875E8B}"/>
    <cellStyle name="Note 2 2 7 3 2 2" xfId="32362" xr:uid="{3871F759-5C12-44B8-8600-730103FCF17D}"/>
    <cellStyle name="Note 2 2 7 3 3" xfId="26783" xr:uid="{B8F568C8-8249-4D50-9941-6209695DC12F}"/>
    <cellStyle name="Note 2 2 7 3 3 2" xfId="31544" xr:uid="{ADB83FCE-6EE3-41C4-A546-218D4D655765}"/>
    <cellStyle name="Note 2 2 7 3 4" xfId="26541" xr:uid="{4480AA99-6072-44C6-8056-E33AD9E60E86}"/>
    <cellStyle name="Note 2 2 7 3 4 2" xfId="31329" xr:uid="{EFFF942B-4E39-4E06-A636-3E6C9AB0B71F}"/>
    <cellStyle name="Note 2 2 7 3 5" xfId="29368" xr:uid="{48FDD4D6-EC2D-42E1-A68A-82DFE9758B37}"/>
    <cellStyle name="Note 2 2 7 3 5 2" xfId="33333" xr:uid="{21EE2DE8-641A-4642-B773-4D1B59351D59}"/>
    <cellStyle name="Note 2 2 7 3 6" xfId="30679" xr:uid="{1CFD64B1-16B3-455E-BB16-73991B50E648}"/>
    <cellStyle name="Note 2 2 7 4" xfId="27147" xr:uid="{0B85AC10-2DED-4866-967C-267F9809D3D5}"/>
    <cellStyle name="Note 2 2 7 4 2" xfId="31871" xr:uid="{8B2C11A7-379F-4C37-B457-5DD6B8977096}"/>
    <cellStyle name="Note 2 2 7 5" xfId="27025" xr:uid="{140F8829-F32A-488A-9062-FEF015DE4A81}"/>
    <cellStyle name="Note 2 2 7 5 2" xfId="31786" xr:uid="{B8C3715D-7537-4A22-AC66-C439AF44002B}"/>
    <cellStyle name="Note 2 2 7 6" xfId="26845" xr:uid="{37395DA5-83A1-4ECE-82D6-A60F458481D7}"/>
    <cellStyle name="Note 2 2 7 6 2" xfId="31606" xr:uid="{D9E0260A-940E-4351-A447-625342A427B8}"/>
    <cellStyle name="Note 2 2 7 7" xfId="29370" xr:uid="{BCB279E0-0456-4B7F-B91C-C8E8973030C6}"/>
    <cellStyle name="Note 2 2 7 7 2" xfId="33335" xr:uid="{A9400AE2-0649-43EB-A6E1-62504C7F5880}"/>
    <cellStyle name="Note 2 2 7 8" xfId="30324" xr:uid="{C9E09309-FA43-4AB8-8A0B-4AF3BFB8D8C5}"/>
    <cellStyle name="Note 2 2 8" xfId="25138" xr:uid="{AD6E909A-FDCA-4242-A1D0-612883D36C27}"/>
    <cellStyle name="Note 2 2 8 2" xfId="25369" xr:uid="{1015C8FF-7E20-4AFB-ADA0-68AEF5E08403}"/>
    <cellStyle name="Note 2 2 8 2 2" xfId="27517" xr:uid="{891E83EF-1C59-4D5F-998A-634A7418B662}"/>
    <cellStyle name="Note 2 2 8 2 2 2" xfId="32109" xr:uid="{DCE35459-BBDA-44BE-8ED5-96A196722885}"/>
    <cellStyle name="Note 2 2 8 2 3" xfId="26334" xr:uid="{E6598B5C-DD7E-4BB5-88C5-DDABC128A987}"/>
    <cellStyle name="Note 2 2 8 2 3 2" xfId="31122" xr:uid="{913F14C7-6573-466E-A9AE-C836F3DDDE2C}"/>
    <cellStyle name="Note 2 2 8 2 4" xfId="26559" xr:uid="{5AD3C67F-27CD-4D8F-8056-D72C4C615959}"/>
    <cellStyle name="Note 2 2 8 2 4 2" xfId="31347" xr:uid="{B43565D0-19A6-4623-B772-2A486887BAFB}"/>
    <cellStyle name="Note 2 2 8 2 5" xfId="29366" xr:uid="{4BD8E349-9A57-42D7-9846-9B62D458FFB4}"/>
    <cellStyle name="Note 2 2 8 2 5 2" xfId="33331" xr:uid="{B226DCA6-C17D-4055-B94E-E19E5EB42C8E}"/>
    <cellStyle name="Note 2 2 8 2 6" xfId="30522" xr:uid="{5F665CB1-1112-41B8-BB0B-AD10730BD57D}"/>
    <cellStyle name="Note 2 2 8 3" xfId="25741" xr:uid="{729F3840-A07C-461A-9366-AE7E95819BC4}"/>
    <cellStyle name="Note 2 2 8 3 2" xfId="27888" xr:uid="{04BD9CFE-FB54-4A39-A329-E23BF3938CD5}"/>
    <cellStyle name="Note 2 2 8 3 2 2" xfId="32475" xr:uid="{421D666F-1514-4C5E-B5C9-231EE9C68C48}"/>
    <cellStyle name="Note 2 2 8 3 3" xfId="26929" xr:uid="{2E5D30C2-E032-4BF5-857E-9F912586D924}"/>
    <cellStyle name="Note 2 2 8 3 3 2" xfId="31690" xr:uid="{A0DB22BC-B382-4B74-9C04-BBFDDAEAD08E}"/>
    <cellStyle name="Note 2 2 8 3 4" xfId="26497" xr:uid="{14623ECE-8F1A-43CA-99D0-B973FE2501DF}"/>
    <cellStyle name="Note 2 2 8 3 4 2" xfId="31285" xr:uid="{E24EDE67-5330-48F3-BA1A-3EDCB9E0BEE6}"/>
    <cellStyle name="Note 2 2 8 3 5" xfId="29365" xr:uid="{2C610AFF-1B82-472D-87A7-593196E4E17E}"/>
    <cellStyle name="Note 2 2 8 3 5 2" xfId="33330" xr:uid="{8D7ED62D-B990-4E79-9445-F7A9F61D20F2}"/>
    <cellStyle name="Note 2 2 8 3 6" xfId="30729" xr:uid="{4577C56E-E442-4F85-BDB8-EA33B4798220}"/>
    <cellStyle name="Note 2 2 8 4" xfId="27422" xr:uid="{AF8B413C-1EDF-49BC-8D65-726323813881}"/>
    <cellStyle name="Note 2 2 8 4 2" xfId="32020" xr:uid="{5CB65BA8-DDD1-4B4C-A283-9B2C78A2B089}"/>
    <cellStyle name="Note 2 2 8 5" xfId="26860" xr:uid="{E67C8CC4-2A84-49BA-A099-EF29D4865C3D}"/>
    <cellStyle name="Note 2 2 8 5 2" xfId="31621" xr:uid="{D238DC33-9051-43CF-856D-3AEBBBF92B13}"/>
    <cellStyle name="Note 2 2 8 6" xfId="26912" xr:uid="{1A9C02EC-426D-4E2C-9A40-40CA57F36660}"/>
    <cellStyle name="Note 2 2 8 6 2" xfId="31673" xr:uid="{2AA3AD4A-06A8-4AE6-94E3-B9AC0DBE306E}"/>
    <cellStyle name="Note 2 2 8 7" xfId="29367" xr:uid="{86AEE877-4DBC-4E5C-8052-9E21FB8A2DEC}"/>
    <cellStyle name="Note 2 2 8 7 2" xfId="33332" xr:uid="{BD75ECEB-6406-4AB3-A2D1-55CBD7EFCBFB}"/>
    <cellStyle name="Note 2 2 8 8" xfId="30437" xr:uid="{8C34A640-98FA-4448-B679-91FC56C22D05}"/>
    <cellStyle name="Note 2 3" xfId="11606" xr:uid="{0E67E7AB-068A-402B-868A-78EC77875C8A}"/>
    <cellStyle name="Note 2 3 2" xfId="22894" xr:uid="{90E638A7-A697-406C-9E75-6E10241B82C2}"/>
    <cellStyle name="Note 2 4" xfId="9612" xr:uid="{80D712C2-FB25-4C46-B2AA-7FA8F2BD69EA}"/>
    <cellStyle name="Note 2 4 2" xfId="20900" xr:uid="{DF920AAF-2584-4D9A-85F3-B31A60914815}"/>
    <cellStyle name="Note 2 5" xfId="7618" xr:uid="{B713E614-46D8-46AE-8F3D-94FA42FAF341}"/>
    <cellStyle name="Note 2 5 2" xfId="18906" xr:uid="{3C7C318D-C105-4F71-8AD4-CB877C2B2B69}"/>
    <cellStyle name="Note 2 6" xfId="5624" xr:uid="{BD2606E3-3688-41C8-A3FA-8FA18A9C9751}"/>
    <cellStyle name="Note 2 6 2" xfId="16912" xr:uid="{D750ECCD-AB93-4FA3-8674-C356E6ACB7AF}"/>
    <cellStyle name="Note 2 7" xfId="14918" xr:uid="{CBD2675F-1F43-44D0-9486-09BC04A9F2F5}"/>
    <cellStyle name="Note 2 8" xfId="13602" xr:uid="{6B6E7D9E-7277-4AF3-A976-DD18B7575321}"/>
    <cellStyle name="Note 2 9" xfId="24254" xr:uid="{143295B2-48E3-46D5-8D3D-F084EF9D19B0}"/>
    <cellStyle name="Note 2 9 2" xfId="25375" xr:uid="{BB7159B7-39B6-4877-A16A-E91AB303FBD5}"/>
    <cellStyle name="Note 2 9 2 2" xfId="27523" xr:uid="{3E97F39B-3BA8-4E78-B1B1-BBA5A16968D3}"/>
    <cellStyle name="Note 2 9 2 2 2" xfId="32115" xr:uid="{1CB93285-6312-4A4C-97DB-61BFC6DB2AEF}"/>
    <cellStyle name="Note 2 9 2 3" xfId="26895" xr:uid="{EADAAB71-F7C1-4FB0-A1CD-1C824E7EF7C2}"/>
    <cellStyle name="Note 2 9 2 3 2" xfId="31656" xr:uid="{B904BC2D-069E-478E-BA26-F6E0C7DCF0FC}"/>
    <cellStyle name="Note 2 9 2 4" xfId="26351" xr:uid="{4B6B9A36-774C-4790-AD87-330BFAE7D20B}"/>
    <cellStyle name="Note 2 9 2 4 2" xfId="31139" xr:uid="{75D515BF-8C99-45AC-A57F-DD2403C21FD7}"/>
    <cellStyle name="Note 2 9 2 5" xfId="29363" xr:uid="{823F7A91-75EB-4566-92CA-6498678161F9}"/>
    <cellStyle name="Note 2 9 2 5 2" xfId="33328" xr:uid="{734C648D-5D76-47FB-9715-3D7F9EE6B844}"/>
    <cellStyle name="Note 2 9 2 6" xfId="30528" xr:uid="{C7559E15-1B6C-421B-ACC3-8D32EE2EB0D0}"/>
    <cellStyle name="Note 2 9 3" xfId="25627" xr:uid="{9AD7578E-42CF-43ED-A629-7D7C127B3A8E}"/>
    <cellStyle name="Note 2 9 3 2" xfId="27774" xr:uid="{4BF1422C-815A-49A3-A774-2E1EA5428A7A}"/>
    <cellStyle name="Note 2 9 3 2 2" xfId="32361" xr:uid="{18369730-67D5-43D7-8698-4E009DFD1B40}"/>
    <cellStyle name="Note 2 9 3 3" xfId="26368" xr:uid="{C1BE293C-FBB9-4C77-ADA7-86C78F32C989}"/>
    <cellStyle name="Note 2 9 3 3 2" xfId="31156" xr:uid="{21B9920E-3FDD-494A-A952-5A786DA994B0}"/>
    <cellStyle name="Note 2 9 3 4" xfId="26521" xr:uid="{007FD741-D69A-4117-BCC0-7F6C5675159B}"/>
    <cellStyle name="Note 2 9 3 4 2" xfId="31309" xr:uid="{0A75C3E6-DC4F-418E-8297-4F0C09D318C4}"/>
    <cellStyle name="Note 2 9 3 5" xfId="29362" xr:uid="{F111EAD5-C048-4629-B8F5-21248B501BB5}"/>
    <cellStyle name="Note 2 9 3 5 2" xfId="33327" xr:uid="{75490861-ABDA-4863-809F-B5D6CEDBE77C}"/>
    <cellStyle name="Note 2 9 3 6" xfId="30678" xr:uid="{4B579F9D-9FB9-4E28-93FA-2F9A9FD80FD9}"/>
    <cellStyle name="Note 2 9 4" xfId="27146" xr:uid="{977958E9-8AF8-4E73-A816-3092AD644E41}"/>
    <cellStyle name="Note 2 9 4 2" xfId="31870" xr:uid="{C761EEAA-A87F-42DA-8C40-354E29DA5A3E}"/>
    <cellStyle name="Note 2 9 5" xfId="26294" xr:uid="{9250C2B6-7115-4DEF-93DD-D667A7049CE4}"/>
    <cellStyle name="Note 2 9 5 2" xfId="31082" xr:uid="{43AEF9BE-2BA7-4263-9EBE-08842F5FFA25}"/>
    <cellStyle name="Note 2 9 6" xfId="26386" xr:uid="{A251A979-F9BE-42DB-A098-E7C4F11C6E46}"/>
    <cellStyle name="Note 2 9 6 2" xfId="31174" xr:uid="{E91B30BE-671E-481F-B83B-3B584DC70B49}"/>
    <cellStyle name="Note 2 9 7" xfId="29364" xr:uid="{A5AB4606-B960-4087-AAC0-51D78428DD8A}"/>
    <cellStyle name="Note 2 9 7 2" xfId="33329" xr:uid="{DA335369-11ED-42E6-BC6A-2173874F04F7}"/>
    <cellStyle name="Note 2 9 8" xfId="30323" xr:uid="{32C499D4-ABF9-440C-AA1C-DDA2518335CE}"/>
    <cellStyle name="Note 20" xfId="3391" xr:uid="{CA57E664-4D92-429E-AC84-4D87B3D41F0A}"/>
    <cellStyle name="Note 20 2" xfId="4625" xr:uid="{540ED353-729B-49C0-9302-252AA071C034}"/>
    <cellStyle name="Note 20 2 2" xfId="12604" xr:uid="{A322EBD2-030A-439D-B834-244A2673FA25}"/>
    <cellStyle name="Note 20 2 2 2" xfId="23892" xr:uid="{6A8F6C42-AD1A-410A-A522-321707F849E5}"/>
    <cellStyle name="Note 20 2 3" xfId="10610" xr:uid="{3C4C8DF8-29DD-4BEA-85DC-1041C08DE1DB}"/>
    <cellStyle name="Note 20 2 3 2" xfId="21898" xr:uid="{F022E2A2-75DA-4CD3-9394-24B631D26EB3}"/>
    <cellStyle name="Note 20 2 4" xfId="8616" xr:uid="{73B49E04-E628-4077-B367-E8308167A04F}"/>
    <cellStyle name="Note 20 2 4 2" xfId="19904" xr:uid="{BD573F29-C9A1-4029-8D75-CA789FF56C2A}"/>
    <cellStyle name="Note 20 2 5" xfId="6622" xr:uid="{18B74964-4AB0-41E6-8CC1-F4A092A1C5B4}"/>
    <cellStyle name="Note 20 2 5 2" xfId="17910" xr:uid="{45BF640F-8E23-409D-A00D-47BD3A7A503B}"/>
    <cellStyle name="Note 20 2 6" xfId="15916" xr:uid="{4143ADB8-6988-4883-88A5-64F6BCEAB7A1}"/>
    <cellStyle name="Note 20 3" xfId="11607" xr:uid="{87539B13-1480-42E7-B68A-DF768F1A4E53}"/>
    <cellStyle name="Note 20 3 2" xfId="22895" xr:uid="{154028E7-6E9C-4788-8ADC-3664E2D543F5}"/>
    <cellStyle name="Note 20 4" xfId="9613" xr:uid="{17580127-F490-4C30-AD3E-AF0D9DFA7486}"/>
    <cellStyle name="Note 20 4 2" xfId="20901" xr:uid="{112BA947-5CDC-4612-A8D8-EF2F43D47A01}"/>
    <cellStyle name="Note 20 5" xfId="7619" xr:uid="{9105F02A-9CBB-494F-806C-C4DD1B9D8AEE}"/>
    <cellStyle name="Note 20 5 2" xfId="18907" xr:uid="{4D327929-AC57-47C5-85F6-823324843160}"/>
    <cellStyle name="Note 20 6" xfId="5625" xr:uid="{E65ED2CF-22A7-4041-866C-3121EA36429B}"/>
    <cellStyle name="Note 20 6 2" xfId="16913" xr:uid="{66CC865C-1F5C-433C-959D-66780A060C87}"/>
    <cellStyle name="Note 20 7" xfId="14919" xr:uid="{D27724C5-04DD-4381-8517-1B749131CC3F}"/>
    <cellStyle name="Note 20 8" xfId="13603" xr:uid="{9D02FCB3-F41D-4570-8506-3D877E2686F1}"/>
    <cellStyle name="Note 21" xfId="3392" xr:uid="{618EDCE9-213F-4D4D-95F1-80304AD72903}"/>
    <cellStyle name="Note 21 2" xfId="4626" xr:uid="{8B0F8925-66DF-4561-A6F7-5FC68556796E}"/>
    <cellStyle name="Note 21 2 2" xfId="12605" xr:uid="{B76301CF-BBC1-4460-896D-872AF5A8AAC3}"/>
    <cellStyle name="Note 21 2 2 2" xfId="23893" xr:uid="{D6A638E5-7DA2-4629-ADA0-99977DFB85B0}"/>
    <cellStyle name="Note 21 2 3" xfId="10611" xr:uid="{5A2107FC-182F-4993-85E9-1419BCB1057C}"/>
    <cellStyle name="Note 21 2 3 2" xfId="21899" xr:uid="{7FDC3E0C-4DCC-4340-B0FE-83727F8C217F}"/>
    <cellStyle name="Note 21 2 4" xfId="8617" xr:uid="{66667845-C79B-467A-BFFE-F24FBB928152}"/>
    <cellStyle name="Note 21 2 4 2" xfId="19905" xr:uid="{A19758B5-5463-4228-A01A-2F44084D99E1}"/>
    <cellStyle name="Note 21 2 5" xfId="6623" xr:uid="{DB1356F6-554C-479A-B172-F47E78BDAC84}"/>
    <cellStyle name="Note 21 2 5 2" xfId="17911" xr:uid="{65F7D3AB-02DE-4F76-A84A-E47CC750EFCE}"/>
    <cellStyle name="Note 21 2 6" xfId="15917" xr:uid="{62EFB247-86F8-4FD3-8182-3D7A040AE8F4}"/>
    <cellStyle name="Note 21 3" xfId="11608" xr:uid="{E7C94708-2941-4863-8768-C8B63BFEC5D1}"/>
    <cellStyle name="Note 21 3 2" xfId="22896" xr:uid="{CF6A80B9-4A96-4385-98B7-17B77BF4A149}"/>
    <cellStyle name="Note 21 4" xfId="9614" xr:uid="{86F6BF43-832F-45F7-BBCF-E3B3DD310759}"/>
    <cellStyle name="Note 21 4 2" xfId="20902" xr:uid="{D1326EC4-E373-4949-9D03-AC58689AAE58}"/>
    <cellStyle name="Note 21 5" xfId="7620" xr:uid="{3E1D65D2-55BB-43AC-863D-5FA0F30C58B0}"/>
    <cellStyle name="Note 21 5 2" xfId="18908" xr:uid="{98AA8BAB-2CF4-41A8-AF61-F882155C32FE}"/>
    <cellStyle name="Note 21 6" xfId="5626" xr:uid="{FEF73973-D63E-4579-BAAD-4475AEC41D68}"/>
    <cellStyle name="Note 21 6 2" xfId="16914" xr:uid="{7005EF87-3E09-4801-AD61-A7D63A5DF761}"/>
    <cellStyle name="Note 21 7" xfId="14920" xr:uid="{C6040E43-9051-4D83-A215-D09024DFB853}"/>
    <cellStyle name="Note 21 8" xfId="13604" xr:uid="{E22BF3AD-79CB-4F64-B18E-236849E9B857}"/>
    <cellStyle name="Note 22" xfId="3393" xr:uid="{DD589F63-6B96-407D-9391-FD1F36650D1E}"/>
    <cellStyle name="Note 22 2" xfId="4627" xr:uid="{1FADC09F-43C8-46FE-89AB-D7288D6637C8}"/>
    <cellStyle name="Note 22 2 2" xfId="12606" xr:uid="{7D73D5D1-8084-4707-B74E-22725D34885A}"/>
    <cellStyle name="Note 22 2 2 2" xfId="23894" xr:uid="{127B8364-145F-4F88-8A10-E7FD32261305}"/>
    <cellStyle name="Note 22 2 3" xfId="10612" xr:uid="{E6BD6609-074A-47B1-94E1-83003021EF52}"/>
    <cellStyle name="Note 22 2 3 2" xfId="21900" xr:uid="{BC79BFD9-4A60-4C34-80EA-E6AF2E66A57B}"/>
    <cellStyle name="Note 22 2 4" xfId="8618" xr:uid="{52F1705A-658A-43A5-B33B-D03DDE399E93}"/>
    <cellStyle name="Note 22 2 4 2" xfId="19906" xr:uid="{0B184A17-30ED-4249-8229-81B9AD19E108}"/>
    <cellStyle name="Note 22 2 5" xfId="6624" xr:uid="{51408059-B018-4B41-A2BF-9784B13A45FD}"/>
    <cellStyle name="Note 22 2 5 2" xfId="17912" xr:uid="{BB943AE1-4139-43C6-9EEF-282EB7DB977B}"/>
    <cellStyle name="Note 22 2 6" xfId="15918" xr:uid="{119F8A8A-71B7-48BF-979C-7B40D183188A}"/>
    <cellStyle name="Note 22 3" xfId="11609" xr:uid="{EEF5DF49-E87A-478A-B91B-448EEFC83808}"/>
    <cellStyle name="Note 22 3 2" xfId="22897" xr:uid="{291755C9-E4AE-4C6F-8178-0175334541FD}"/>
    <cellStyle name="Note 22 4" xfId="9615" xr:uid="{2A283ABF-AB4A-46BB-925E-B98F663110F3}"/>
    <cellStyle name="Note 22 4 2" xfId="20903" xr:uid="{7EE9273E-EBF1-42F4-9CC1-B3775B792B24}"/>
    <cellStyle name="Note 22 5" xfId="7621" xr:uid="{56F3A14E-0349-435C-BF9D-220ED8EE59C2}"/>
    <cellStyle name="Note 22 5 2" xfId="18909" xr:uid="{F2732CD6-BD41-4C47-8E9F-A45E48996BC8}"/>
    <cellStyle name="Note 22 6" xfId="5627" xr:uid="{A8964203-78FF-4E33-9029-C8BF97E3F448}"/>
    <cellStyle name="Note 22 6 2" xfId="16915" xr:uid="{F8C2B194-2317-4D9C-A6CB-95E1F84B62A4}"/>
    <cellStyle name="Note 22 7" xfId="14921" xr:uid="{DB3C14CB-17FB-4CF7-AC8D-07E878E31BBD}"/>
    <cellStyle name="Note 22 8" xfId="13605" xr:uid="{865011E2-84F7-4628-A1DF-C44518E3FAFD}"/>
    <cellStyle name="Note 23" xfId="3394" xr:uid="{DA4B2E81-C907-419E-8A0F-FDA0BDB6BFA9}"/>
    <cellStyle name="Note 23 2" xfId="4628" xr:uid="{512AA3FB-890F-4F2C-B53E-0AC6744DA2F9}"/>
    <cellStyle name="Note 23 2 2" xfId="12607" xr:uid="{91436939-966D-448D-BE13-A81310D843F3}"/>
    <cellStyle name="Note 23 2 2 2" xfId="23895" xr:uid="{E18C428C-1955-4247-A9A1-3F1A85EF0A9E}"/>
    <cellStyle name="Note 23 2 3" xfId="10613" xr:uid="{BA273DEB-B740-4D1A-9A0A-C06B443FD775}"/>
    <cellStyle name="Note 23 2 3 2" xfId="21901" xr:uid="{65C12017-5B89-41E3-9EAA-CCB173C9281A}"/>
    <cellStyle name="Note 23 2 4" xfId="8619" xr:uid="{B385EE2D-B892-4012-AFF0-7CA303F6DE5B}"/>
    <cellStyle name="Note 23 2 4 2" xfId="19907" xr:uid="{92006EC8-F2A1-4AD1-A068-47D33524263A}"/>
    <cellStyle name="Note 23 2 5" xfId="6625" xr:uid="{A619D48D-C816-4DE9-BB95-5A5A2C7C9E9B}"/>
    <cellStyle name="Note 23 2 5 2" xfId="17913" xr:uid="{C7702D08-BF73-4E66-A542-B5FB309DCFF9}"/>
    <cellStyle name="Note 23 2 6" xfId="15919" xr:uid="{56A49408-ACA6-43AF-8B86-F60673BB32DB}"/>
    <cellStyle name="Note 23 3" xfId="11610" xr:uid="{43315675-58D1-4A38-88AB-03EC2056898A}"/>
    <cellStyle name="Note 23 3 2" xfId="22898" xr:uid="{153D05E9-38CC-4765-A9FA-82FAF9A17F35}"/>
    <cellStyle name="Note 23 4" xfId="9616" xr:uid="{99B465D3-8857-4D02-8833-2C3695B445B9}"/>
    <cellStyle name="Note 23 4 2" xfId="20904" xr:uid="{23FE80EB-6AA8-4397-9367-A9C5995CD070}"/>
    <cellStyle name="Note 23 5" xfId="7622" xr:uid="{EAEA3A08-71E4-4FB7-8C93-FF6CB3D6849D}"/>
    <cellStyle name="Note 23 5 2" xfId="18910" xr:uid="{F8B48B8A-36C4-412C-BACA-F3D02798A8E2}"/>
    <cellStyle name="Note 23 6" xfId="5628" xr:uid="{D04142B6-5C57-4787-8250-A368109627DC}"/>
    <cellStyle name="Note 23 6 2" xfId="16916" xr:uid="{A85AA0F4-99A4-4C1C-8AE9-3EFF55EA3B33}"/>
    <cellStyle name="Note 23 7" xfId="14922" xr:uid="{9A62F315-219A-4B0C-9CA6-C9CEE47AA37E}"/>
    <cellStyle name="Note 23 8" xfId="13606" xr:uid="{04103060-6391-4C91-89D7-4FE19061E161}"/>
    <cellStyle name="Note 24" xfId="3395" xr:uid="{F52AD585-99B5-48A8-BE27-361F5FA4722A}"/>
    <cellStyle name="Note 24 2" xfId="4629" xr:uid="{85A6059E-2B23-4961-BFE4-4FD0F49C7F53}"/>
    <cellStyle name="Note 24 2 2" xfId="12608" xr:uid="{1FB1213D-E173-4E0B-AFEE-A2A56F866436}"/>
    <cellStyle name="Note 24 2 2 2" xfId="23896" xr:uid="{19664E11-446F-4492-99D0-A2E322F58E78}"/>
    <cellStyle name="Note 24 2 3" xfId="10614" xr:uid="{961EF0CA-59ED-46D0-A61E-901E79061DCB}"/>
    <cellStyle name="Note 24 2 3 2" xfId="21902" xr:uid="{AC1194E7-D1C0-4679-AB4E-654DAADCFE8B}"/>
    <cellStyle name="Note 24 2 4" xfId="8620" xr:uid="{179328ED-425B-4A4B-9F84-E063FCEF9B85}"/>
    <cellStyle name="Note 24 2 4 2" xfId="19908" xr:uid="{036BFDFC-A2BB-4172-8948-03063984100F}"/>
    <cellStyle name="Note 24 2 5" xfId="6626" xr:uid="{EA3C55C1-53D2-4BFC-A77C-1985C92696BA}"/>
    <cellStyle name="Note 24 2 5 2" xfId="17914" xr:uid="{002B3677-2A9A-4AA4-B951-606E535130FD}"/>
    <cellStyle name="Note 24 2 6" xfId="15920" xr:uid="{7809F11E-9C2D-43ED-B987-524CB002D5AA}"/>
    <cellStyle name="Note 24 3" xfId="11611" xr:uid="{8172205E-3B74-4EFF-A33C-2094C9001037}"/>
    <cellStyle name="Note 24 3 2" xfId="22899" xr:uid="{5F475AD6-00A5-49B9-AE30-5A7D28F3EE04}"/>
    <cellStyle name="Note 24 4" xfId="9617" xr:uid="{20676E3A-A194-4374-A8B5-1175E8B7109C}"/>
    <cellStyle name="Note 24 4 2" xfId="20905" xr:uid="{33BE059E-FD66-440F-9418-6ABA64B6ED40}"/>
    <cellStyle name="Note 24 5" xfId="7623" xr:uid="{5CCD47BC-8117-4604-BF6C-0D2FDE747869}"/>
    <cellStyle name="Note 24 5 2" xfId="18911" xr:uid="{58FDB754-7CE2-4D16-AC1E-061CF6ED12BE}"/>
    <cellStyle name="Note 24 6" xfId="5629" xr:uid="{31042FDC-DE61-41DB-BFBF-93F3F57C35B6}"/>
    <cellStyle name="Note 24 6 2" xfId="16917" xr:uid="{0ED2A332-DECF-4B4C-A5B3-96BC656B796B}"/>
    <cellStyle name="Note 24 7" xfId="14923" xr:uid="{646DA628-7F24-4FB6-ABEB-0835908C53ED}"/>
    <cellStyle name="Note 24 8" xfId="13607" xr:uid="{4CB7677E-1038-4733-A081-8EC7EA144543}"/>
    <cellStyle name="Note 25" xfId="3396" xr:uid="{A72D9B17-DD8B-4E3F-B106-1B40B7C90789}"/>
    <cellStyle name="Note 25 2" xfId="4630" xr:uid="{8D62D70D-7473-4667-801A-2CCFF02D70D8}"/>
    <cellStyle name="Note 25 2 2" xfId="12609" xr:uid="{5EF8AA7B-3546-4885-B707-FA71E11A354D}"/>
    <cellStyle name="Note 25 2 2 2" xfId="23897" xr:uid="{0F04AB78-F585-4E38-89BE-A7F951B34987}"/>
    <cellStyle name="Note 25 2 3" xfId="10615" xr:uid="{B4F4F290-848A-40FD-BB58-2C191B58398A}"/>
    <cellStyle name="Note 25 2 3 2" xfId="21903" xr:uid="{890C827F-C572-4F8F-908C-AB7B6F515A71}"/>
    <cellStyle name="Note 25 2 4" xfId="8621" xr:uid="{38057815-1CCA-49F1-A2BD-63EBE777840D}"/>
    <cellStyle name="Note 25 2 4 2" xfId="19909" xr:uid="{9F879C62-1821-4967-B6CF-882D42565A52}"/>
    <cellStyle name="Note 25 2 5" xfId="6627" xr:uid="{CEACCE0E-B4F1-43C2-BEB8-D8D530D17B2A}"/>
    <cellStyle name="Note 25 2 5 2" xfId="17915" xr:uid="{B6DD5323-C874-4352-A706-7168240734FE}"/>
    <cellStyle name="Note 25 2 6" xfId="15921" xr:uid="{62DE18B8-F4DB-42CB-A480-D3853EE2995C}"/>
    <cellStyle name="Note 25 3" xfId="11612" xr:uid="{C6AF82D6-B833-44D8-8C76-59610CAF7C54}"/>
    <cellStyle name="Note 25 3 2" xfId="22900" xr:uid="{7B5422DE-DF64-4311-B73F-6B889E5F9AAA}"/>
    <cellStyle name="Note 25 4" xfId="9618" xr:uid="{9F488A75-464F-44D8-92A3-77CA8C640460}"/>
    <cellStyle name="Note 25 4 2" xfId="20906" xr:uid="{AD820701-6BB0-4777-8890-62DA2373081E}"/>
    <cellStyle name="Note 25 5" xfId="7624" xr:uid="{2638D822-041D-47A4-B676-5A2E6E376794}"/>
    <cellStyle name="Note 25 5 2" xfId="18912" xr:uid="{A67BF72E-573B-4ABE-89C7-A4753267DFB0}"/>
    <cellStyle name="Note 25 6" xfId="5630" xr:uid="{A7020D91-B71D-4039-8F63-AEDA46F65670}"/>
    <cellStyle name="Note 25 6 2" xfId="16918" xr:uid="{7D1D56E8-DE8C-448C-8B08-4E64A2FDFB45}"/>
    <cellStyle name="Note 25 7" xfId="14924" xr:uid="{CA9410A0-07FE-4118-B03E-E167EDBD5A49}"/>
    <cellStyle name="Note 25 8" xfId="13608" xr:uid="{4AE0CE3D-340A-4881-8C1A-758F9C203A00}"/>
    <cellStyle name="Note 26" xfId="3397" xr:uid="{A0F3FF68-6F49-439A-B498-B22D5D58FBE8}"/>
    <cellStyle name="Note 26 2" xfId="4631" xr:uid="{EB05645A-5C57-42B1-BFD4-92AA4122183E}"/>
    <cellStyle name="Note 26 2 2" xfId="12610" xr:uid="{4910544B-3614-4137-AB87-288A89E5FAF1}"/>
    <cellStyle name="Note 26 2 2 2" xfId="23898" xr:uid="{0982B02F-D856-4ED0-82C5-65EDB4F892F2}"/>
    <cellStyle name="Note 26 2 3" xfId="10616" xr:uid="{A0DE681C-7B88-4996-B90F-FF42D8D26D42}"/>
    <cellStyle name="Note 26 2 3 2" xfId="21904" xr:uid="{9087445A-E63E-4CAA-A072-18A9A5408BDD}"/>
    <cellStyle name="Note 26 2 4" xfId="8622" xr:uid="{80DCF701-9A83-486A-835D-7AB1BD4E70CB}"/>
    <cellStyle name="Note 26 2 4 2" xfId="19910" xr:uid="{1D22D687-46AA-4C10-8A0D-1F43E597D6FD}"/>
    <cellStyle name="Note 26 2 5" xfId="6628" xr:uid="{3802E4DA-FFB0-4B1B-856F-AC34746837EB}"/>
    <cellStyle name="Note 26 2 5 2" xfId="17916" xr:uid="{446FA071-7C82-4537-B7A1-4A3B3374A5FD}"/>
    <cellStyle name="Note 26 2 6" xfId="15922" xr:uid="{F10E1216-CE00-410F-9AD5-8B513EC96BD5}"/>
    <cellStyle name="Note 26 3" xfId="11613" xr:uid="{3253D7AA-F370-4677-B6CB-2E3C9F47D722}"/>
    <cellStyle name="Note 26 3 2" xfId="22901" xr:uid="{0900B97B-5F7B-4E2E-A50D-B5CBD2A94691}"/>
    <cellStyle name="Note 26 4" xfId="9619" xr:uid="{5751660D-4980-4DFE-8AA6-4084BD3E7190}"/>
    <cellStyle name="Note 26 4 2" xfId="20907" xr:uid="{2B20B966-A11A-46A0-8B2B-9B429AA118D6}"/>
    <cellStyle name="Note 26 5" xfId="7625" xr:uid="{CC5664B1-3A63-4700-8441-46811405B8F0}"/>
    <cellStyle name="Note 26 5 2" xfId="18913" xr:uid="{095027E1-462C-419C-AF13-25B874BF2360}"/>
    <cellStyle name="Note 26 6" xfId="5631" xr:uid="{787E2F2F-D4FC-49EF-A070-DD2A30A111F7}"/>
    <cellStyle name="Note 26 6 2" xfId="16919" xr:uid="{FA7EF481-908F-4C20-B123-7CF2A4DD7850}"/>
    <cellStyle name="Note 26 7" xfId="14925" xr:uid="{70A2E5C7-8B3F-4A7F-BE89-37D77C3CAFF5}"/>
    <cellStyle name="Note 26 8" xfId="13609" xr:uid="{7C4002E9-F4C6-46DD-AF2E-83F6A969F3F0}"/>
    <cellStyle name="Note 27" xfId="3398" xr:uid="{21EC3072-2A7A-43CD-BF17-BAD45AF926C6}"/>
    <cellStyle name="Note 27 2" xfId="4632" xr:uid="{334DF553-82B6-4DD8-A1D3-56E988E47E49}"/>
    <cellStyle name="Note 27 2 2" xfId="12611" xr:uid="{61EE1DEE-469B-421F-817B-76A73563D869}"/>
    <cellStyle name="Note 27 2 2 2" xfId="23899" xr:uid="{729B83C4-B6F9-4D78-A482-95E317B3CA65}"/>
    <cellStyle name="Note 27 2 3" xfId="10617" xr:uid="{BE412172-910E-4222-B876-E94AA7C521FF}"/>
    <cellStyle name="Note 27 2 3 2" xfId="21905" xr:uid="{62C8A5A5-2E14-46F3-9AFF-03BF85989038}"/>
    <cellStyle name="Note 27 2 4" xfId="8623" xr:uid="{91B604CD-1661-4BE1-BEF3-EE3C6F73E738}"/>
    <cellStyle name="Note 27 2 4 2" xfId="19911" xr:uid="{72437DF1-7645-4561-A5AC-6454B47D8FCF}"/>
    <cellStyle name="Note 27 2 5" xfId="6629" xr:uid="{203E9CFD-0A81-4F91-81F2-63B235BFF424}"/>
    <cellStyle name="Note 27 2 5 2" xfId="17917" xr:uid="{B2788E97-5726-47F1-A101-59F4EE1BE83E}"/>
    <cellStyle name="Note 27 2 6" xfId="15923" xr:uid="{2C1C72E6-5066-4CB1-B181-6DBB799FCB94}"/>
    <cellStyle name="Note 27 3" xfId="11614" xr:uid="{9F231C96-10D5-438E-B336-9E7BA691F161}"/>
    <cellStyle name="Note 27 3 2" xfId="22902" xr:uid="{DFA93A36-6914-43D0-95B3-39A3045DA50A}"/>
    <cellStyle name="Note 27 4" xfId="9620" xr:uid="{70AEE6AA-E969-4AAE-90E0-70A02DE95407}"/>
    <cellStyle name="Note 27 4 2" xfId="20908" xr:uid="{56891FCE-1D55-4978-A552-4E97DAA2257A}"/>
    <cellStyle name="Note 27 5" xfId="7626" xr:uid="{A4BB44B4-B59E-46A1-8281-D1DE2BCF68D0}"/>
    <cellStyle name="Note 27 5 2" xfId="18914" xr:uid="{7EFF648B-18BE-4EC8-B8D0-101C941B4288}"/>
    <cellStyle name="Note 27 6" xfId="5632" xr:uid="{05DBEA33-070C-4B8B-B36D-D067505E3A74}"/>
    <cellStyle name="Note 27 6 2" xfId="16920" xr:uid="{2E0FAD07-C392-4920-B9CF-2AFE1C7DA3E6}"/>
    <cellStyle name="Note 27 7" xfId="14926" xr:uid="{3BEAF9AD-41C3-4D0E-9AE6-930622F8BC43}"/>
    <cellStyle name="Note 27 8" xfId="13610" xr:uid="{EC2284D8-3F08-4561-BE84-22CAD84112C6}"/>
    <cellStyle name="Note 28" xfId="3399" xr:uid="{5FA15484-D8D1-404D-952D-C81FA33CBF08}"/>
    <cellStyle name="Note 28 2" xfId="4633" xr:uid="{AF26C7C0-503D-4F3B-8CB2-82910E48F075}"/>
    <cellStyle name="Note 28 2 2" xfId="12612" xr:uid="{1290D2C7-7777-493B-A3E6-86B35DB0E6BD}"/>
    <cellStyle name="Note 28 2 2 2" xfId="23900" xr:uid="{D4E3A7D4-AE21-4F46-8DC4-A1D3FF835CE5}"/>
    <cellStyle name="Note 28 2 3" xfId="10618" xr:uid="{6A6BF222-D511-4AE3-9DB3-A463F638BAF1}"/>
    <cellStyle name="Note 28 2 3 2" xfId="21906" xr:uid="{2A519B01-2883-4CAB-898F-97A312720735}"/>
    <cellStyle name="Note 28 2 4" xfId="8624" xr:uid="{65EBA9E5-4F50-4836-8A62-1079BD43AD15}"/>
    <cellStyle name="Note 28 2 4 2" xfId="19912" xr:uid="{690477A1-B20C-48C1-BD37-0331A707289E}"/>
    <cellStyle name="Note 28 2 5" xfId="6630" xr:uid="{CABEEA75-909C-47C2-B5BC-31896D1663BA}"/>
    <cellStyle name="Note 28 2 5 2" xfId="17918" xr:uid="{375B25DB-B075-49E5-A0CA-6A9E7CB504F2}"/>
    <cellStyle name="Note 28 2 6" xfId="15924" xr:uid="{B0CC2801-44B9-4A0B-BBA2-FB23F2B85E34}"/>
    <cellStyle name="Note 28 3" xfId="11615" xr:uid="{AA2A210E-A00F-4ED1-9224-1D6648E1444D}"/>
    <cellStyle name="Note 28 3 2" xfId="22903" xr:uid="{D80C2CC4-39E5-4FA0-86F1-185F1196DEE7}"/>
    <cellStyle name="Note 28 4" xfId="9621" xr:uid="{5B722A5F-1F57-48E5-9D17-E2C2FC618652}"/>
    <cellStyle name="Note 28 4 2" xfId="20909" xr:uid="{082C6861-68ED-46A8-BE8D-81F522CE7CFE}"/>
    <cellStyle name="Note 28 5" xfId="7627" xr:uid="{CFBDDFCB-2B5B-44F7-BEF7-7EF8D632642D}"/>
    <cellStyle name="Note 28 5 2" xfId="18915" xr:uid="{1EE70DB4-558A-4837-894B-CC451E767183}"/>
    <cellStyle name="Note 28 6" xfId="5633" xr:uid="{39B83162-0D3E-4763-8C56-5282D1FDBBD5}"/>
    <cellStyle name="Note 28 6 2" xfId="16921" xr:uid="{544BAB6E-50D1-44EA-BF77-E30BAD2A8A52}"/>
    <cellStyle name="Note 28 7" xfId="14927" xr:uid="{6ED60DDF-B631-45D9-9A78-6541F83473D4}"/>
    <cellStyle name="Note 28 8" xfId="13611" xr:uid="{0C18805A-82A6-4D84-BCBC-3AB649B75FEA}"/>
    <cellStyle name="Note 29" xfId="3400" xr:uid="{AE065A7D-94D6-4ABD-B872-766C7695D0BD}"/>
    <cellStyle name="Note 29 2" xfId="4634" xr:uid="{F0715960-7242-41DE-86B7-14F666CB99FA}"/>
    <cellStyle name="Note 29 2 2" xfId="12613" xr:uid="{37E6FFB5-0CF6-4FFA-83E6-A43E04C900BD}"/>
    <cellStyle name="Note 29 2 2 2" xfId="23901" xr:uid="{DE9C6322-AAC3-4C21-B21F-7D10237935E3}"/>
    <cellStyle name="Note 29 2 3" xfId="10619" xr:uid="{82DAE79A-8C43-4325-945E-34EA438F1838}"/>
    <cellStyle name="Note 29 2 3 2" xfId="21907" xr:uid="{C59B8A20-9BE5-4A9E-9084-69A150A0DDD4}"/>
    <cellStyle name="Note 29 2 4" xfId="8625" xr:uid="{60C5339D-EF3C-4177-BB99-3F337FEF12C3}"/>
    <cellStyle name="Note 29 2 4 2" xfId="19913" xr:uid="{C7869767-D764-4F19-B310-173384B95763}"/>
    <cellStyle name="Note 29 2 5" xfId="6631" xr:uid="{4172849C-A0D2-48D2-8090-CEDF5585DF29}"/>
    <cellStyle name="Note 29 2 5 2" xfId="17919" xr:uid="{8D4C699E-A954-4809-A6FA-533406EC34A2}"/>
    <cellStyle name="Note 29 2 6" xfId="15925" xr:uid="{F8F7D0BC-F911-4D7C-93F4-FA01BF741D7B}"/>
    <cellStyle name="Note 29 3" xfId="11616" xr:uid="{86F5EEA6-F0C7-4D6B-AEF1-EBFC6C8415DC}"/>
    <cellStyle name="Note 29 3 2" xfId="22904" xr:uid="{BBAA0BC8-6FCC-4E6E-BA20-7926D44B1B03}"/>
    <cellStyle name="Note 29 4" xfId="9622" xr:uid="{5BCDD25C-C0FA-4E16-A7F7-849154376E8B}"/>
    <cellStyle name="Note 29 4 2" xfId="20910" xr:uid="{16D4CFC9-E76F-4247-85F2-F959CE2B8AA3}"/>
    <cellStyle name="Note 29 5" xfId="7628" xr:uid="{D6BF5B78-36B7-4786-A194-F7EA5C55DB15}"/>
    <cellStyle name="Note 29 5 2" xfId="18916" xr:uid="{DA2DDF0A-C110-4020-AAFD-130B9B7F7539}"/>
    <cellStyle name="Note 29 6" xfId="5634" xr:uid="{A1E2F525-1A30-40CE-8A25-1F7E6480F811}"/>
    <cellStyle name="Note 29 6 2" xfId="16922" xr:uid="{56EB3D7B-D5BA-452F-A6AF-E37F3EAF2EFB}"/>
    <cellStyle name="Note 29 7" xfId="14928" xr:uid="{595BE5CF-6FBF-4EAF-AAE5-0AF1C1E8E5B9}"/>
    <cellStyle name="Note 29 8" xfId="13612" xr:uid="{ED072C64-88D9-46A5-A568-AB873C9D8D63}"/>
    <cellStyle name="Note 3" xfId="3401" xr:uid="{2A8FED04-5A71-4137-9C70-668012519B49}"/>
    <cellStyle name="Note 3 10" xfId="25139" xr:uid="{95343CDD-673F-422A-91D7-09E946345B3D}"/>
    <cellStyle name="Note 3 10 2" xfId="25472" xr:uid="{9AD0F6F0-F318-4F60-A8C8-396AE197ADF1}"/>
    <cellStyle name="Note 3 10 2 2" xfId="27620" xr:uid="{A369689B-9DD0-4140-9596-51D7B8411BE4}"/>
    <cellStyle name="Note 3 10 2 2 2" xfId="32211" xr:uid="{FFD9A2CA-1AA3-4590-B052-D87C10B2B826}"/>
    <cellStyle name="Note 3 10 2 3" xfId="26817" xr:uid="{2365B6DD-DE5F-4026-A401-2218CB67AA20}"/>
    <cellStyle name="Note 3 10 2 3 2" xfId="31578" xr:uid="{1BFA3BA0-33B9-4D43-9A10-02F767F0A798}"/>
    <cellStyle name="Note 3 10 2 4" xfId="26481" xr:uid="{590F643C-90B3-4F69-8F42-82E7931972ED}"/>
    <cellStyle name="Note 3 10 2 4 2" xfId="31269" xr:uid="{652B56A5-78C0-484F-AC5E-73CC0833EE6F}"/>
    <cellStyle name="Note 3 10 2 5" xfId="29359" xr:uid="{FE3A8D7B-462B-4BED-B4DE-9245E4C4D917}"/>
    <cellStyle name="Note 3 10 2 5 2" xfId="33325" xr:uid="{36B1E730-655B-4CFB-B097-E96B457F66A7}"/>
    <cellStyle name="Note 3 10 2 6" xfId="30624" xr:uid="{3C553EEA-3802-4E75-B9E3-9D20EB608DFD}"/>
    <cellStyle name="Note 3 10 3" xfId="25742" xr:uid="{D4210704-F239-4FFA-A1C4-B66D863357D7}"/>
    <cellStyle name="Note 3 10 3 2" xfId="27889" xr:uid="{326D365B-0A67-4D2A-A6EE-AF6A3DBA1B23}"/>
    <cellStyle name="Note 3 10 3 2 2" xfId="32476" xr:uid="{FD185437-19AA-469C-8C08-0DEDACAAD86C}"/>
    <cellStyle name="Note 3 10 3 3" xfId="26293" xr:uid="{04A3332E-6F9F-4600-B982-301A17632683}"/>
    <cellStyle name="Note 3 10 3 3 2" xfId="31081" xr:uid="{495E4980-8ECB-4846-A348-1C1348F2F796}"/>
    <cellStyle name="Note 3 10 3 4" xfId="27002" xr:uid="{72D4DFDA-B453-4CCC-A7E3-82B3C2128155}"/>
    <cellStyle name="Note 3 10 3 4 2" xfId="31763" xr:uid="{A8563AAF-A5F0-413A-B7F3-D8573009E6D3}"/>
    <cellStyle name="Note 3 10 3 5" xfId="29358" xr:uid="{7EA49361-C9BD-4C6D-8F43-606F2F856076}"/>
    <cellStyle name="Note 3 10 3 5 2" xfId="33324" xr:uid="{A074094B-135F-4116-AB70-B601A46FB238}"/>
    <cellStyle name="Note 3 10 3 6" xfId="30730" xr:uid="{EB420F25-7BBE-437E-9752-1A97B8C8C3A4}"/>
    <cellStyle name="Note 3 10 4" xfId="27423" xr:uid="{7B3F4349-79B5-4594-88B4-03BD8DC4A75F}"/>
    <cellStyle name="Note 3 10 4 2" xfId="32021" xr:uid="{80D12E3B-FA3A-4479-A623-4487B41DB30F}"/>
    <cellStyle name="Note 3 10 5" xfId="26748" xr:uid="{6CF0FABF-85DA-4C03-8706-F2FC86EA06A5}"/>
    <cellStyle name="Note 3 10 5 2" xfId="31510" xr:uid="{D376DFD1-018D-44C4-AE26-2A250480F0E4}"/>
    <cellStyle name="Note 3 10 6" xfId="26765" xr:uid="{33AE0728-CEA6-4808-AE6B-2638C5B7D32F}"/>
    <cellStyle name="Note 3 10 6 2" xfId="31527" xr:uid="{B35B0051-A220-44E0-8E79-6C0F2C611A9B}"/>
    <cellStyle name="Note 3 10 7" xfId="29360" xr:uid="{ECC2A6F1-9CA3-463F-8011-FC0A360DECE6}"/>
    <cellStyle name="Note 3 10 7 2" xfId="33326" xr:uid="{589552AD-3CE0-4E91-9228-92F344EFFBE9}"/>
    <cellStyle name="Note 3 10 8" xfId="30438" xr:uid="{6355B1CF-1A30-47CB-81AC-3549E1591948}"/>
    <cellStyle name="Note 3 2" xfId="4635" xr:uid="{E598B65A-FFB3-4318-B020-49C529773D41}"/>
    <cellStyle name="Note 3 2 2" xfId="12614" xr:uid="{0C00A32D-4190-4000-90B3-680C93157F25}"/>
    <cellStyle name="Note 3 2 2 2" xfId="23902" xr:uid="{350508B4-F661-4A2A-9C75-28F8E2C4D577}"/>
    <cellStyle name="Note 3 2 3" xfId="10620" xr:uid="{6A8E8D50-E02E-410E-B6A0-F3CA2263373B}"/>
    <cellStyle name="Note 3 2 3 2" xfId="21908" xr:uid="{1FCCB756-5CE9-4A58-A479-DC79EB07B847}"/>
    <cellStyle name="Note 3 2 4" xfId="8626" xr:uid="{2E22CC72-D930-43F3-BB91-0350C2E556C7}"/>
    <cellStyle name="Note 3 2 4 2" xfId="19914" xr:uid="{CFA3BF09-500B-4C3A-8A3B-B804E975AAFF}"/>
    <cellStyle name="Note 3 2 5" xfId="6632" xr:uid="{803092D1-C00A-4D5C-9738-907EC40C5294}"/>
    <cellStyle name="Note 3 2 5 2" xfId="17920" xr:uid="{C4934CF9-A6C8-42C1-A1E0-CDD3E9415672}"/>
    <cellStyle name="Note 3 2 6" xfId="15926" xr:uid="{2894A4A9-6791-404E-A891-54335CE852A8}"/>
    <cellStyle name="Note 3 2 7" xfId="24257" xr:uid="{71CFBA10-1AAD-49B1-B93F-1261910686A6}"/>
    <cellStyle name="Note 3 2 7 2" xfId="25491" xr:uid="{95734FF0-7996-4595-9A93-8128DE266C8B}"/>
    <cellStyle name="Note 3 2 7 2 2" xfId="27639" xr:uid="{B54AD83F-0C41-4CEF-BDF1-A27722EEDA1A}"/>
    <cellStyle name="Note 3 2 7 2 2 2" xfId="32230" xr:uid="{F6D8D2D0-F32A-44CD-827A-3689D6A4D150}"/>
    <cellStyle name="Note 3 2 7 2 3" xfId="26995" xr:uid="{ADA232A8-6385-4489-88DB-ACEBE9C5AE81}"/>
    <cellStyle name="Note 3 2 7 2 3 2" xfId="31756" xr:uid="{830600C2-3AEA-4DE1-B3C9-D7D97FB24B31}"/>
    <cellStyle name="Note 3 2 7 2 4" xfId="26864" xr:uid="{8F7069AE-8121-46CF-ADED-CB77C61426F7}"/>
    <cellStyle name="Note 3 2 7 2 4 2" xfId="31625" xr:uid="{6E44DD93-6095-4235-9DEE-2D17F8832987}"/>
    <cellStyle name="Note 3 2 7 2 5" xfId="29356" xr:uid="{9A4C6E82-5178-4F73-B41C-515859D5FA26}"/>
    <cellStyle name="Note 3 2 7 2 5 2" xfId="33322" xr:uid="{DDA24778-9A0E-4439-AE2D-F0A18DDBC308}"/>
    <cellStyle name="Note 3 2 7 2 6" xfId="30643" xr:uid="{F96D2B9D-AA3A-4339-8043-65EA49D841A7}"/>
    <cellStyle name="Note 3 2 7 3" xfId="25630" xr:uid="{AE3F45F6-E960-4609-A86D-6836EBCB5D8D}"/>
    <cellStyle name="Note 3 2 7 3 2" xfId="27777" xr:uid="{B742A24B-F46A-4F39-9964-B1AA9CB1AD48}"/>
    <cellStyle name="Note 3 2 7 3 2 2" xfId="32364" xr:uid="{71A2096F-E470-4B2F-83E6-D045B91A9997}"/>
    <cellStyle name="Note 3 2 7 3 3" xfId="26469" xr:uid="{2A270E11-9187-49E6-A500-8FF24AA92302}"/>
    <cellStyle name="Note 3 2 7 3 3 2" xfId="31257" xr:uid="{BBE87AD0-B701-481D-8900-91D329E36071}"/>
    <cellStyle name="Note 3 2 7 3 4" xfId="27028" xr:uid="{CDCF7717-7C46-4431-9144-D39ECAA5A0A1}"/>
    <cellStyle name="Note 3 2 7 3 4 2" xfId="31789" xr:uid="{494B3907-5A53-4525-AE88-02DA3D52BF13}"/>
    <cellStyle name="Note 3 2 7 3 5" xfId="29355" xr:uid="{682DBA99-C5DB-4460-9A37-E67D6AE967AE}"/>
    <cellStyle name="Note 3 2 7 3 5 2" xfId="33321" xr:uid="{7A7BAAEA-FA52-4F0C-BDB2-7DE546A4A4FB}"/>
    <cellStyle name="Note 3 2 7 3 6" xfId="30681" xr:uid="{D7612E29-DE8A-4844-A6D9-AB02DF1017D6}"/>
    <cellStyle name="Note 3 2 7 4" xfId="27149" xr:uid="{283797C2-2C75-4FF7-9DBD-D0C9A3B7F3DC}"/>
    <cellStyle name="Note 3 2 7 4 2" xfId="31873" xr:uid="{347FACB0-C145-4715-AF94-40F87CEAA919}"/>
    <cellStyle name="Note 3 2 7 5" xfId="26403" xr:uid="{CA5E8537-CC13-4EE9-A115-8E375D769CF7}"/>
    <cellStyle name="Note 3 2 7 5 2" xfId="31191" xr:uid="{51E0794D-1DA8-42D5-ACC9-02F55D1C0FD8}"/>
    <cellStyle name="Note 3 2 7 6" xfId="26267" xr:uid="{6942D5D2-F73B-4638-8A1E-FAE8C1B78F6C}"/>
    <cellStyle name="Note 3 2 7 6 2" xfId="31055" xr:uid="{9BC4DD1C-5923-4EE8-B5CF-51ECF0286F3A}"/>
    <cellStyle name="Note 3 2 7 7" xfId="29357" xr:uid="{9F52CD6A-664C-4000-9C46-2F60B4C62140}"/>
    <cellStyle name="Note 3 2 7 7 2" xfId="33323" xr:uid="{ED4FF134-2447-4C88-9EFB-AE064A888F24}"/>
    <cellStyle name="Note 3 2 7 8" xfId="30326" xr:uid="{533A21B7-785D-44D1-ACB9-A352E3D39C53}"/>
    <cellStyle name="Note 3 2 8" xfId="25140" xr:uid="{567F5B33-AE46-46DC-BE43-4D15D3860DEC}"/>
    <cellStyle name="Note 3 2 8 2" xfId="25385" xr:uid="{1C0FDD5E-42F2-4714-A506-449F814B2645}"/>
    <cellStyle name="Note 3 2 8 2 2" xfId="27533" xr:uid="{F5934431-211B-4378-9F25-EEB0E13EFC0C}"/>
    <cellStyle name="Note 3 2 8 2 2 2" xfId="32124" xr:uid="{CC8DB935-7377-429A-BA17-927158C29D55}"/>
    <cellStyle name="Note 3 2 8 2 3" xfId="26545" xr:uid="{A16C0253-542A-4F71-B6B9-CC79CDD651DB}"/>
    <cellStyle name="Note 3 2 8 2 3 2" xfId="31333" xr:uid="{91690CDB-0EB3-4186-9C32-82698A9F4F39}"/>
    <cellStyle name="Note 3 2 8 2 4" xfId="26988" xr:uid="{035D65B1-7E3C-4AA1-BC6D-1A8153E59239}"/>
    <cellStyle name="Note 3 2 8 2 4 2" xfId="31749" xr:uid="{C0D1D337-4DFA-4FCA-89EB-F73F7263AD82}"/>
    <cellStyle name="Note 3 2 8 2 5" xfId="29353" xr:uid="{9B7F88A3-B391-42FC-BA66-096B59373CEF}"/>
    <cellStyle name="Note 3 2 8 2 5 2" xfId="33319" xr:uid="{D327F717-28B6-433B-BB67-EADA822FC10A}"/>
    <cellStyle name="Note 3 2 8 2 6" xfId="30537" xr:uid="{0A6EA8F9-7EEE-43E3-8016-EB9BE3846C06}"/>
    <cellStyle name="Note 3 2 8 3" xfId="25743" xr:uid="{56D2A720-5511-4C69-AF32-238972A55769}"/>
    <cellStyle name="Note 3 2 8 3 2" xfId="27890" xr:uid="{CA657981-1AB5-4A2B-90D6-19DC88AAE8E0}"/>
    <cellStyle name="Note 3 2 8 3 2 2" xfId="32477" xr:uid="{5970F8E3-C1AD-47C0-938E-367B1AE62C09}"/>
    <cellStyle name="Note 3 2 8 3 3" xfId="26260" xr:uid="{CDF4002B-4B74-4D3B-842A-BC483A6BFA6B}"/>
    <cellStyle name="Note 3 2 8 3 3 2" xfId="31048" xr:uid="{367F6F57-D6BE-4438-9B97-2523C0C4B10C}"/>
    <cellStyle name="Note 3 2 8 3 4" xfId="26189" xr:uid="{699F2F88-F1FE-402F-B0DE-701F608030DD}"/>
    <cellStyle name="Note 3 2 8 3 4 2" xfId="30979" xr:uid="{65D6CAC0-8FE4-43DB-8F5D-170DD93990BA}"/>
    <cellStyle name="Note 3 2 8 3 5" xfId="29352" xr:uid="{45CE7818-9B63-4A82-B9D3-8ECB227CEC3B}"/>
    <cellStyle name="Note 3 2 8 3 5 2" xfId="33318" xr:uid="{4D453912-EBFD-4BF1-B031-3A6E81EA50CD}"/>
    <cellStyle name="Note 3 2 8 3 6" xfId="30731" xr:uid="{21D402E9-FD90-4D0C-B1CF-949C40632ABB}"/>
    <cellStyle name="Note 3 2 8 4" xfId="27424" xr:uid="{0FE82B15-D89A-4314-BCE3-B55321B9362A}"/>
    <cellStyle name="Note 3 2 8 4 2" xfId="32022" xr:uid="{FF7CDBA8-4D59-4CC6-B965-E3BFC3C4AA27}"/>
    <cellStyle name="Note 3 2 8 5" xfId="27052" xr:uid="{FFE41A34-1990-49D3-8300-39272AF71E16}"/>
    <cellStyle name="Note 3 2 8 5 2" xfId="31813" xr:uid="{61A305F9-0B99-4B66-A22C-C1C9245D320E}"/>
    <cellStyle name="Note 3 2 8 6" xfId="26848" xr:uid="{64308D02-4563-4954-8710-50775BECFDF6}"/>
    <cellStyle name="Note 3 2 8 6 2" xfId="31609" xr:uid="{1C025978-03F8-412C-8F9A-90E6942AE91C}"/>
    <cellStyle name="Note 3 2 8 7" xfId="29354" xr:uid="{E40048C5-447A-4417-8FFF-EBEF4C27D5CC}"/>
    <cellStyle name="Note 3 2 8 7 2" xfId="33320" xr:uid="{BD4D33AA-5035-499A-8693-E88FA2E58B9F}"/>
    <cellStyle name="Note 3 2 8 8" xfId="30439" xr:uid="{6918E14E-2E2E-41DC-8A46-0565E3FD176C}"/>
    <cellStyle name="Note 3 3" xfId="11617" xr:uid="{1FC9D3C5-28E4-44CA-B204-C67E0B9E7342}"/>
    <cellStyle name="Note 3 3 2" xfId="22905" xr:uid="{C7D8094E-0A56-43C7-A383-8B8ED3305EA5}"/>
    <cellStyle name="Note 3 4" xfId="9623" xr:uid="{E3AA251F-005B-483D-A5D4-897AF6481C09}"/>
    <cellStyle name="Note 3 4 2" xfId="20911" xr:uid="{821CAE44-3F31-4A3A-9606-4FA9F9179A70}"/>
    <cellStyle name="Note 3 5" xfId="7629" xr:uid="{ED3199D1-A1B6-4C51-8DD0-91798CB0AF8E}"/>
    <cellStyle name="Note 3 5 2" xfId="18917" xr:uid="{BDD40344-BAEA-49AA-AEE4-E35208CB263E}"/>
    <cellStyle name="Note 3 6" xfId="5635" xr:uid="{E7068C85-B5E7-411F-87B3-D103D51636DB}"/>
    <cellStyle name="Note 3 6 2" xfId="16923" xr:uid="{342B7EA5-8BA6-42CC-8DA3-2B5123888F87}"/>
    <cellStyle name="Note 3 7" xfId="14929" xr:uid="{690F8E8F-570A-4948-9463-7C92A4B0D69E}"/>
    <cellStyle name="Note 3 8" xfId="13613" xr:uid="{8A634A40-83F6-4B66-BFC0-314B6C052FDD}"/>
    <cellStyle name="Note 3 9" xfId="24256" xr:uid="{E583B3E6-4CE7-45F7-AA28-8C2A00683441}"/>
    <cellStyle name="Note 3 9 2" xfId="25390" xr:uid="{B25144EA-FD7E-4F8C-849E-61BB0633F3A9}"/>
    <cellStyle name="Note 3 9 2 2" xfId="27538" xr:uid="{BE5065C7-6CA6-4C51-863E-271CD8A1CC11}"/>
    <cellStyle name="Note 3 9 2 2 2" xfId="32129" xr:uid="{B826747B-CF90-4902-A6EF-67C775692DA8}"/>
    <cellStyle name="Note 3 9 2 3" xfId="26782" xr:uid="{25C51797-67AB-45EB-A290-98C91A58A858}"/>
    <cellStyle name="Note 3 9 2 3 2" xfId="31543" xr:uid="{EB56D219-D380-4172-979A-EDAEF317C99B}"/>
    <cellStyle name="Note 3 9 2 4" xfId="26275" xr:uid="{DA2581BE-6C61-4240-8BEA-1F00F6963156}"/>
    <cellStyle name="Note 3 9 2 4 2" xfId="31063" xr:uid="{BB4CFD79-0D76-4903-AA88-65A5447742D0}"/>
    <cellStyle name="Note 3 9 2 5" xfId="29350" xr:uid="{E8C41F96-7C63-45BB-AA69-E397E15072A7}"/>
    <cellStyle name="Note 3 9 2 5 2" xfId="33316" xr:uid="{B36551DD-C46D-4C86-9C4B-748702ADC51E}"/>
    <cellStyle name="Note 3 9 2 6" xfId="30542" xr:uid="{E4D7CC77-6AAB-423E-BF34-D29B11F2718D}"/>
    <cellStyle name="Note 3 9 3" xfId="25629" xr:uid="{F43556B7-90C4-42BF-AD03-332FE6E98503}"/>
    <cellStyle name="Note 3 9 3 2" xfId="27776" xr:uid="{2CA72D94-ADAA-4CED-8E01-12D5E30064C6}"/>
    <cellStyle name="Note 3 9 3 2 2" xfId="32363" xr:uid="{46075E52-BA94-4945-8E0C-F8EB6AC8D132}"/>
    <cellStyle name="Note 3 9 3 3" xfId="26859" xr:uid="{41CE3040-FC30-417F-AB37-CAE87878ED38}"/>
    <cellStyle name="Note 3 9 3 3 2" xfId="31620" xr:uid="{3BF757A5-4474-4CF3-83CB-052A365D9482}"/>
    <cellStyle name="Note 3 9 3 4" xfId="26800" xr:uid="{F736777C-8FB6-4F92-A869-BF5EAA51F57B}"/>
    <cellStyle name="Note 3 9 3 4 2" xfId="31561" xr:uid="{2C5B04BA-592B-4726-B7CF-33E23CF768A7}"/>
    <cellStyle name="Note 3 9 3 5" xfId="29349" xr:uid="{ED285828-E9B5-47A0-9FEF-32D0B55C2288}"/>
    <cellStyle name="Note 3 9 3 5 2" xfId="33315" xr:uid="{073B7F8E-2011-4865-92BF-EC00F86517B4}"/>
    <cellStyle name="Note 3 9 3 6" xfId="30680" xr:uid="{9C90A74A-A5A8-41B0-836D-A6766A01E8DB}"/>
    <cellStyle name="Note 3 9 4" xfId="27148" xr:uid="{766BD6F2-4A3A-45FD-8A51-FE3DBC63B5A3}"/>
    <cellStyle name="Note 3 9 4 2" xfId="31872" xr:uid="{F2269165-F37A-42D5-9E95-FDC5F6A47FEB}"/>
    <cellStyle name="Note 3 9 5" xfId="26506" xr:uid="{30DFE7D1-1A97-4D1F-BE6C-E4641BC4DAF5}"/>
    <cellStyle name="Note 3 9 5 2" xfId="31294" xr:uid="{4A4E98F0-D3F6-4ECB-8E8B-44ACA31E207C}"/>
    <cellStyle name="Note 3 9 6" xfId="26321" xr:uid="{5672AC45-346E-457F-B666-BD9110694E42}"/>
    <cellStyle name="Note 3 9 6 2" xfId="31109" xr:uid="{320B8177-CB99-479C-A667-53E0FFE81B99}"/>
    <cellStyle name="Note 3 9 7" xfId="29351" xr:uid="{4089D4B1-9D34-4141-9AFE-77FB88874601}"/>
    <cellStyle name="Note 3 9 7 2" xfId="33317" xr:uid="{76C0DA43-B1B0-4348-803C-BEECBFD14D02}"/>
    <cellStyle name="Note 3 9 8" xfId="30325" xr:uid="{D98CA8DE-B055-4EFD-83DA-BB7A4A68DD2E}"/>
    <cellStyle name="Note 30" xfId="3402" xr:uid="{D0333D12-17D5-4CB8-9088-868D553C40C2}"/>
    <cellStyle name="Note 30 2" xfId="4636" xr:uid="{AB6A9148-2E4D-4F7A-81F8-714BC154CFFF}"/>
    <cellStyle name="Note 30 2 2" xfId="12615" xr:uid="{868D5C30-110D-493D-B022-0BE0D59D4E9C}"/>
    <cellStyle name="Note 30 2 2 2" xfId="23903" xr:uid="{AC030CCE-AB05-4E93-9D3C-AB0AFB46936F}"/>
    <cellStyle name="Note 30 2 3" xfId="10621" xr:uid="{5995E95D-673C-4132-B913-38084CC5D758}"/>
    <cellStyle name="Note 30 2 3 2" xfId="21909" xr:uid="{8C847932-48BA-4F8D-82EE-0A07556C04AA}"/>
    <cellStyle name="Note 30 2 4" xfId="8627" xr:uid="{7B77A75C-52A2-4DE1-AEEE-E782038E2AA0}"/>
    <cellStyle name="Note 30 2 4 2" xfId="19915" xr:uid="{6E4E1D6F-55ED-4B7A-AF44-92AA13D072DE}"/>
    <cellStyle name="Note 30 2 5" xfId="6633" xr:uid="{2D76F2FD-1074-43DB-BA34-FADD1C059A7D}"/>
    <cellStyle name="Note 30 2 5 2" xfId="17921" xr:uid="{348FAEE5-55EB-4F68-A817-62E5D089C554}"/>
    <cellStyle name="Note 30 2 6" xfId="15927" xr:uid="{0DE46607-57F6-4F15-BDCA-88BC8F1CFF7C}"/>
    <cellStyle name="Note 30 3" xfId="11618" xr:uid="{564B10EF-BE75-469B-A5AA-5D53D2BBF731}"/>
    <cellStyle name="Note 30 3 2" xfId="22906" xr:uid="{48B9A392-C6FA-4FE4-84EC-4053C96B0B28}"/>
    <cellStyle name="Note 30 4" xfId="9624" xr:uid="{625FA6CC-41D9-48BF-966C-38F416BD46C6}"/>
    <cellStyle name="Note 30 4 2" xfId="20912" xr:uid="{AE2DED0D-2BDF-4393-9D44-3BE5D08E1BFE}"/>
    <cellStyle name="Note 30 5" xfId="7630" xr:uid="{40F78EF2-9CA8-4C98-99FF-8E3C0DCA2872}"/>
    <cellStyle name="Note 30 5 2" xfId="18918" xr:uid="{2E72DAE6-9D4A-48ED-9B3F-EDC5E9E5C74D}"/>
    <cellStyle name="Note 30 6" xfId="5636" xr:uid="{D47A40BA-8481-4E32-92E5-02D3665DA8F8}"/>
    <cellStyle name="Note 30 6 2" xfId="16924" xr:uid="{601779E1-D133-4578-A002-518BB1B6F018}"/>
    <cellStyle name="Note 30 7" xfId="14930" xr:uid="{C236B8B4-5658-4A1A-870D-878B09BD0F41}"/>
    <cellStyle name="Note 30 8" xfId="13614" xr:uid="{A9403B59-52CD-431D-857A-F8B7961EF253}"/>
    <cellStyle name="Note 31" xfId="3403" xr:uid="{55CBDC2C-4E5D-4912-8A18-8F0251C8AE36}"/>
    <cellStyle name="Note 31 2" xfId="4637" xr:uid="{84DA58F1-D1A9-43E5-A393-8C49899192F6}"/>
    <cellStyle name="Note 31 2 2" xfId="12616" xr:uid="{97460E75-DC24-4C8C-82C2-89416E2EDE84}"/>
    <cellStyle name="Note 31 2 2 2" xfId="23904" xr:uid="{5C542677-24EA-4598-9C1C-6C1028E2E770}"/>
    <cellStyle name="Note 31 2 3" xfId="10622" xr:uid="{E2505CF9-383A-4968-A9C0-0CE0E4051015}"/>
    <cellStyle name="Note 31 2 3 2" xfId="21910" xr:uid="{934F8C89-8E87-48CE-BAA5-3E38BF7ACE5E}"/>
    <cellStyle name="Note 31 2 4" xfId="8628" xr:uid="{F21F4ACA-F2D5-45B8-97FD-4FB2D345B67D}"/>
    <cellStyle name="Note 31 2 4 2" xfId="19916" xr:uid="{F1482A4C-8099-466E-A3CC-08F8C9A7061C}"/>
    <cellStyle name="Note 31 2 5" xfId="6634" xr:uid="{C29DAA91-B2B0-4695-BE82-7CF80D48E20A}"/>
    <cellStyle name="Note 31 2 5 2" xfId="17922" xr:uid="{EF137CE5-0108-4DCB-A46D-6BD1CE95DDC2}"/>
    <cellStyle name="Note 31 2 6" xfId="15928" xr:uid="{0D314ADC-15C1-488B-A1F5-AD6B62071BB8}"/>
    <cellStyle name="Note 31 3" xfId="11619" xr:uid="{F593B80E-D4CF-4C01-9B2F-D3BBD4EB499D}"/>
    <cellStyle name="Note 31 3 2" xfId="22907" xr:uid="{D0ADE7D3-B1F6-4DD7-80DE-BB9DB03D5179}"/>
    <cellStyle name="Note 31 4" xfId="9625" xr:uid="{2874CDBB-3ED5-46DD-9E56-ED8D0E84C4AF}"/>
    <cellStyle name="Note 31 4 2" xfId="20913" xr:uid="{E15658B0-1745-4363-9841-5220CD1B3579}"/>
    <cellStyle name="Note 31 5" xfId="7631" xr:uid="{ED2C51C0-EC1A-4C9D-BA37-EA1C8BD7C498}"/>
    <cellStyle name="Note 31 5 2" xfId="18919" xr:uid="{B156B251-DDE8-4E80-9DDC-4C591D036561}"/>
    <cellStyle name="Note 31 6" xfId="5637" xr:uid="{E4D0C519-BB6A-496B-AB33-B31F63A106FD}"/>
    <cellStyle name="Note 31 6 2" xfId="16925" xr:uid="{381B16E4-D8D6-4D48-B365-5B3861BC34C7}"/>
    <cellStyle name="Note 31 7" xfId="14931" xr:uid="{DE8283FC-E05F-4D99-8642-1E745752A189}"/>
    <cellStyle name="Note 31 8" xfId="13615" xr:uid="{6748B3F1-A570-4549-9577-DEA742B7C251}"/>
    <cellStyle name="Note 32" xfId="3404" xr:uid="{410951D1-F567-4D7B-A474-026E88ACB458}"/>
    <cellStyle name="Note 32 2" xfId="4638" xr:uid="{D1CAAFDE-E90A-4830-9CE8-513D3E6C0DED}"/>
    <cellStyle name="Note 32 2 2" xfId="12617" xr:uid="{74947696-C40E-4268-A937-6A312577321A}"/>
    <cellStyle name="Note 32 2 2 2" xfId="23905" xr:uid="{145F10FA-A045-42F5-A5BE-DB13998CB224}"/>
    <cellStyle name="Note 32 2 3" xfId="10623" xr:uid="{918B2DF0-00F9-4B6D-B675-BE5E5AD65975}"/>
    <cellStyle name="Note 32 2 3 2" xfId="21911" xr:uid="{7DCF1A96-A7CE-4A82-98DC-547D02AD48A8}"/>
    <cellStyle name="Note 32 2 4" xfId="8629" xr:uid="{412EFFD1-8336-455B-A7EA-AC7F7655C933}"/>
    <cellStyle name="Note 32 2 4 2" xfId="19917" xr:uid="{18E2ABE4-1416-4334-BF29-8BC9665877F0}"/>
    <cellStyle name="Note 32 2 5" xfId="6635" xr:uid="{B478B515-E928-4980-B3E7-33C61D60F3F0}"/>
    <cellStyle name="Note 32 2 5 2" xfId="17923" xr:uid="{62B4A903-1C40-48F9-A106-9EF0E67AAD70}"/>
    <cellStyle name="Note 32 2 6" xfId="15929" xr:uid="{AFF7128B-276D-416D-A4C1-E8D5563BB3DE}"/>
    <cellStyle name="Note 32 3" xfId="11620" xr:uid="{A507A494-9C14-4AA5-B3E1-86371EE4D688}"/>
    <cellStyle name="Note 32 3 2" xfId="22908" xr:uid="{DF9DE77F-78F7-4B7B-9B8A-16C0DE42FEC2}"/>
    <cellStyle name="Note 32 4" xfId="9626" xr:uid="{61FFC75A-DF99-48D6-9C52-647D3D9FA0E9}"/>
    <cellStyle name="Note 32 4 2" xfId="20914" xr:uid="{35560D28-92F4-4236-9D43-CBEE9BD95C72}"/>
    <cellStyle name="Note 32 5" xfId="7632" xr:uid="{1DE2F956-AD87-48B7-B1FD-06525975E59A}"/>
    <cellStyle name="Note 32 5 2" xfId="18920" xr:uid="{C73E4E46-27C3-44B9-A2BF-502ADE0BBA1C}"/>
    <cellStyle name="Note 32 6" xfId="5638" xr:uid="{BED88E76-7CF4-4A4A-A55B-0257FF367D97}"/>
    <cellStyle name="Note 32 6 2" xfId="16926" xr:uid="{8431A4D2-E28E-4A1F-9342-66FFA71B7F07}"/>
    <cellStyle name="Note 32 7" xfId="14932" xr:uid="{5F9839D5-17DE-464D-AAEC-DF5B2A182C9D}"/>
    <cellStyle name="Note 32 8" xfId="13616" xr:uid="{FBDC641F-4466-4FBC-A586-2B67B363EA6C}"/>
    <cellStyle name="Note 33" xfId="3405" xr:uid="{430134F8-4151-47AF-B012-3BC62C0558A4}"/>
    <cellStyle name="Note 33 2" xfId="4639" xr:uid="{8FA807E2-D2D8-4044-8F5D-EFDB4031E1F5}"/>
    <cellStyle name="Note 33 2 2" xfId="12618" xr:uid="{D05F7D90-B7B0-49E8-B7A8-645960A3B4C3}"/>
    <cellStyle name="Note 33 2 2 2" xfId="23906" xr:uid="{D063830D-5F50-40B0-BA5A-853DDBACE05E}"/>
    <cellStyle name="Note 33 2 3" xfId="10624" xr:uid="{D4DFE21A-D8B6-44E1-9618-C72A2407BB89}"/>
    <cellStyle name="Note 33 2 3 2" xfId="21912" xr:uid="{71972B59-9051-4EC8-A3AF-1205F2AA9ECE}"/>
    <cellStyle name="Note 33 2 4" xfId="8630" xr:uid="{C3080C00-8680-4EDE-ABCD-A5FA6A88C0CB}"/>
    <cellStyle name="Note 33 2 4 2" xfId="19918" xr:uid="{B133A31C-D74A-4F1B-AE4D-7F4AA738B612}"/>
    <cellStyle name="Note 33 2 5" xfId="6636" xr:uid="{3C7EBC9A-0EDA-4B85-8224-329CC4DE78D5}"/>
    <cellStyle name="Note 33 2 5 2" xfId="17924" xr:uid="{DA1044B5-D5AE-43F1-B8FB-EBC8E784D354}"/>
    <cellStyle name="Note 33 2 6" xfId="15930" xr:uid="{54601F55-DAB8-47A8-9CDC-43E3EB3925CC}"/>
    <cellStyle name="Note 33 3" xfId="11621" xr:uid="{DF97330C-F136-4E30-B841-D9F7533DB1A6}"/>
    <cellStyle name="Note 33 3 2" xfId="22909" xr:uid="{28B3F2F6-D8DB-4B08-BC4C-77AD28722F13}"/>
    <cellStyle name="Note 33 4" xfId="9627" xr:uid="{658BF4C8-6126-43B7-A082-9F77DD7F2964}"/>
    <cellStyle name="Note 33 4 2" xfId="20915" xr:uid="{8C85C285-4455-4E0E-8587-08F859E31AA4}"/>
    <cellStyle name="Note 33 5" xfId="7633" xr:uid="{86DCD411-EC97-4843-92EC-3AC2F3A110AB}"/>
    <cellStyle name="Note 33 5 2" xfId="18921" xr:uid="{97050DFE-0046-403E-B66D-5933119D5D07}"/>
    <cellStyle name="Note 33 6" xfId="5639" xr:uid="{528355A9-6BFE-46E0-A859-9566615E254E}"/>
    <cellStyle name="Note 33 6 2" xfId="16927" xr:uid="{1B3DB870-01CE-485D-8FB0-CB63FBCEACDB}"/>
    <cellStyle name="Note 33 7" xfId="14933" xr:uid="{645D8B9C-1F26-4056-9BD5-FF426A90813F}"/>
    <cellStyle name="Note 33 8" xfId="13617" xr:uid="{078E1367-DC2B-4A8A-857A-32C63B28C7CB}"/>
    <cellStyle name="Note 34" xfId="3406" xr:uid="{CF5D8913-A54B-438A-BBD1-DCF4BAEE801B}"/>
    <cellStyle name="Note 34 2" xfId="4640" xr:uid="{0AE0441D-4235-444A-816C-8627699BCD58}"/>
    <cellStyle name="Note 34 2 2" xfId="12619" xr:uid="{C350B6DA-4D41-4275-A60F-727677ECB841}"/>
    <cellStyle name="Note 34 2 2 2" xfId="23907" xr:uid="{8DAE73BA-6F24-4E46-A65F-1205799F35BE}"/>
    <cellStyle name="Note 34 2 3" xfId="10625" xr:uid="{9CDF792F-EA36-4BE2-BFD4-E033432D3A19}"/>
    <cellStyle name="Note 34 2 3 2" xfId="21913" xr:uid="{79D8C6F0-33E4-46C2-80E7-FA86EA84156F}"/>
    <cellStyle name="Note 34 2 4" xfId="8631" xr:uid="{A972458D-2067-4426-8554-2E2CBF301C77}"/>
    <cellStyle name="Note 34 2 4 2" xfId="19919" xr:uid="{6D94C09E-5036-466F-A928-3D352025F5FD}"/>
    <cellStyle name="Note 34 2 5" xfId="6637" xr:uid="{7B7BA60B-6534-47E9-8829-29FBA6C8818B}"/>
    <cellStyle name="Note 34 2 5 2" xfId="17925" xr:uid="{6C0B5A1A-ABD7-48FB-B05E-19C01DFE88A1}"/>
    <cellStyle name="Note 34 2 6" xfId="15931" xr:uid="{5B407415-6AD0-4A97-B208-EC4819C8222D}"/>
    <cellStyle name="Note 34 3" xfId="11622" xr:uid="{0AAFE05C-82E0-484C-AE5C-061E294FAE80}"/>
    <cellStyle name="Note 34 3 2" xfId="22910" xr:uid="{1CD1B07A-52EF-4B7D-A323-ECD95ECC6B5D}"/>
    <cellStyle name="Note 34 4" xfId="9628" xr:uid="{674CA127-241B-4C15-B782-BA4ED4CF5D73}"/>
    <cellStyle name="Note 34 4 2" xfId="20916" xr:uid="{EEA98417-6873-41EE-904B-A0348878828E}"/>
    <cellStyle name="Note 34 5" xfId="7634" xr:uid="{153DD5B3-2297-4895-9510-71414C7546EB}"/>
    <cellStyle name="Note 34 5 2" xfId="18922" xr:uid="{94D1B05E-2418-4C63-BD7F-357CCDA3403A}"/>
    <cellStyle name="Note 34 6" xfId="5640" xr:uid="{095DE8F5-94A6-4362-A1C4-6E766EB68784}"/>
    <cellStyle name="Note 34 6 2" xfId="16928" xr:uid="{2E8A692E-1111-4E70-846D-A6A032FA7A5A}"/>
    <cellStyle name="Note 34 7" xfId="14934" xr:uid="{F0C33F30-EABE-44B1-B8A3-F441DBFA469E}"/>
    <cellStyle name="Note 34 8" xfId="13618" xr:uid="{7E481DAE-8BE4-4C67-AE65-5C751F62C771}"/>
    <cellStyle name="Note 35" xfId="3407" xr:uid="{6C7CF037-D5C4-43B7-858D-CC27948A08C6}"/>
    <cellStyle name="Note 35 2" xfId="4641" xr:uid="{9D092968-3472-4F9F-B6D3-D45D6D6453BE}"/>
    <cellStyle name="Note 35 2 2" xfId="12620" xr:uid="{CE6BC3CE-B0FD-497F-BD05-BC34AA69527E}"/>
    <cellStyle name="Note 35 2 2 2" xfId="23908" xr:uid="{CA014A48-3EA3-47CD-A41D-22332536CCBA}"/>
    <cellStyle name="Note 35 2 3" xfId="10626" xr:uid="{7122F17C-1F4D-452B-9595-FCC30EA8801C}"/>
    <cellStyle name="Note 35 2 3 2" xfId="21914" xr:uid="{C6FF223B-888E-4F08-AE49-651C1A32E39D}"/>
    <cellStyle name="Note 35 2 4" xfId="8632" xr:uid="{6CEC344D-6DBF-41C4-8C23-57DF4F334716}"/>
    <cellStyle name="Note 35 2 4 2" xfId="19920" xr:uid="{0B1E4BA4-6A32-4DB7-919C-FA76BAD4A700}"/>
    <cellStyle name="Note 35 2 5" xfId="6638" xr:uid="{5572A65D-4696-4DFC-96EC-FAE76DA4A684}"/>
    <cellStyle name="Note 35 2 5 2" xfId="17926" xr:uid="{2EECB76B-2255-4465-AD9F-568C481DFD0E}"/>
    <cellStyle name="Note 35 2 6" xfId="15932" xr:uid="{929474DF-6C79-4414-A47D-57850F06503B}"/>
    <cellStyle name="Note 35 3" xfId="11623" xr:uid="{4C0AA6B1-3328-4BBA-8F13-1CA7FCB59C7C}"/>
    <cellStyle name="Note 35 3 2" xfId="22911" xr:uid="{B5FBC611-9EB7-40C0-9779-9AB017980EAB}"/>
    <cellStyle name="Note 35 4" xfId="9629" xr:uid="{79A2E6A9-827B-4117-863B-22110E3483F0}"/>
    <cellStyle name="Note 35 4 2" xfId="20917" xr:uid="{4F5C3716-514A-4CEC-9888-C7E9F6B06FA9}"/>
    <cellStyle name="Note 35 5" xfId="7635" xr:uid="{626C7E14-059A-4529-94D2-3C2D3A473A9F}"/>
    <cellStyle name="Note 35 5 2" xfId="18923" xr:uid="{C9D1F3C7-51F1-4A51-84FD-A448C6C02550}"/>
    <cellStyle name="Note 35 6" xfId="5641" xr:uid="{52FAFBFC-D480-45F5-B4B4-A78F35B0437A}"/>
    <cellStyle name="Note 35 6 2" xfId="16929" xr:uid="{3858E6B3-D9A2-4124-A184-9E3627D80FC2}"/>
    <cellStyle name="Note 35 7" xfId="14935" xr:uid="{7B010CB5-2DB2-4052-9D9A-429C8E791F69}"/>
    <cellStyle name="Note 35 8" xfId="13619" xr:uid="{4B033409-2601-443C-A765-27B513A77A62}"/>
    <cellStyle name="Note 36" xfId="3408" xr:uid="{DD5A0BF6-42F3-447C-95A1-936A40D86775}"/>
    <cellStyle name="Note 36 2" xfId="4642" xr:uid="{7ADEB427-F750-4773-AE14-4E797D45FF12}"/>
    <cellStyle name="Note 36 2 2" xfId="12621" xr:uid="{51B7FA5A-9088-48C6-838B-96C8A4279F25}"/>
    <cellStyle name="Note 36 2 2 2" xfId="23909" xr:uid="{18DF3069-8E01-4271-855A-FB587B8183BB}"/>
    <cellStyle name="Note 36 2 3" xfId="10627" xr:uid="{1AD32B97-7EA1-445B-B9DF-415737DFDD35}"/>
    <cellStyle name="Note 36 2 3 2" xfId="21915" xr:uid="{66E29BAE-3BFF-438F-855B-D987BC71C2ED}"/>
    <cellStyle name="Note 36 2 4" xfId="8633" xr:uid="{5C0D4969-6260-4B1D-831D-3888C4448D0E}"/>
    <cellStyle name="Note 36 2 4 2" xfId="19921" xr:uid="{8B559007-2581-4E4E-AD04-ABB01D4D291A}"/>
    <cellStyle name="Note 36 2 5" xfId="6639" xr:uid="{49742DBB-997E-446E-B631-30304AF7B527}"/>
    <cellStyle name="Note 36 2 5 2" xfId="17927" xr:uid="{F42A0279-0C6E-49A1-A169-F41D9212E74B}"/>
    <cellStyle name="Note 36 2 6" xfId="15933" xr:uid="{07BBC945-9B20-4CCD-A377-2609AF597DB2}"/>
    <cellStyle name="Note 36 3" xfId="11624" xr:uid="{15CBBA9A-4D63-4835-99B6-02F794DE88D3}"/>
    <cellStyle name="Note 36 3 2" xfId="22912" xr:uid="{92BB4FB8-E051-4580-B798-16FAE3F40B53}"/>
    <cellStyle name="Note 36 4" xfId="9630" xr:uid="{524070B0-83B0-4302-BB74-6198B2D8B8ED}"/>
    <cellStyle name="Note 36 4 2" xfId="20918" xr:uid="{337DB124-08A9-446F-9B53-5AE6BEF3EA53}"/>
    <cellStyle name="Note 36 5" xfId="7636" xr:uid="{78112C17-09E0-4B9D-B9EB-A4E3F91AA368}"/>
    <cellStyle name="Note 36 5 2" xfId="18924" xr:uid="{890EE643-FB08-4379-88A7-824192D3A13E}"/>
    <cellStyle name="Note 36 6" xfId="5642" xr:uid="{8D632767-D139-4A1E-A6F4-79957B6BAAFA}"/>
    <cellStyle name="Note 36 6 2" xfId="16930" xr:uid="{C0217DC3-4E3F-4462-B220-7C7351110A8A}"/>
    <cellStyle name="Note 36 7" xfId="14936" xr:uid="{0517C9BD-5987-4FF1-ADD8-18418A1765DE}"/>
    <cellStyle name="Note 36 8" xfId="13620" xr:uid="{BF355615-C5A2-4A00-83EC-6A89AA6AAF7B}"/>
    <cellStyle name="Note 37" xfId="3409" xr:uid="{9397284F-042A-4C41-B1A9-38B4202B57F3}"/>
    <cellStyle name="Note 37 2" xfId="4643" xr:uid="{B3CF9196-7901-4EE0-B27E-B812E5016938}"/>
    <cellStyle name="Note 37 2 2" xfId="12622" xr:uid="{635AFBBA-F3B2-4A7D-8633-839584B865BE}"/>
    <cellStyle name="Note 37 2 2 2" xfId="23910" xr:uid="{032DC650-DEB7-4892-A8B1-B1BF7B035FC1}"/>
    <cellStyle name="Note 37 2 3" xfId="10628" xr:uid="{7EA43177-790F-4C55-B112-DC363E171AE8}"/>
    <cellStyle name="Note 37 2 3 2" xfId="21916" xr:uid="{90596EAD-84F0-4BA8-81F7-79F5418AEAA7}"/>
    <cellStyle name="Note 37 2 4" xfId="8634" xr:uid="{CB3D36B1-ED34-42A2-8BAB-6503B9015A3D}"/>
    <cellStyle name="Note 37 2 4 2" xfId="19922" xr:uid="{91B2287E-4B8C-4600-84FC-2BC12D6D1A41}"/>
    <cellStyle name="Note 37 2 5" xfId="6640" xr:uid="{4ABA01DB-AC80-4B8C-AFE2-ED231D1F4C59}"/>
    <cellStyle name="Note 37 2 5 2" xfId="17928" xr:uid="{3FF6E467-F6FA-4FD9-8DA4-467A27415E0E}"/>
    <cellStyle name="Note 37 2 6" xfId="15934" xr:uid="{F49E5529-D43C-416A-8F4B-010F00999CE1}"/>
    <cellStyle name="Note 37 3" xfId="11625" xr:uid="{2E34B4EB-D857-47CE-B696-6831D9ACD608}"/>
    <cellStyle name="Note 37 3 2" xfId="22913" xr:uid="{9BC2B79C-A264-46C2-9A54-031B8A9F1282}"/>
    <cellStyle name="Note 37 4" xfId="9631" xr:uid="{18C8D3F5-50FA-4FE9-B8ED-63D125111197}"/>
    <cellStyle name="Note 37 4 2" xfId="20919" xr:uid="{B6ACBABB-DC88-4E4A-AC92-5C27F2CD96D8}"/>
    <cellStyle name="Note 37 5" xfId="7637" xr:uid="{A20359D5-A6CD-47C3-826F-A883DCB04AB9}"/>
    <cellStyle name="Note 37 5 2" xfId="18925" xr:uid="{E4B08A16-1579-4EBA-B748-66A48A8153BE}"/>
    <cellStyle name="Note 37 6" xfId="5643" xr:uid="{F789B304-786E-4948-9783-A37097163EFA}"/>
    <cellStyle name="Note 37 6 2" xfId="16931" xr:uid="{A1991711-C1A7-464D-A841-A8B2BAF8966B}"/>
    <cellStyle name="Note 37 7" xfId="14937" xr:uid="{101CDED9-54E4-481D-8A3F-4095382E5C3E}"/>
    <cellStyle name="Note 37 8" xfId="13621" xr:uid="{51EF3560-E480-43F0-879A-EE19D2260062}"/>
    <cellStyle name="Note 38" xfId="3410" xr:uid="{24A9418A-A351-4CDA-A953-E2389A80C2BD}"/>
    <cellStyle name="Note 38 2" xfId="4644" xr:uid="{5E237A64-0E47-4616-9EBB-FC80E523A0CB}"/>
    <cellStyle name="Note 38 2 2" xfId="12623" xr:uid="{83561291-C8A3-4310-ABBD-47B93BF0EEB7}"/>
    <cellStyle name="Note 38 2 2 2" xfId="23911" xr:uid="{BDE86A51-44FD-46A7-ACF4-D85F4022F7E4}"/>
    <cellStyle name="Note 38 2 3" xfId="10629" xr:uid="{2D4E2579-6732-4312-A9CF-0E93C7D6DA77}"/>
    <cellStyle name="Note 38 2 3 2" xfId="21917" xr:uid="{DF443601-334B-40E2-BC1B-D35DA8E25410}"/>
    <cellStyle name="Note 38 2 4" xfId="8635" xr:uid="{9E2277AA-2F84-431C-B0CF-91660C566FBD}"/>
    <cellStyle name="Note 38 2 4 2" xfId="19923" xr:uid="{EF9E8D2A-7BA2-4EC7-817C-8FDD12FCCC27}"/>
    <cellStyle name="Note 38 2 5" xfId="6641" xr:uid="{3530D916-1A34-4148-B0F9-957490676F0B}"/>
    <cellStyle name="Note 38 2 5 2" xfId="17929" xr:uid="{CB3A9AF9-B821-4C73-A205-1187BDDCEE06}"/>
    <cellStyle name="Note 38 2 6" xfId="15935" xr:uid="{9679DFE6-71DE-4DD2-8168-71C26F28C458}"/>
    <cellStyle name="Note 38 3" xfId="11626" xr:uid="{0B251C0C-84AA-4728-A481-F85D24BF1470}"/>
    <cellStyle name="Note 38 3 2" xfId="22914" xr:uid="{AD80244A-2214-4AFD-AD7C-7E26DC6F54C7}"/>
    <cellStyle name="Note 38 4" xfId="9632" xr:uid="{24DA0F6D-7791-467F-869D-47930741D83D}"/>
    <cellStyle name="Note 38 4 2" xfId="20920" xr:uid="{B716FDE1-0DF9-449F-8AA4-7A9036C3E867}"/>
    <cellStyle name="Note 38 5" xfId="7638" xr:uid="{226092B7-7DAA-4015-8F0E-F54972C74947}"/>
    <cellStyle name="Note 38 5 2" xfId="18926" xr:uid="{2BA98C1B-CF69-4081-BE4D-13A48D1CD9F3}"/>
    <cellStyle name="Note 38 6" xfId="5644" xr:uid="{27E7EE96-1194-438D-96D5-4F30D547A6F0}"/>
    <cellStyle name="Note 38 6 2" xfId="16932" xr:uid="{E5264F21-947C-4DFB-B412-276884E51AD2}"/>
    <cellStyle name="Note 38 7" xfId="14938" xr:uid="{70913BAD-24EF-4431-B3CE-58CF69B85D71}"/>
    <cellStyle name="Note 38 8" xfId="13622" xr:uid="{DFCFA979-7A6D-48C3-9B3F-E4BCAED0772E}"/>
    <cellStyle name="Note 39" xfId="3411" xr:uid="{85107B40-699D-490A-A994-8B96BD9F9041}"/>
    <cellStyle name="Note 39 2" xfId="4645" xr:uid="{6E189775-1382-45D2-9B84-7993DAF92E81}"/>
    <cellStyle name="Note 39 2 2" xfId="12624" xr:uid="{7B91A981-6DAF-4DF4-BFFD-85EF5E65532F}"/>
    <cellStyle name="Note 39 2 2 2" xfId="23912" xr:uid="{51E9BED5-F5D9-42A6-AD02-3F39F2CF8DF7}"/>
    <cellStyle name="Note 39 2 3" xfId="10630" xr:uid="{BD5BFB28-BC8D-4BC4-B818-035BF92C5C93}"/>
    <cellStyle name="Note 39 2 3 2" xfId="21918" xr:uid="{F34E6832-2DF3-4F8F-B7E0-67AE739F6ED0}"/>
    <cellStyle name="Note 39 2 4" xfId="8636" xr:uid="{841B94E9-B875-4E41-8A25-A9A91EAFCAB4}"/>
    <cellStyle name="Note 39 2 4 2" xfId="19924" xr:uid="{AB5C712B-EF9D-415D-BE03-C50EFE95AF69}"/>
    <cellStyle name="Note 39 2 5" xfId="6642" xr:uid="{7CC6D8E4-A778-465E-9BAD-1438A0D6A112}"/>
    <cellStyle name="Note 39 2 5 2" xfId="17930" xr:uid="{434EE1F0-B749-43E4-8482-58A9C28A5BD9}"/>
    <cellStyle name="Note 39 2 6" xfId="15936" xr:uid="{F35A5896-993B-4B28-A20F-F434D9722233}"/>
    <cellStyle name="Note 39 3" xfId="11627" xr:uid="{5E3CD500-D42D-4C4D-91A3-7444026F1480}"/>
    <cellStyle name="Note 39 3 2" xfId="22915" xr:uid="{B505F00A-CBE9-4346-A6B3-7C13BD267889}"/>
    <cellStyle name="Note 39 4" xfId="9633" xr:uid="{6BF72DAA-30E3-46AC-9980-1218EDF6BFF5}"/>
    <cellStyle name="Note 39 4 2" xfId="20921" xr:uid="{8DC9D069-9320-4483-991F-C29B6857C6A2}"/>
    <cellStyle name="Note 39 5" xfId="7639" xr:uid="{9B36B5B4-61BB-4F46-A6CA-E545D29836C4}"/>
    <cellStyle name="Note 39 5 2" xfId="18927" xr:uid="{A25261CB-F669-4B0F-BFE7-D317E1633FE6}"/>
    <cellStyle name="Note 39 6" xfId="5645" xr:uid="{40170725-6C73-43FD-8540-00DF20F921F6}"/>
    <cellStyle name="Note 39 6 2" xfId="16933" xr:uid="{83C5AC2A-50D0-416A-92C3-6CE6AC2E37F1}"/>
    <cellStyle name="Note 39 7" xfId="14939" xr:uid="{663E41A7-BFF6-41BB-87E6-70843EBC0EA8}"/>
    <cellStyle name="Note 39 8" xfId="13623" xr:uid="{C2413024-08C3-488C-BFEC-73BCEB38484B}"/>
    <cellStyle name="Note 4" xfId="3412" xr:uid="{35D1508A-9AE2-4FF0-B597-5D3A8772F82A}"/>
    <cellStyle name="Note 4 10" xfId="25141" xr:uid="{EE33F997-AD2F-4356-A5F2-EE61C8CFB27D}"/>
    <cellStyle name="Note 4 10 2" xfId="25485" xr:uid="{DD2E84F2-55A4-4CCF-8914-D30C39B9CF60}"/>
    <cellStyle name="Note 4 10 2 2" xfId="27633" xr:uid="{C432ED1F-B1CE-475A-AD3F-46C7420CE274}"/>
    <cellStyle name="Note 4 10 2 2 2" xfId="32224" xr:uid="{EC3C6959-5E37-4413-B72D-C67AF52C8D0F}"/>
    <cellStyle name="Note 4 10 2 3" xfId="27024" xr:uid="{330038E2-585E-4190-B254-2E50C0104E2C}"/>
    <cellStyle name="Note 4 10 2 3 2" xfId="31785" xr:uid="{17D6461F-44D3-443B-9744-0308DDD0882E}"/>
    <cellStyle name="Note 4 10 2 4" xfId="26192" xr:uid="{9F25E44C-A6F7-4B72-9EB8-EBAB919F131B}"/>
    <cellStyle name="Note 4 10 2 4 2" xfId="30982" xr:uid="{E229B8F7-C8BF-46B2-83E7-7CCFB8FFF3C3}"/>
    <cellStyle name="Note 4 10 2 5" xfId="29347" xr:uid="{85B96A41-4E7E-4D9F-9A60-3D785BAA9077}"/>
    <cellStyle name="Note 4 10 2 5 2" xfId="33313" xr:uid="{C6AC9DD3-E1E0-4E0B-A06B-CCC1F2EC62A4}"/>
    <cellStyle name="Note 4 10 2 6" xfId="30637" xr:uid="{CC48B598-ACA3-4565-8507-8CD857F6BABE}"/>
    <cellStyle name="Note 4 10 3" xfId="25744" xr:uid="{1B38C16E-8B12-4BD2-B3FF-8F263C749EDC}"/>
    <cellStyle name="Note 4 10 3 2" xfId="27891" xr:uid="{48EB6505-277B-4ACC-95DE-969F03095825}"/>
    <cellStyle name="Note 4 10 3 2 2" xfId="32478" xr:uid="{FF24D396-5A67-42F8-A1BE-328CC8BD7137}"/>
    <cellStyle name="Note 4 10 3 3" xfId="26505" xr:uid="{D71D33BD-617B-4028-91F7-0918C05600DA}"/>
    <cellStyle name="Note 4 10 3 3 2" xfId="31293" xr:uid="{6F996E65-0669-4CC3-8FF6-4F0F3D95A13E}"/>
    <cellStyle name="Note 4 10 3 4" xfId="26412" xr:uid="{92445D44-4E3D-4179-BA67-27AEF3DDA0DD}"/>
    <cellStyle name="Note 4 10 3 4 2" xfId="31200" xr:uid="{C29AF953-29EA-4D48-917E-3B54DF7A3362}"/>
    <cellStyle name="Note 4 10 3 5" xfId="29346" xr:uid="{FD52708C-CB0F-4722-AD8C-EA4687736DA7}"/>
    <cellStyle name="Note 4 10 3 5 2" xfId="33312" xr:uid="{3398C580-E713-4CB0-8421-04540F2AD64A}"/>
    <cellStyle name="Note 4 10 3 6" xfId="30732" xr:uid="{7E3A8D75-F257-49E8-8086-BD7F6BE8A831}"/>
    <cellStyle name="Note 4 10 4" xfId="27425" xr:uid="{992C861B-4B84-4AB4-9B3F-975305601F70}"/>
    <cellStyle name="Note 4 10 4 2" xfId="32023" xr:uid="{FD76A4EF-A45F-40A8-94DA-53E163F45DA9}"/>
    <cellStyle name="Note 4 10 5" xfId="26438" xr:uid="{B71CE1CB-F319-4FBD-AD73-23ABDB8A675D}"/>
    <cellStyle name="Note 4 10 5 2" xfId="31226" xr:uid="{97364D6A-5D54-430A-B6C0-B8D6B3109287}"/>
    <cellStyle name="Note 4 10 6" xfId="26338" xr:uid="{9CC6D0A1-A8BE-4DA2-B407-6D2F742BC857}"/>
    <cellStyle name="Note 4 10 6 2" xfId="31126" xr:uid="{40D1D97F-0A96-4A23-8180-7945DB93C193}"/>
    <cellStyle name="Note 4 10 7" xfId="29348" xr:uid="{B4B375C7-D9DA-41B8-AE6C-1F49F1FEE70F}"/>
    <cellStyle name="Note 4 10 7 2" xfId="33314" xr:uid="{382F6058-3B6C-45D0-BA24-34CA38EBFD2B}"/>
    <cellStyle name="Note 4 10 8" xfId="30440" xr:uid="{74EC9B0E-E7CD-4B3A-B80B-B191BBE6BA78}"/>
    <cellStyle name="Note 4 2" xfId="4646" xr:uid="{C35C84CD-3500-46A8-9191-1F08E278AA56}"/>
    <cellStyle name="Note 4 2 2" xfId="12625" xr:uid="{3B48DAA5-CEFB-4800-A2B4-F7ACA5E2FDA8}"/>
    <cellStyle name="Note 4 2 2 2" xfId="23913" xr:uid="{0C61B613-3514-4A65-BC01-94FAC128B9ED}"/>
    <cellStyle name="Note 4 2 3" xfId="10631" xr:uid="{055573DC-EA56-40B9-B379-AC4AF61E2605}"/>
    <cellStyle name="Note 4 2 3 2" xfId="21919" xr:uid="{DE3AA4E5-6B37-4A38-97FC-7C7277EB474D}"/>
    <cellStyle name="Note 4 2 4" xfId="8637" xr:uid="{D87BA6AD-F92D-4857-8689-9196CB74CA9A}"/>
    <cellStyle name="Note 4 2 4 2" xfId="19925" xr:uid="{CC237EB8-8A86-46CB-B432-491907C3586F}"/>
    <cellStyle name="Note 4 2 5" xfId="6643" xr:uid="{762DE66D-CFDF-4A82-8530-E38A9F6CCC52}"/>
    <cellStyle name="Note 4 2 5 2" xfId="17931" xr:uid="{F35CC99C-42F5-49AA-879E-7F0F72E32EF2}"/>
    <cellStyle name="Note 4 2 6" xfId="15937" xr:uid="{1F1B982F-27C4-41B0-B7EE-10FA7EF70575}"/>
    <cellStyle name="Note 4 3" xfId="11628" xr:uid="{1303789F-25AF-4C75-8160-EB20F0442CF8}"/>
    <cellStyle name="Note 4 3 2" xfId="22916" xr:uid="{2579BACF-FEEE-4CB9-942F-022D481DF98B}"/>
    <cellStyle name="Note 4 4" xfId="9634" xr:uid="{22E62363-E2B3-430D-BC38-9A88A01754E2}"/>
    <cellStyle name="Note 4 4 2" xfId="20922" xr:uid="{D3C2E304-F3D7-4F71-A74F-F3FC30D05DA1}"/>
    <cellStyle name="Note 4 5" xfId="7640" xr:uid="{A0669779-9B1B-4D78-8183-726BB9D22451}"/>
    <cellStyle name="Note 4 5 2" xfId="18928" xr:uid="{5EE4C609-CFD2-4709-AE6A-CB5A2B46595E}"/>
    <cellStyle name="Note 4 6" xfId="5646" xr:uid="{8E455F36-4923-4EE7-B4F8-5C8D207FA38A}"/>
    <cellStyle name="Note 4 6 2" xfId="16934" xr:uid="{D7324640-C681-484F-ADD0-57CF35DB061D}"/>
    <cellStyle name="Note 4 7" xfId="14940" xr:uid="{878DEFA0-94D6-46AF-B90A-C1A3435D4470}"/>
    <cellStyle name="Note 4 8" xfId="13624" xr:uid="{CADA5B7E-4FDE-475E-B688-C828B1F15218}"/>
    <cellStyle name="Note 4 9" xfId="24258" xr:uid="{2ECD1304-450F-4C71-9256-2ED4221C7C5D}"/>
    <cellStyle name="Note 4 9 2" xfId="25407" xr:uid="{7A13C83F-05BF-4B98-AA2D-C4BF453BA22B}"/>
    <cellStyle name="Note 4 9 2 2" xfId="27555" xr:uid="{7DA5131C-9534-47F1-AE88-F4D3438DF515}"/>
    <cellStyle name="Note 4 9 2 2 2" xfId="32146" xr:uid="{BD94DC39-909E-4D79-977A-C1B4E2CE28E2}"/>
    <cellStyle name="Note 4 9 2 3" xfId="26781" xr:uid="{14DBD34C-FF7C-4AA9-9A21-A16ED880494F}"/>
    <cellStyle name="Note 4 9 2 3 2" xfId="31542" xr:uid="{3ECFEDD6-706C-42DE-93CA-F6467DC68767}"/>
    <cellStyle name="Note 4 9 2 4" xfId="26444" xr:uid="{7B901E10-91EC-40C2-B196-8A0C85113D7C}"/>
    <cellStyle name="Note 4 9 2 4 2" xfId="31232" xr:uid="{14329944-CC82-492C-8AA2-5B602879BEC0}"/>
    <cellStyle name="Note 4 9 2 5" xfId="29344" xr:uid="{93AD5675-544D-4916-9FF6-F3C08D4728AB}"/>
    <cellStyle name="Note 4 9 2 5 2" xfId="33310" xr:uid="{0D8FDAF1-0D43-4849-B686-3A4A6D30655F}"/>
    <cellStyle name="Note 4 9 2 6" xfId="30559" xr:uid="{7B3138A1-C23C-48B1-B3AD-DC51876B702D}"/>
    <cellStyle name="Note 4 9 3" xfId="25631" xr:uid="{125DC1FD-6D28-469C-AC90-E0997031880F}"/>
    <cellStyle name="Note 4 9 3 2" xfId="27778" xr:uid="{739936F9-2384-42B3-BF4F-8FD2E4F1CCD6}"/>
    <cellStyle name="Note 4 9 3 2 2" xfId="32365" xr:uid="{D1C8D355-9A30-4D4E-9FF3-07323A448CF9}"/>
    <cellStyle name="Note 4 9 3 3" xfId="26858" xr:uid="{7418FEF0-A172-4680-9094-B234935350BE}"/>
    <cellStyle name="Note 4 9 3 3 2" xfId="31619" xr:uid="{BADBACB0-9A78-48A7-A53A-14E8511B4D2D}"/>
    <cellStyle name="Note 4 9 3 4" xfId="26582" xr:uid="{AB783C0B-1071-4160-BE0B-F613CB8B0928}"/>
    <cellStyle name="Note 4 9 3 4 2" xfId="31369" xr:uid="{DF3CC913-AA27-43BA-B540-9769B8077170}"/>
    <cellStyle name="Note 4 9 3 5" xfId="29343" xr:uid="{AC1B75BA-8F5A-47C2-B3D8-0CCEEC816DB2}"/>
    <cellStyle name="Note 4 9 3 5 2" xfId="33309" xr:uid="{A12ABE91-1821-48A0-A26E-D77BD7F0046E}"/>
    <cellStyle name="Note 4 9 3 6" xfId="30682" xr:uid="{E5149C23-5EB7-43EE-944A-A49580599BEE}"/>
    <cellStyle name="Note 4 9 4" xfId="27150" xr:uid="{0251CDD4-EF38-47B4-AFFC-52E10019AB37}"/>
    <cellStyle name="Note 4 9 4 2" xfId="31874" xr:uid="{A863ACD0-51AA-4866-A5A4-0DDDB4991449}"/>
    <cellStyle name="Note 4 9 5" xfId="26504" xr:uid="{8904730A-B052-4A20-8EDD-761F33F46872}"/>
    <cellStyle name="Note 4 9 5 2" xfId="31292" xr:uid="{95584C18-8A45-43CA-9935-8BD610BBCD92}"/>
    <cellStyle name="Note 4 9 6" xfId="26810" xr:uid="{A538CFB8-9426-4FF0-87A4-A70BA41551E2}"/>
    <cellStyle name="Note 4 9 6 2" xfId="31571" xr:uid="{74D84654-F629-411D-8E39-09C2A3772A88}"/>
    <cellStyle name="Note 4 9 7" xfId="29345" xr:uid="{3383FDE1-9358-4FEA-A4CA-97CAF5B414FA}"/>
    <cellStyle name="Note 4 9 7 2" xfId="33311" xr:uid="{1C6650D5-080A-434F-81D1-B7224FF0768D}"/>
    <cellStyle name="Note 4 9 8" xfId="30327" xr:uid="{76CCAD61-DB26-47ED-970E-BE4D82B76DE8}"/>
    <cellStyle name="Note 40" xfId="3413" xr:uid="{31B8F6E9-7818-4B8E-B8D6-700E2FEF819D}"/>
    <cellStyle name="Note 40 2" xfId="4647" xr:uid="{D507AFFF-8F42-4C76-A06D-E3C9F7551696}"/>
    <cellStyle name="Note 40 2 2" xfId="12626" xr:uid="{73E74EB1-A999-4A08-896C-1EB5F22EA7B9}"/>
    <cellStyle name="Note 40 2 2 2" xfId="23914" xr:uid="{9B078B20-D07A-4FB7-AFFC-C2A5E6F532AF}"/>
    <cellStyle name="Note 40 2 3" xfId="10632" xr:uid="{F56651F6-D21F-4396-862F-828C31244499}"/>
    <cellStyle name="Note 40 2 3 2" xfId="21920" xr:uid="{3AEA5B21-9787-4B7B-B0E3-F788F794D6DC}"/>
    <cellStyle name="Note 40 2 4" xfId="8638" xr:uid="{1300506A-B219-46BE-A451-7BFB74977B7A}"/>
    <cellStyle name="Note 40 2 4 2" xfId="19926" xr:uid="{FBE338B2-8E7D-4CBD-967B-42C3963A8F50}"/>
    <cellStyle name="Note 40 2 5" xfId="6644" xr:uid="{D056D065-EB38-4528-B8F0-9CBFC29991D7}"/>
    <cellStyle name="Note 40 2 5 2" xfId="17932" xr:uid="{23FAE16D-D1DE-4F29-B034-8D78F6B7746C}"/>
    <cellStyle name="Note 40 2 6" xfId="15938" xr:uid="{34D3EF28-FB44-4224-A4C1-29F0C5DBDFC5}"/>
    <cellStyle name="Note 40 3" xfId="11629" xr:uid="{6D38455E-4692-46CA-BC23-8326813BC625}"/>
    <cellStyle name="Note 40 3 2" xfId="22917" xr:uid="{6F1943AA-4C51-4ABA-92DD-302959D92940}"/>
    <cellStyle name="Note 40 4" xfId="9635" xr:uid="{780F7C2C-1AD5-47BF-915F-EDC037FBF5FB}"/>
    <cellStyle name="Note 40 4 2" xfId="20923" xr:uid="{88696710-E02F-478F-BC1E-4588D13C38F2}"/>
    <cellStyle name="Note 40 5" xfId="7641" xr:uid="{0C92E4A7-0DE7-4240-A884-DDEDB27E1D75}"/>
    <cellStyle name="Note 40 5 2" xfId="18929" xr:uid="{740DCA11-B911-47CC-949F-16012934F313}"/>
    <cellStyle name="Note 40 6" xfId="5647" xr:uid="{BD105CC2-2B28-4126-98AA-8E6430F2D50B}"/>
    <cellStyle name="Note 40 6 2" xfId="16935" xr:uid="{0228444A-1728-4345-BD64-CD5B50ECC9F7}"/>
    <cellStyle name="Note 40 7" xfId="14941" xr:uid="{B7543D56-AB74-4075-8ABF-D6F3A5FE4464}"/>
    <cellStyle name="Note 40 8" xfId="13625" xr:uid="{752FE90D-A387-4356-923C-286FF39A91BE}"/>
    <cellStyle name="Note 41" xfId="3414" xr:uid="{C0A62CDA-E9C7-4FFC-86DB-2828E78A46E6}"/>
    <cellStyle name="Note 41 2" xfId="4648" xr:uid="{D8577A9C-8205-44A9-B820-CCB7338958FF}"/>
    <cellStyle name="Note 41 2 2" xfId="12627" xr:uid="{5CAEAE36-8E18-4245-B4E5-6A81597FD10A}"/>
    <cellStyle name="Note 41 2 2 2" xfId="23915" xr:uid="{140E10ED-5AFF-45DD-A1E4-74CAD3FB42AC}"/>
    <cellStyle name="Note 41 2 3" xfId="10633" xr:uid="{FF6EF0CA-DB27-436B-8011-6E16B17ED3A0}"/>
    <cellStyle name="Note 41 2 3 2" xfId="21921" xr:uid="{8375734B-0D64-4D01-AA23-4CCAC9AF7BF8}"/>
    <cellStyle name="Note 41 2 4" xfId="8639" xr:uid="{5FADB4F4-6FB3-42E0-A813-F40AF48A9F04}"/>
    <cellStyle name="Note 41 2 4 2" xfId="19927" xr:uid="{DB144B62-5D67-4F8C-AEBE-627E8879FB3F}"/>
    <cellStyle name="Note 41 2 5" xfId="6645" xr:uid="{A9744E56-D924-49B5-BCB6-9D0A9A1F37BD}"/>
    <cellStyle name="Note 41 2 5 2" xfId="17933" xr:uid="{ACBD244E-40CB-4701-B4A7-AC1B50B192B5}"/>
    <cellStyle name="Note 41 2 6" xfId="15939" xr:uid="{9E1A6795-7599-4963-9F2F-F43C47BF4771}"/>
    <cellStyle name="Note 41 3" xfId="11630" xr:uid="{26A674CF-E1C4-4C4D-A885-77DC07F400F2}"/>
    <cellStyle name="Note 41 3 2" xfId="22918" xr:uid="{BF8E1DB2-C69F-4C09-8213-55521E641769}"/>
    <cellStyle name="Note 41 4" xfId="9636" xr:uid="{B58DF141-0906-4107-BB06-133EC26911E0}"/>
    <cellStyle name="Note 41 4 2" xfId="20924" xr:uid="{0BFAD333-DD15-472B-8C56-F8E1D279158F}"/>
    <cellStyle name="Note 41 5" xfId="7642" xr:uid="{55910A06-FD7A-4CB7-AE32-6F9A969C4CB7}"/>
    <cellStyle name="Note 41 5 2" xfId="18930" xr:uid="{2772B2BD-88DE-46D2-A778-5467163F2208}"/>
    <cellStyle name="Note 41 6" xfId="5648" xr:uid="{91C22189-948E-4DEB-BC84-CAA67C662267}"/>
    <cellStyle name="Note 41 6 2" xfId="16936" xr:uid="{F3EE1FB6-51E2-4807-B50A-6E7A8CC3DC25}"/>
    <cellStyle name="Note 41 7" xfId="14942" xr:uid="{EAE15A71-0B42-4689-BB28-8B2C0F4B5703}"/>
    <cellStyle name="Note 41 8" xfId="13626" xr:uid="{FBD262DB-AFFC-4CF2-A8AC-C0FF56BDAF0E}"/>
    <cellStyle name="Note 42" xfId="3415" xr:uid="{B49DB9F2-A4DC-4BFA-B560-C611225CABAA}"/>
    <cellStyle name="Note 42 2" xfId="4649" xr:uid="{0FF932A5-8D5D-4321-A2CF-BDFC21627613}"/>
    <cellStyle name="Note 42 2 2" xfId="12628" xr:uid="{C897BA11-5E25-44D8-9230-8A5A9901CF53}"/>
    <cellStyle name="Note 42 2 2 2" xfId="23916" xr:uid="{4D098CA1-8A0F-46B3-811D-846A619362CF}"/>
    <cellStyle name="Note 42 2 3" xfId="10634" xr:uid="{5481F38D-47D6-4BA4-B270-232202C6FE6A}"/>
    <cellStyle name="Note 42 2 3 2" xfId="21922" xr:uid="{1657726A-14DD-4F5A-8EE2-67D3340D225A}"/>
    <cellStyle name="Note 42 2 4" xfId="8640" xr:uid="{42BDFA0A-4C07-4098-BE6B-828CA0C411C5}"/>
    <cellStyle name="Note 42 2 4 2" xfId="19928" xr:uid="{ADC6B81F-9957-4A47-B082-B65A19974F55}"/>
    <cellStyle name="Note 42 2 5" xfId="6646" xr:uid="{032C2D50-5A9E-41CA-A9DD-B81888AC94E6}"/>
    <cellStyle name="Note 42 2 5 2" xfId="17934" xr:uid="{9A8CBE2D-00C1-4BDF-86DD-F158FCB6CE3F}"/>
    <cellStyle name="Note 42 2 6" xfId="15940" xr:uid="{67D8BDF0-586A-4B49-9585-EA3CDD95866C}"/>
    <cellStyle name="Note 42 3" xfId="11631" xr:uid="{FB966556-7CBF-4186-A02D-97ADF19365D5}"/>
    <cellStyle name="Note 42 3 2" xfId="22919" xr:uid="{F9401DCE-408D-4B68-A7AC-D56A107A68E1}"/>
    <cellStyle name="Note 42 4" xfId="9637" xr:uid="{C1C4897E-78EB-4D35-9F2F-5D9BB824713A}"/>
    <cellStyle name="Note 42 4 2" xfId="20925" xr:uid="{6525CAF4-95F7-49D9-9CD4-4E374E6607B2}"/>
    <cellStyle name="Note 42 5" xfId="7643" xr:uid="{D183917B-657F-493D-B375-672F6AB4663B}"/>
    <cellStyle name="Note 42 5 2" xfId="18931" xr:uid="{1D286E4D-2F7F-45F0-8E6E-C801E3595604}"/>
    <cellStyle name="Note 42 6" xfId="5649" xr:uid="{5ECE89B5-485B-47A3-AA79-0F9EAE3970A8}"/>
    <cellStyle name="Note 42 6 2" xfId="16937" xr:uid="{4493534D-71C0-46B8-AAD3-40940FA65CF7}"/>
    <cellStyle name="Note 42 7" xfId="14943" xr:uid="{4A7416BD-6A26-4CF8-B2A5-B2995F575967}"/>
    <cellStyle name="Note 42 8" xfId="13627" xr:uid="{601CDCF4-AEA3-4AB7-BAC4-E95E5A3A19EC}"/>
    <cellStyle name="Note 43" xfId="3416" xr:uid="{C567ABF8-64AA-48AD-AC0B-C0828737810C}"/>
    <cellStyle name="Note 43 2" xfId="4650" xr:uid="{0C1DDE12-7B9B-49ED-91AF-FF92804169BD}"/>
    <cellStyle name="Note 43 2 2" xfId="12629" xr:uid="{6B96B09E-E165-4963-B986-91B8FCD7AE6A}"/>
    <cellStyle name="Note 43 2 2 2" xfId="23917" xr:uid="{4D46E854-E61B-4A4D-B084-8485CB752BA7}"/>
    <cellStyle name="Note 43 2 3" xfId="10635" xr:uid="{EBCABEF7-5003-4A6B-B5E4-DA6C34A96B3D}"/>
    <cellStyle name="Note 43 2 3 2" xfId="21923" xr:uid="{02BC1BC0-2142-4EA3-B39A-95E3E43EB004}"/>
    <cellStyle name="Note 43 2 4" xfId="8641" xr:uid="{A363B7D3-7951-4A07-A969-4B7A6277E767}"/>
    <cellStyle name="Note 43 2 4 2" xfId="19929" xr:uid="{25FC7CE8-DBAA-44C8-8428-249F5132FD29}"/>
    <cellStyle name="Note 43 2 5" xfId="6647" xr:uid="{D3C0812B-D391-4DE9-8621-C69AD513804E}"/>
    <cellStyle name="Note 43 2 5 2" xfId="17935" xr:uid="{BBF88B3E-7242-4250-A1DD-E12A31ADF745}"/>
    <cellStyle name="Note 43 2 6" xfId="15941" xr:uid="{B5AC9F59-467A-428A-9477-082602CD72A6}"/>
    <cellStyle name="Note 43 3" xfId="11632" xr:uid="{51E119A6-8658-43B5-ABD8-19A93A9391BA}"/>
    <cellStyle name="Note 43 3 2" xfId="22920" xr:uid="{6575BE0A-F0AC-409E-8E8F-340F7671BA25}"/>
    <cellStyle name="Note 43 4" xfId="9638" xr:uid="{27994ABD-EB32-4A05-BC66-06B19382059D}"/>
    <cellStyle name="Note 43 4 2" xfId="20926" xr:uid="{81482600-34D9-4F05-BF5E-20832D5E899D}"/>
    <cellStyle name="Note 43 5" xfId="7644" xr:uid="{63554F12-1C97-4FFC-A84D-AF6C04267812}"/>
    <cellStyle name="Note 43 5 2" xfId="18932" xr:uid="{2459221A-BAB1-4BB1-B52E-8FFF70772755}"/>
    <cellStyle name="Note 43 6" xfId="5650" xr:uid="{4A906E81-39C9-4118-9E85-77A91057E058}"/>
    <cellStyle name="Note 43 6 2" xfId="16938" xr:uid="{4E5D8A27-281C-476C-97CE-CB9AB033CD80}"/>
    <cellStyle name="Note 43 7" xfId="14944" xr:uid="{7D7B5FF0-53F3-4F3E-A8CE-3DE3E7D09143}"/>
    <cellStyle name="Note 43 8" xfId="13628" xr:uid="{EB02AC10-DFD3-4D94-9543-0C42D2D7D63E}"/>
    <cellStyle name="Note 44" xfId="3417" xr:uid="{8E8D8981-34FB-4E58-8397-5B34AB6C9085}"/>
    <cellStyle name="Note 44 2" xfId="4651" xr:uid="{D1C527D7-F2D7-40D5-852B-171F16AE6D22}"/>
    <cellStyle name="Note 44 2 2" xfId="12630" xr:uid="{AA981287-85E0-4AC5-BE59-24C2BA89D975}"/>
    <cellStyle name="Note 44 2 2 2" xfId="23918" xr:uid="{4C61B260-705F-4BE5-A7A4-B1841123E31D}"/>
    <cellStyle name="Note 44 2 3" xfId="10636" xr:uid="{4D3FA801-D4B7-4D1E-AC1D-A78AAA577C3B}"/>
    <cellStyle name="Note 44 2 3 2" xfId="21924" xr:uid="{C6F8F83F-AF0B-43E3-8382-1BF527E3F0DD}"/>
    <cellStyle name="Note 44 2 4" xfId="8642" xr:uid="{2513D8C6-EFAD-4D51-9579-983663C33946}"/>
    <cellStyle name="Note 44 2 4 2" xfId="19930" xr:uid="{F1B7131F-D885-4D8C-8883-313C8F879FE2}"/>
    <cellStyle name="Note 44 2 5" xfId="6648" xr:uid="{01E2A42E-2FE4-451C-AF3D-A66074C4C3C0}"/>
    <cellStyle name="Note 44 2 5 2" xfId="17936" xr:uid="{AF226E9E-2231-4DB4-8CF9-B99CA6DE462F}"/>
    <cellStyle name="Note 44 2 6" xfId="15942" xr:uid="{3EBEE120-F2F6-46A3-BE7D-51F4C692B0CE}"/>
    <cellStyle name="Note 44 3" xfId="11633" xr:uid="{9A22B372-62C1-4F6F-8D55-17661CFEFDAE}"/>
    <cellStyle name="Note 44 3 2" xfId="22921" xr:uid="{13CBAB30-F654-49A7-A243-A6BB0265CC25}"/>
    <cellStyle name="Note 44 4" xfId="9639" xr:uid="{43E8AA87-80D8-4EEF-9D82-1F68686EDE70}"/>
    <cellStyle name="Note 44 4 2" xfId="20927" xr:uid="{AA4B400D-8CB3-4F21-9DE2-061B022B9400}"/>
    <cellStyle name="Note 44 5" xfId="7645" xr:uid="{AFE0E100-031E-4F18-9FE9-B2E4FDB4D0FA}"/>
    <cellStyle name="Note 44 5 2" xfId="18933" xr:uid="{80ADD081-9800-45ED-B886-F8CDD306AD5A}"/>
    <cellStyle name="Note 44 6" xfId="5651" xr:uid="{FAD0ADF5-2577-4222-AD45-5241F59B3D66}"/>
    <cellStyle name="Note 44 6 2" xfId="16939" xr:uid="{C0720F46-A639-4284-9749-01B3CFE3587D}"/>
    <cellStyle name="Note 44 7" xfId="14945" xr:uid="{12113F31-4130-4510-BD16-9FC14204A05F}"/>
    <cellStyle name="Note 44 8" xfId="13629" xr:uid="{22B27870-D252-4412-88B9-D164E1A07B0E}"/>
    <cellStyle name="Note 45" xfId="3418" xr:uid="{C4ED0B4E-1418-4DB9-9E6B-62E76A2298E6}"/>
    <cellStyle name="Note 45 2" xfId="4652" xr:uid="{0F6C3F1A-45E4-4E66-AE79-309ED9B1FD99}"/>
    <cellStyle name="Note 45 2 2" xfId="12631" xr:uid="{2E46C76A-D776-4D8A-AC79-EE86B79E681C}"/>
    <cellStyle name="Note 45 2 2 2" xfId="23919" xr:uid="{E84AE0E3-1804-4A51-B6D9-4EF5C5E1DAEF}"/>
    <cellStyle name="Note 45 2 3" xfId="10637" xr:uid="{10386C67-2971-4E62-AE79-A582A037029E}"/>
    <cellStyle name="Note 45 2 3 2" xfId="21925" xr:uid="{99331E4C-2FE5-485F-8D4D-A065C0BB3696}"/>
    <cellStyle name="Note 45 2 4" xfId="8643" xr:uid="{96F2CB2D-8E2F-401A-B1A3-7E183630BBA8}"/>
    <cellStyle name="Note 45 2 4 2" xfId="19931" xr:uid="{0056D197-E462-4DC8-AC70-EC5A877B1CEC}"/>
    <cellStyle name="Note 45 2 5" xfId="6649" xr:uid="{C862FCBB-58BF-4F64-84B4-C7C62F9A8E35}"/>
    <cellStyle name="Note 45 2 5 2" xfId="17937" xr:uid="{FF53326C-DAEC-41E1-B520-33E7202B2D81}"/>
    <cellStyle name="Note 45 2 6" xfId="15943" xr:uid="{B294AC38-7906-4731-9011-4A19C8269C98}"/>
    <cellStyle name="Note 45 3" xfId="11634" xr:uid="{934428CD-6458-4480-B651-99B994A67DBB}"/>
    <cellStyle name="Note 45 3 2" xfId="22922" xr:uid="{F93F246A-96CE-435C-84F4-F1B036EB405B}"/>
    <cellStyle name="Note 45 4" xfId="9640" xr:uid="{97504AD7-B7D0-4955-9D00-27928A15689A}"/>
    <cellStyle name="Note 45 4 2" xfId="20928" xr:uid="{BF7FFF1C-6677-4F27-9F8A-3C84886269C5}"/>
    <cellStyle name="Note 45 5" xfId="7646" xr:uid="{5D576956-F927-479A-868E-544FB7248EB8}"/>
    <cellStyle name="Note 45 5 2" xfId="18934" xr:uid="{3BA7891E-9B8C-4A39-8C89-E22C299A34F0}"/>
    <cellStyle name="Note 45 6" xfId="5652" xr:uid="{B8BCE855-801A-4074-9C28-9B2CA327B561}"/>
    <cellStyle name="Note 45 6 2" xfId="16940" xr:uid="{FB9BE18B-12B5-4209-83BC-B8F088AACCBD}"/>
    <cellStyle name="Note 45 7" xfId="14946" xr:uid="{F2F59D10-AE52-456A-B0E2-4F86C69EB789}"/>
    <cellStyle name="Note 45 8" xfId="13630" xr:uid="{175FA59C-25E1-490B-A2B7-EB28C53C9995}"/>
    <cellStyle name="Note 46" xfId="3419" xr:uid="{4C5F31E2-2B48-464B-927A-80C383D009BB}"/>
    <cellStyle name="Note 46 2" xfId="4653" xr:uid="{E003EC04-979B-44DB-8994-30C43E99CD13}"/>
    <cellStyle name="Note 46 2 2" xfId="12632" xr:uid="{D531ECDC-A042-4109-9189-90EC52F06328}"/>
    <cellStyle name="Note 46 2 2 2" xfId="23920" xr:uid="{E2357437-2D21-4D9D-98F7-677A75B59E3C}"/>
    <cellStyle name="Note 46 2 3" xfId="10638" xr:uid="{2FC1551E-B16B-44F9-B470-27674014CB76}"/>
    <cellStyle name="Note 46 2 3 2" xfId="21926" xr:uid="{41C3FD7B-0B77-4C13-813B-CEC7B16E9B55}"/>
    <cellStyle name="Note 46 2 4" xfId="8644" xr:uid="{C998A2EC-346B-4E06-85CB-B18C3539C184}"/>
    <cellStyle name="Note 46 2 4 2" xfId="19932" xr:uid="{7CF0692E-1325-41AC-AFA0-425F5B019D5F}"/>
    <cellStyle name="Note 46 2 5" xfId="6650" xr:uid="{35000DFD-2A96-4C72-A741-4854FB962CEF}"/>
    <cellStyle name="Note 46 2 5 2" xfId="17938" xr:uid="{84559995-772F-45FB-BE02-4253AF4C965B}"/>
    <cellStyle name="Note 46 2 6" xfId="15944" xr:uid="{593C803A-934F-48CA-8A6C-AA5280F05D20}"/>
    <cellStyle name="Note 46 3" xfId="11635" xr:uid="{92BE31D1-5AA7-4663-8191-BD0DA1B9F228}"/>
    <cellStyle name="Note 46 3 2" xfId="22923" xr:uid="{DF5B3649-D020-4BEF-BEEC-31555DFA878E}"/>
    <cellStyle name="Note 46 4" xfId="9641" xr:uid="{5D9D439B-DF44-45CF-968E-A468162C4BD9}"/>
    <cellStyle name="Note 46 4 2" xfId="20929" xr:uid="{A068EE53-B53E-49BB-A7B4-A740EA196D28}"/>
    <cellStyle name="Note 46 5" xfId="7647" xr:uid="{94B8249B-B3AD-4026-B2F2-01628684AFD5}"/>
    <cellStyle name="Note 46 5 2" xfId="18935" xr:uid="{8E6CD2FA-6AB4-4617-94E0-40F78CE8E33B}"/>
    <cellStyle name="Note 46 6" xfId="5653" xr:uid="{561881D6-D578-46AC-97D6-8EB946CB652B}"/>
    <cellStyle name="Note 46 6 2" xfId="16941" xr:uid="{B064C5E6-633F-4AEA-A4DA-A0FF394A546E}"/>
    <cellStyle name="Note 46 7" xfId="14947" xr:uid="{41FB786C-4208-407A-82E9-589418B8CA19}"/>
    <cellStyle name="Note 46 8" xfId="13631" xr:uid="{BDD4854C-F5C5-4C5E-A519-687B55433F60}"/>
    <cellStyle name="Note 47" xfId="3420" xr:uid="{C2C741BB-3FA1-49A3-B599-496CFD4035A5}"/>
    <cellStyle name="Note 47 2" xfId="4654" xr:uid="{1F7FDDE9-72ED-4F30-8491-4521A28C5E54}"/>
    <cellStyle name="Note 47 2 2" xfId="12633" xr:uid="{1A6268FC-0A94-4CA5-8EB1-F79CC9CB4213}"/>
    <cellStyle name="Note 47 2 2 2" xfId="23921" xr:uid="{6B013D6F-22AC-484D-B6EC-3317FD84443D}"/>
    <cellStyle name="Note 47 2 3" xfId="10639" xr:uid="{B8A49DFF-3EDC-4E03-A0F8-6B44741B5FA6}"/>
    <cellStyle name="Note 47 2 3 2" xfId="21927" xr:uid="{BEA0FDD3-4D9A-45D1-B14F-29DCC512441A}"/>
    <cellStyle name="Note 47 2 4" xfId="8645" xr:uid="{CC4AD32F-95AC-412A-88BE-71E33807146B}"/>
    <cellStyle name="Note 47 2 4 2" xfId="19933" xr:uid="{BB90D0EE-0B1E-4FDE-9DEF-20103E7A04A4}"/>
    <cellStyle name="Note 47 2 5" xfId="6651" xr:uid="{59AFC6C0-966F-4D1B-B403-845ADF8F52CC}"/>
    <cellStyle name="Note 47 2 5 2" xfId="17939" xr:uid="{32D4CB56-5EA8-48C3-8654-6CBB3789CB37}"/>
    <cellStyle name="Note 47 2 6" xfId="15945" xr:uid="{70E44EF8-31B1-4274-8068-D4E48EB8CAC2}"/>
    <cellStyle name="Note 47 3" xfId="11636" xr:uid="{731E801C-15E6-4450-83F3-81AB3FBD9DB7}"/>
    <cellStyle name="Note 47 3 2" xfId="22924" xr:uid="{681B7215-B40E-4A0F-AFD9-F742E76422EF}"/>
    <cellStyle name="Note 47 4" xfId="9642" xr:uid="{7EDDCA1F-BC48-469D-BD96-0E1AEA345258}"/>
    <cellStyle name="Note 47 4 2" xfId="20930" xr:uid="{99369D73-3F95-4B63-83CD-B8B01D22EDB5}"/>
    <cellStyle name="Note 47 5" xfId="7648" xr:uid="{AA924112-CDA3-4A3C-B381-0096DF52348D}"/>
    <cellStyle name="Note 47 5 2" xfId="18936" xr:uid="{F2207A98-A163-40D1-A947-E7BBFDA9C42D}"/>
    <cellStyle name="Note 47 6" xfId="5654" xr:uid="{B755E3D2-94BC-4BDB-AA6D-779F7CE7FCD2}"/>
    <cellStyle name="Note 47 6 2" xfId="16942" xr:uid="{2856F508-AF71-4427-9B3A-CD348AFDEC14}"/>
    <cellStyle name="Note 47 7" xfId="14948" xr:uid="{105EFAB2-3588-4567-8E89-31231CE3A12F}"/>
    <cellStyle name="Note 47 8" xfId="13632" xr:uid="{E561F20D-1CB7-4C51-9F2E-B84803797DE4}"/>
    <cellStyle name="Note 48" xfId="3421" xr:uid="{1F976857-E756-4D10-8794-CACDFD0EA5CE}"/>
    <cellStyle name="Note 48 2" xfId="4655" xr:uid="{FE514804-BEA4-472B-9530-E98252D4DE6B}"/>
    <cellStyle name="Note 48 2 2" xfId="12634" xr:uid="{BD4910B8-5C17-4EBF-B506-54EF7D668323}"/>
    <cellStyle name="Note 48 2 2 2" xfId="23922" xr:uid="{437047CC-FC35-49C1-B3CB-8172FD47FE5D}"/>
    <cellStyle name="Note 48 2 3" xfId="10640" xr:uid="{D3F45E91-8F5B-4020-86B6-B8E79E500F90}"/>
    <cellStyle name="Note 48 2 3 2" xfId="21928" xr:uid="{B47D7BE8-7333-4D06-AD5B-A6C595EB2C0F}"/>
    <cellStyle name="Note 48 2 4" xfId="8646" xr:uid="{D7452844-BB82-4D19-83DA-C837EF82D8BC}"/>
    <cellStyle name="Note 48 2 4 2" xfId="19934" xr:uid="{FB484E8F-9980-4BC7-8805-18923D70DB13}"/>
    <cellStyle name="Note 48 2 5" xfId="6652" xr:uid="{D5B9D0E1-4CD1-4683-9601-446508C5ED1E}"/>
    <cellStyle name="Note 48 2 5 2" xfId="17940" xr:uid="{5F68E72B-D4C1-4D75-A941-391712E12DA5}"/>
    <cellStyle name="Note 48 2 6" xfId="15946" xr:uid="{E3070D11-941B-4F2C-A1A9-7830971A7752}"/>
    <cellStyle name="Note 48 3" xfId="11637" xr:uid="{BA65C940-C060-4F58-9139-838E5BC42075}"/>
    <cellStyle name="Note 48 3 2" xfId="22925" xr:uid="{19A5F2CB-B406-4931-A2D6-44C1BD983AD9}"/>
    <cellStyle name="Note 48 4" xfId="9643" xr:uid="{09FE9029-0DC4-4BF5-A5B4-BDAF04A9DD27}"/>
    <cellStyle name="Note 48 4 2" xfId="20931" xr:uid="{753F7C8E-478F-44E2-BCD2-B5401048F622}"/>
    <cellStyle name="Note 48 5" xfId="7649" xr:uid="{B9907552-DE98-4F64-8761-17FD46C5EA6E}"/>
    <cellStyle name="Note 48 5 2" xfId="18937" xr:uid="{9144D305-E511-41B0-8DD6-CAE7CD672104}"/>
    <cellStyle name="Note 48 6" xfId="5655" xr:uid="{FB47844F-97CB-4F56-B22A-B90C75D5643C}"/>
    <cellStyle name="Note 48 6 2" xfId="16943" xr:uid="{64DB5FDF-A406-4A87-86DF-EA7B4C6B7841}"/>
    <cellStyle name="Note 48 7" xfId="14949" xr:uid="{4050EBD3-FC4E-4DB7-A879-459BEC7E67AD}"/>
    <cellStyle name="Note 48 8" xfId="13633" xr:uid="{D2BFD75F-E029-41BC-9AED-F25E055FA579}"/>
    <cellStyle name="Note 49" xfId="3422" xr:uid="{B7C86C05-7120-44B2-B161-10369821AFE2}"/>
    <cellStyle name="Note 49 2" xfId="4656" xr:uid="{96C74471-8545-4DD1-BF49-64F6FD9CBC11}"/>
    <cellStyle name="Note 49 2 2" xfId="12635" xr:uid="{3E629913-9DED-41BC-8052-AC790673C868}"/>
    <cellStyle name="Note 49 2 2 2" xfId="23923" xr:uid="{5BF7FF0A-41FE-47B7-9191-AA39180A4A98}"/>
    <cellStyle name="Note 49 2 3" xfId="10641" xr:uid="{48045287-1D28-4A67-A0CB-8A556C9CC102}"/>
    <cellStyle name="Note 49 2 3 2" xfId="21929" xr:uid="{6160CE1E-3F30-4E6A-A8D9-DA7C9DA6AD1F}"/>
    <cellStyle name="Note 49 2 4" xfId="8647" xr:uid="{C77F69F5-1762-4ED7-9FC7-E2B125A607D2}"/>
    <cellStyle name="Note 49 2 4 2" xfId="19935" xr:uid="{B41CC2A1-DE7D-4B99-88BB-F79B9CC5D474}"/>
    <cellStyle name="Note 49 2 5" xfId="6653" xr:uid="{90592F18-5064-40EF-9298-04D6C93B40EC}"/>
    <cellStyle name="Note 49 2 5 2" xfId="17941" xr:uid="{9464814E-0E7E-42E9-9F9A-171EA1E99EF9}"/>
    <cellStyle name="Note 49 2 6" xfId="15947" xr:uid="{302AB872-DA06-43A1-8D01-499C4F9CAB12}"/>
    <cellStyle name="Note 49 3" xfId="11638" xr:uid="{7B96AA28-46DB-4A3F-86DB-C444DE99B0CC}"/>
    <cellStyle name="Note 49 3 2" xfId="22926" xr:uid="{82EE651C-C9C0-4DF9-A3F5-4C47B0DF478F}"/>
    <cellStyle name="Note 49 4" xfId="9644" xr:uid="{22F99523-8E6A-4751-8625-44C32D27CEB9}"/>
    <cellStyle name="Note 49 4 2" xfId="20932" xr:uid="{5A8B7B72-10CD-4119-BA61-1BE01C22A408}"/>
    <cellStyle name="Note 49 5" xfId="7650" xr:uid="{C15B3399-2C58-4703-8203-00FF754215FB}"/>
    <cellStyle name="Note 49 5 2" xfId="18938" xr:uid="{F185C266-C1D4-4F6E-96A0-823B8A63862B}"/>
    <cellStyle name="Note 49 6" xfId="5656" xr:uid="{A03926B4-C5C8-4764-AC70-09D3C17F9055}"/>
    <cellStyle name="Note 49 6 2" xfId="16944" xr:uid="{8D857310-EC29-4B70-BB90-A9BB5218F863}"/>
    <cellStyle name="Note 49 7" xfId="14950" xr:uid="{F7693579-73D8-4CF8-B799-7797A2A8DFF4}"/>
    <cellStyle name="Note 49 8" xfId="13634" xr:uid="{3C0824F1-A41D-456B-81A0-B19C83837CC4}"/>
    <cellStyle name="Note 5" xfId="3423" xr:uid="{79DAB53C-D0F6-4E8B-A14A-B28DBAFF20B8}"/>
    <cellStyle name="Note 5 10" xfId="25142" xr:uid="{D56C1B55-FBC9-41D6-AE5B-327321A3C649}"/>
    <cellStyle name="Note 5 10 2" xfId="25402" xr:uid="{12797C98-6355-45D3-B4B2-A450C10E1DB8}"/>
    <cellStyle name="Note 5 10 2 2" xfId="27550" xr:uid="{70600814-722F-4B3C-A72E-A3ED0A8B6969}"/>
    <cellStyle name="Note 5 10 2 2 2" xfId="32141" xr:uid="{104165D9-1B7A-4449-82BA-2992033A5DDE}"/>
    <cellStyle name="Note 5 10 2 3" xfId="27023" xr:uid="{3D7699C5-05A3-4984-897E-E97F437CF41F}"/>
    <cellStyle name="Note 5 10 2 3 2" xfId="31784" xr:uid="{DEE834DF-9647-4D7E-8848-803EC7BEC59C}"/>
    <cellStyle name="Note 5 10 2 4" xfId="26971" xr:uid="{D95D84F3-A1FD-4939-BDE4-D6EE258D660C}"/>
    <cellStyle name="Note 5 10 2 4 2" xfId="31732" xr:uid="{CE40CBD0-222B-4864-A97D-3E7ADF791324}"/>
    <cellStyle name="Note 5 10 2 5" xfId="29340" xr:uid="{07DF2962-F90D-48AA-B49C-D5334D6634B5}"/>
    <cellStyle name="Note 5 10 2 5 2" xfId="33307" xr:uid="{C6D6BDC7-060D-4338-BB80-20BA4335C180}"/>
    <cellStyle name="Note 5 10 2 6" xfId="30554" xr:uid="{7261D09C-DE8F-4959-A76C-3273ED32EE8C}"/>
    <cellStyle name="Note 5 10 3" xfId="25745" xr:uid="{4926EB36-B801-459A-8FF5-02C8AFABC1CF}"/>
    <cellStyle name="Note 5 10 3 2" xfId="27892" xr:uid="{B7EFDAD2-A54A-468E-8086-F632C3E59932}"/>
    <cellStyle name="Note 5 10 3 2 2" xfId="32479" xr:uid="{6D06B2B0-8325-44E4-8E7A-8EC352DD07DC}"/>
    <cellStyle name="Note 5 10 3 3" xfId="26503" xr:uid="{511F3424-677E-4650-A8A4-FF71DD26C594}"/>
    <cellStyle name="Note 5 10 3 3 2" xfId="31291" xr:uid="{844381E9-02F2-4CB4-87FF-9460BEEC2610}"/>
    <cellStyle name="Note 5 10 3 4" xfId="26237" xr:uid="{8FD23532-3FAD-47B9-B2C9-433F20498479}"/>
    <cellStyle name="Note 5 10 3 4 2" xfId="31026" xr:uid="{FEC00775-64B8-4088-99A0-6616CC9A65EA}"/>
    <cellStyle name="Note 5 10 3 5" xfId="29339" xr:uid="{C154485B-98D5-4882-BBBA-2908129C0A66}"/>
    <cellStyle name="Note 5 10 3 5 2" xfId="33306" xr:uid="{E7CD48A7-3FC2-472E-B52A-3841B1401655}"/>
    <cellStyle name="Note 5 10 3 6" xfId="30733" xr:uid="{D384196B-A30E-48E2-8A6C-AF47FE6EB6CA}"/>
    <cellStyle name="Note 5 10 4" xfId="27426" xr:uid="{74A6287F-0B06-4941-932D-C516F5EB5577}"/>
    <cellStyle name="Note 5 10 4 2" xfId="32024" xr:uid="{8DC371AC-F577-4D11-A6EC-092D221689F7}"/>
    <cellStyle name="Note 5 10 5" xfId="26437" xr:uid="{C875DB6C-FDFD-4157-BCEC-0C3BC32CA575}"/>
    <cellStyle name="Note 5 10 5 2" xfId="31225" xr:uid="{CEB9E1DD-3130-4A7F-9CDD-2982E4FA64B2}"/>
    <cellStyle name="Note 5 10 6" xfId="26538" xr:uid="{4DC90840-FF27-4843-9C7C-4B20552D9FF0}"/>
    <cellStyle name="Note 5 10 6 2" xfId="31326" xr:uid="{C0FDFF15-5CD0-4224-8120-8725F457193F}"/>
    <cellStyle name="Note 5 10 7" xfId="29341" xr:uid="{B70D1784-C6B0-4C31-A406-D15DEF19A5DF}"/>
    <cellStyle name="Note 5 10 7 2" xfId="33308" xr:uid="{FEF85196-2994-42A3-A082-0380683FB852}"/>
    <cellStyle name="Note 5 10 8" xfId="30441" xr:uid="{91EA876D-ACC4-406F-A8EA-90A9A1FD3429}"/>
    <cellStyle name="Note 5 2" xfId="4657" xr:uid="{279767EE-A08C-44AC-B8B5-274E8DA76613}"/>
    <cellStyle name="Note 5 2 2" xfId="12636" xr:uid="{09A57194-73C5-4A63-918B-84AA1E06BCEC}"/>
    <cellStyle name="Note 5 2 2 2" xfId="23924" xr:uid="{7BF0D18D-D1FD-4878-8FE2-D3ADEE1BE0D8}"/>
    <cellStyle name="Note 5 2 3" xfId="10642" xr:uid="{A8170578-93F0-40CB-9EE1-079D08BC8A3A}"/>
    <cellStyle name="Note 5 2 3 2" xfId="21930" xr:uid="{A340D611-D7EA-4A55-A0D9-E0B0A03DD60D}"/>
    <cellStyle name="Note 5 2 4" xfId="8648" xr:uid="{A048B931-BD3A-4707-A6B9-86A080B1A4E4}"/>
    <cellStyle name="Note 5 2 4 2" xfId="19936" xr:uid="{00963F67-18F0-40FF-85B7-4D88B48ABC31}"/>
    <cellStyle name="Note 5 2 5" xfId="6654" xr:uid="{17F12EC7-A989-46FD-955E-97AB26365E0E}"/>
    <cellStyle name="Note 5 2 5 2" xfId="17942" xr:uid="{55686F79-1762-4264-8D68-CC99A61EE9BD}"/>
    <cellStyle name="Note 5 2 6" xfId="15948" xr:uid="{2DB71E2A-A66B-4068-BE61-9D9720887AD9}"/>
    <cellStyle name="Note 5 3" xfId="11639" xr:uid="{920768AE-8088-4D1F-8CBE-4C46380A11E0}"/>
    <cellStyle name="Note 5 3 2" xfId="22927" xr:uid="{942BD2BA-FA0D-4FC6-8201-DBDB0D2934ED}"/>
    <cellStyle name="Note 5 4" xfId="9645" xr:uid="{896DA57D-58BB-4130-B9A4-00E01C7FE312}"/>
    <cellStyle name="Note 5 4 2" xfId="20933" xr:uid="{BCD6CA63-C525-4249-A9CE-821E521695E9}"/>
    <cellStyle name="Note 5 5" xfId="7651" xr:uid="{218A09D1-CC78-4356-9901-F90E83931513}"/>
    <cellStyle name="Note 5 5 2" xfId="18939" xr:uid="{845DA13B-2A9A-45D9-BECF-F06E9213C52D}"/>
    <cellStyle name="Note 5 6" xfId="5657" xr:uid="{FFD7F69C-8CB5-42BB-8D45-D5A7E263C479}"/>
    <cellStyle name="Note 5 6 2" xfId="16945" xr:uid="{4491D96A-D126-422B-9EF8-B7F4351AD1D0}"/>
    <cellStyle name="Note 5 7" xfId="14951" xr:uid="{23CA419B-07A1-41D4-98E5-49E6A4FFE73F}"/>
    <cellStyle name="Note 5 8" xfId="13635" xr:uid="{3379326F-BC41-4E91-B6A2-06B4AA9BECD3}"/>
    <cellStyle name="Note 5 9" xfId="24259" xr:uid="{B9CDA6E3-BB5B-4F11-ADBE-8B2856C1389F}"/>
    <cellStyle name="Note 5 9 2" xfId="25508" xr:uid="{17FD6074-8F2C-48C7-B331-66C08BE0E397}"/>
    <cellStyle name="Note 5 9 2 2" xfId="27656" xr:uid="{595F28AE-06E2-4838-A11D-858F1B5E44BF}"/>
    <cellStyle name="Note 5 9 2 2 2" xfId="32247" xr:uid="{75442699-C85A-4B8D-B1D3-4F55A177C4BF}"/>
    <cellStyle name="Note 5 9 2 3" xfId="26780" xr:uid="{D471C217-9002-448E-A516-8FF3876F079C}"/>
    <cellStyle name="Note 5 9 2 3 2" xfId="31541" xr:uid="{5452D9EA-1571-45D7-B187-3279439F87AE}"/>
    <cellStyle name="Note 5 9 2 4" xfId="26811" xr:uid="{0D2B6E27-6A7D-44BF-BF53-109DD7A12790}"/>
    <cellStyle name="Note 5 9 2 4 2" xfId="31572" xr:uid="{BA8ABFF8-FF2F-416C-BA7F-6DAA490E5B3F}"/>
    <cellStyle name="Note 5 9 2 5" xfId="29337" xr:uid="{41BF0D57-88C3-4441-A9E7-304F742E547F}"/>
    <cellStyle name="Note 5 9 2 5 2" xfId="33304" xr:uid="{47E17C3B-698E-4180-9DB9-649FF408F9F4}"/>
    <cellStyle name="Note 5 9 2 6" xfId="30660" xr:uid="{C8351CAA-D793-4E52-912A-92281F95FFD2}"/>
    <cellStyle name="Note 5 9 3" xfId="25632" xr:uid="{91BCA5A4-E084-478F-8A47-F88A495A920D}"/>
    <cellStyle name="Note 5 9 3 2" xfId="27779" xr:uid="{241500D1-BC80-4C36-9230-4B22E68C2CFC}"/>
    <cellStyle name="Note 5 9 3 2 2" xfId="32366" xr:uid="{631B2D01-18C8-45AC-9C2A-FFCEF667464E}"/>
    <cellStyle name="Note 5 9 3 3" xfId="26857" xr:uid="{95887F1A-56C8-47BA-BE01-F8BBACD7BA2F}"/>
    <cellStyle name="Note 5 9 3 3 2" xfId="31618" xr:uid="{A8A2CF16-0A03-44D0-A469-1B06E99C46B8}"/>
    <cellStyle name="Note 5 9 3 4" xfId="26383" xr:uid="{3FC99876-6258-4392-AE57-D25EB649C095}"/>
    <cellStyle name="Note 5 9 3 4 2" xfId="31171" xr:uid="{F8D99DC4-384F-4B7E-AB87-D68971B374B5}"/>
    <cellStyle name="Note 5 9 3 5" xfId="29336" xr:uid="{F1BE9D6B-8D0A-431A-A0BA-1701917AA15D}"/>
    <cellStyle name="Note 5 9 3 5 2" xfId="33303" xr:uid="{B6A6C531-1B63-4185-A173-1FDBE230B61D}"/>
    <cellStyle name="Note 5 9 3 6" xfId="30683" xr:uid="{A72D35CA-5E19-497B-9100-07A6AFAE4401}"/>
    <cellStyle name="Note 5 9 4" xfId="27151" xr:uid="{A3631C9E-EFA2-4B15-A7FE-8E41699CB127}"/>
    <cellStyle name="Note 5 9 4 2" xfId="31875" xr:uid="{CC8121EE-99F0-4A5C-BA70-D6719439300B}"/>
    <cellStyle name="Note 5 9 5" xfId="26502" xr:uid="{AA4CCBA8-0497-42A3-9DCC-1014483E47B5}"/>
    <cellStyle name="Note 5 9 5 2" xfId="31290" xr:uid="{E3815B57-0049-45A2-903D-2F03AD8C381B}"/>
    <cellStyle name="Note 5 9 6" xfId="26517" xr:uid="{04D1BFDE-A196-45CC-85D6-18BC66ADD3C3}"/>
    <cellStyle name="Note 5 9 6 2" xfId="31305" xr:uid="{50F144ED-9B3D-4E3A-87F0-6B651E8696C5}"/>
    <cellStyle name="Note 5 9 7" xfId="29338" xr:uid="{AED18D01-937D-407D-883B-9500A1F5BA62}"/>
    <cellStyle name="Note 5 9 7 2" xfId="33305" xr:uid="{034DCCBC-020A-4D7E-A236-A03FD52A6644}"/>
    <cellStyle name="Note 5 9 8" xfId="30328" xr:uid="{A2F21257-FAFB-4039-9356-14DCD9824E93}"/>
    <cellStyle name="Note 50" xfId="3424" xr:uid="{99E301CE-DE1D-4B47-ADBB-EA03961728F0}"/>
    <cellStyle name="Note 50 2" xfId="4658" xr:uid="{15C4D051-B1E0-4CFB-A0E7-39DF80146563}"/>
    <cellStyle name="Note 50 2 2" xfId="12637" xr:uid="{1D8290B3-87A5-4B58-8D11-D873DABEA8A4}"/>
    <cellStyle name="Note 50 2 2 2" xfId="23925" xr:uid="{74C36D4D-CC28-4170-8F29-C2099B9C5C3E}"/>
    <cellStyle name="Note 50 2 3" xfId="10643" xr:uid="{3C778FB9-E880-41D3-8340-3382BC4B0C94}"/>
    <cellStyle name="Note 50 2 3 2" xfId="21931" xr:uid="{4C3A68AF-E9A5-4189-BDFD-4B24DC227225}"/>
    <cellStyle name="Note 50 2 4" xfId="8649" xr:uid="{F1FE72AC-41BC-4399-9373-B4ED45524AA4}"/>
    <cellStyle name="Note 50 2 4 2" xfId="19937" xr:uid="{F00DA65C-907D-4F7D-9590-138C8D79B7F4}"/>
    <cellStyle name="Note 50 2 5" xfId="6655" xr:uid="{812585AF-23C1-4D1D-B0E0-E7DCDF01D11D}"/>
    <cellStyle name="Note 50 2 5 2" xfId="17943" xr:uid="{354ECBAC-7EDA-44EC-81B8-D3A25144A32A}"/>
    <cellStyle name="Note 50 2 6" xfId="15949" xr:uid="{400ED612-D370-4330-BC27-156EB1626FCE}"/>
    <cellStyle name="Note 50 3" xfId="11640" xr:uid="{0429048D-5BFD-45D6-9778-4114A3CAA2CD}"/>
    <cellStyle name="Note 50 3 2" xfId="22928" xr:uid="{2F600E59-F979-40A5-B722-4E674D4C7DCA}"/>
    <cellStyle name="Note 50 4" xfId="9646" xr:uid="{B1B85FA7-AED0-41C8-9296-15949949CD41}"/>
    <cellStyle name="Note 50 4 2" xfId="20934" xr:uid="{1AC05C1A-ED93-43B0-9DB7-9092C68B2700}"/>
    <cellStyle name="Note 50 5" xfId="7652" xr:uid="{D5A4DB9D-1BB3-44E2-BCC8-F2375264F216}"/>
    <cellStyle name="Note 50 5 2" xfId="18940" xr:uid="{5CB6B5D4-3266-4FCD-98C5-C83255B3C9A8}"/>
    <cellStyle name="Note 50 6" xfId="5658" xr:uid="{C664EDA2-2A24-4841-BF99-F5EB87990AA5}"/>
    <cellStyle name="Note 50 6 2" xfId="16946" xr:uid="{BD6B1310-F479-4B2E-B477-13A167AB7DF2}"/>
    <cellStyle name="Note 50 7" xfId="14952" xr:uid="{1A5E6CEF-FD99-456C-B98B-BA1E3FF5A316}"/>
    <cellStyle name="Note 50 8" xfId="13636" xr:uid="{5AC03F33-6869-4FDE-A953-C243F46A970C}"/>
    <cellStyle name="Note 51" xfId="3425" xr:uid="{3A39071E-0DF3-468D-B3AD-D2BCC7F10AAC}"/>
    <cellStyle name="Note 51 2" xfId="4659" xr:uid="{A68B7CE5-6CA7-4497-8AA4-B1C559216101}"/>
    <cellStyle name="Note 51 2 2" xfId="12638" xr:uid="{DDB2B30A-35BF-4463-9363-08FFB9BA1C9B}"/>
    <cellStyle name="Note 51 2 2 2" xfId="23926" xr:uid="{56954AE5-9B73-4C0F-843B-443B830AD81A}"/>
    <cellStyle name="Note 51 2 3" xfId="10644" xr:uid="{2DA3627B-17B4-4325-B35F-19029C6C0E37}"/>
    <cellStyle name="Note 51 2 3 2" xfId="21932" xr:uid="{79958A2E-5671-43B7-96FA-52B779C65A87}"/>
    <cellStyle name="Note 51 2 4" xfId="8650" xr:uid="{7348A15C-E20C-4680-8744-0BDA77D07F25}"/>
    <cellStyle name="Note 51 2 4 2" xfId="19938" xr:uid="{AC61DF57-EAAB-47ED-B4E2-1A5FCA0D048B}"/>
    <cellStyle name="Note 51 2 5" xfId="6656" xr:uid="{D72420B8-4730-473F-B898-4CEC9581276D}"/>
    <cellStyle name="Note 51 2 5 2" xfId="17944" xr:uid="{8E3A4C05-8DAD-4C5C-9DAD-0169A5936BC2}"/>
    <cellStyle name="Note 51 2 6" xfId="15950" xr:uid="{2BE2DB27-7C68-4C72-A4DA-C008E485F7CE}"/>
    <cellStyle name="Note 51 3" xfId="11641" xr:uid="{839D7705-C8A0-4544-BC97-6A197BC3F78F}"/>
    <cellStyle name="Note 51 3 2" xfId="22929" xr:uid="{8C4A5C65-C820-4881-8455-3B69744F2FF4}"/>
    <cellStyle name="Note 51 4" xfId="9647" xr:uid="{411E03E6-B1FF-4D2F-8CFF-4582570F6285}"/>
    <cellStyle name="Note 51 4 2" xfId="20935" xr:uid="{A0F4AC5A-9ABF-4C8F-90D9-0736C824C2B4}"/>
    <cellStyle name="Note 51 5" xfId="7653" xr:uid="{A7E6F6B4-75DC-4BE9-978E-772CC1E7BE96}"/>
    <cellStyle name="Note 51 5 2" xfId="18941" xr:uid="{78D3455B-71DD-4196-8F6D-248AEBA507BC}"/>
    <cellStyle name="Note 51 6" xfId="5659" xr:uid="{B109631B-8638-468B-AEA3-2B022152B2A6}"/>
    <cellStyle name="Note 51 6 2" xfId="16947" xr:uid="{4EF92615-A3A4-4114-BFB4-FAE6E89EC3F5}"/>
    <cellStyle name="Note 51 7" xfId="14953" xr:uid="{81EA6FE1-9E3C-434F-B280-A9423FE0D6D0}"/>
    <cellStyle name="Note 51 8" xfId="13637" xr:uid="{AC41B0F2-CBAD-4471-9524-85DAE681FD9B}"/>
    <cellStyle name="Note 52" xfId="3426" xr:uid="{CE0E1CDC-0CEB-472C-9E2A-3BF70739BD1F}"/>
    <cellStyle name="Note 52 2" xfId="4660" xr:uid="{59202041-2E5A-4D5F-A206-867D634F790C}"/>
    <cellStyle name="Note 52 2 2" xfId="12639" xr:uid="{84B1A23D-3C77-4B71-9901-7880A7ACD778}"/>
    <cellStyle name="Note 52 2 2 2" xfId="23927" xr:uid="{C735C9A6-812A-4BDB-870B-E01100B4DE47}"/>
    <cellStyle name="Note 52 2 3" xfId="10645" xr:uid="{6735FAF6-8CD9-4490-BC88-46363BD53D30}"/>
    <cellStyle name="Note 52 2 3 2" xfId="21933" xr:uid="{06138A4C-79F9-4B41-848D-F057FD2A7EDE}"/>
    <cellStyle name="Note 52 2 4" xfId="8651" xr:uid="{B5E3D1A7-AB56-4E85-B64A-C373160F36EA}"/>
    <cellStyle name="Note 52 2 4 2" xfId="19939" xr:uid="{9D183293-A2D6-41B0-8621-08795114FBB6}"/>
    <cellStyle name="Note 52 2 5" xfId="6657" xr:uid="{A61DD23D-CAB0-4B32-B48D-E1264A5DD652}"/>
    <cellStyle name="Note 52 2 5 2" xfId="17945" xr:uid="{7D8D6E90-30CB-4B01-9D75-99AA97DD37A2}"/>
    <cellStyle name="Note 52 2 6" xfId="15951" xr:uid="{B04271ED-908B-4D0A-B6BA-C44F34CE3400}"/>
    <cellStyle name="Note 52 3" xfId="11642" xr:uid="{22274D32-4532-46ED-BEC3-E78A441954C1}"/>
    <cellStyle name="Note 52 3 2" xfId="22930" xr:uid="{C8EB2375-0CE5-4378-9747-DD11896356E8}"/>
    <cellStyle name="Note 52 4" xfId="9648" xr:uid="{50940C16-F73B-4CE4-BCCC-912DA553F67A}"/>
    <cellStyle name="Note 52 4 2" xfId="20936" xr:uid="{FEBECAB6-4279-4CC2-9530-75C4E1D41382}"/>
    <cellStyle name="Note 52 5" xfId="7654" xr:uid="{83606F33-ED55-4DA2-A126-7D05EE55F99A}"/>
    <cellStyle name="Note 52 5 2" xfId="18942" xr:uid="{B2228100-EB94-45FF-9F1C-9223A33A93AC}"/>
    <cellStyle name="Note 52 6" xfId="5660" xr:uid="{0567CDE5-4342-4A23-A693-D7710870F368}"/>
    <cellStyle name="Note 52 6 2" xfId="16948" xr:uid="{A5250375-E20A-4F06-B6D7-71F079B8D60F}"/>
    <cellStyle name="Note 52 7" xfId="14954" xr:uid="{B0BAA935-7B49-49DD-AC93-0579A18B08BA}"/>
    <cellStyle name="Note 52 8" xfId="13638" xr:uid="{03488BC4-B000-471B-8391-595BE1BC41AA}"/>
    <cellStyle name="Note 53" xfId="3427" xr:uid="{959BF649-F7BE-4879-9CA5-E58E53CCA120}"/>
    <cellStyle name="Note 53 2" xfId="4661" xr:uid="{F50B3F3E-B775-4684-82E4-30F75FB1BF39}"/>
    <cellStyle name="Note 53 2 2" xfId="12640" xr:uid="{5B86F0C5-123A-4F03-BF40-CD96EBB3E132}"/>
    <cellStyle name="Note 53 2 2 2" xfId="23928" xr:uid="{541A1079-541B-4064-9AD0-27F672BF435D}"/>
    <cellStyle name="Note 53 2 3" xfId="10646" xr:uid="{D75C7020-C58A-491A-BCBC-E9379F52FDFD}"/>
    <cellStyle name="Note 53 2 3 2" xfId="21934" xr:uid="{CC28595C-0E36-4E98-9ED0-C44037538C81}"/>
    <cellStyle name="Note 53 2 4" xfId="8652" xr:uid="{954DA927-9423-4A90-A404-FA377E2C15AD}"/>
    <cellStyle name="Note 53 2 4 2" xfId="19940" xr:uid="{FFB9719B-F932-43C4-A7A5-C6F80E22C76C}"/>
    <cellStyle name="Note 53 2 5" xfId="6658" xr:uid="{F6224BA5-3673-4F7E-9A99-BA1F7F8F3832}"/>
    <cellStyle name="Note 53 2 5 2" xfId="17946" xr:uid="{33250592-9B0E-4EE4-914C-BB42AD379201}"/>
    <cellStyle name="Note 53 2 6" xfId="15952" xr:uid="{DB7CFEA7-6DD3-48BF-A550-6EFB5226B576}"/>
    <cellStyle name="Note 53 3" xfId="11643" xr:uid="{FEEF4FF7-301E-4BED-B347-C5BD8F02F366}"/>
    <cellStyle name="Note 53 3 2" xfId="22931" xr:uid="{BDB8F52A-9B69-4DB3-9EE1-4975FA4E227E}"/>
    <cellStyle name="Note 53 4" xfId="9649" xr:uid="{DDC89D2B-BF5C-498F-9A76-1D389CC7EB11}"/>
    <cellStyle name="Note 53 4 2" xfId="20937" xr:uid="{2A7F5047-AE31-4F39-BF44-ADE2D9AF2FCD}"/>
    <cellStyle name="Note 53 5" xfId="7655" xr:uid="{7CA1C5FB-7617-45AC-B751-7976C8A24D02}"/>
    <cellStyle name="Note 53 5 2" xfId="18943" xr:uid="{8F07FA40-9288-41A9-8751-6B03392FD97C}"/>
    <cellStyle name="Note 53 6" xfId="5661" xr:uid="{E4C0BE3A-92E4-40A6-B31D-562C69A73588}"/>
    <cellStyle name="Note 53 6 2" xfId="16949" xr:uid="{96F3C026-F11E-4501-8509-CE148ECCB561}"/>
    <cellStyle name="Note 53 7" xfId="14955" xr:uid="{46BE8087-CEB1-4104-9445-8663E80687B2}"/>
    <cellStyle name="Note 53 8" xfId="13639" xr:uid="{2485C53C-D82E-467C-BA8A-B724EC7B645D}"/>
    <cellStyle name="Note 54" xfId="3428" xr:uid="{0FF7260D-3638-40C7-AE5C-A87C600DC53D}"/>
    <cellStyle name="Note 54 2" xfId="4662" xr:uid="{21EA0F80-E0A7-4B3B-8C3C-20C507E3EE1D}"/>
    <cellStyle name="Note 54 2 2" xfId="12641" xr:uid="{2D60475B-6A36-4DCD-B25B-3061B6F34822}"/>
    <cellStyle name="Note 54 2 2 2" xfId="23929" xr:uid="{F15D2A97-454E-49BF-9D7E-4A1CE11C4108}"/>
    <cellStyle name="Note 54 2 3" xfId="10647" xr:uid="{05732428-8E30-4E73-80D9-B8142B5A1897}"/>
    <cellStyle name="Note 54 2 3 2" xfId="21935" xr:uid="{D92DB183-72F3-4786-A575-CAEB0A2522E0}"/>
    <cellStyle name="Note 54 2 4" xfId="8653" xr:uid="{1E230C21-F50D-4165-BF68-58FB6691BF86}"/>
    <cellStyle name="Note 54 2 4 2" xfId="19941" xr:uid="{BFD5B04F-436E-4C88-BBBC-CDEA421A8CA4}"/>
    <cellStyle name="Note 54 2 5" xfId="6659" xr:uid="{11E247E8-63AC-49F5-8543-1DFA385B3A54}"/>
    <cellStyle name="Note 54 2 5 2" xfId="17947" xr:uid="{621D44C5-E50B-4079-8E07-0E7A6A999502}"/>
    <cellStyle name="Note 54 2 6" xfId="15953" xr:uid="{E6F19D14-49AD-4F0B-9AAC-13264BF93A33}"/>
    <cellStyle name="Note 54 3" xfId="11644" xr:uid="{C391CB2E-2A7A-4F85-8121-F55F805EA970}"/>
    <cellStyle name="Note 54 3 2" xfId="22932" xr:uid="{E341BF2B-9A34-4AFD-B47D-CF3400F653CF}"/>
    <cellStyle name="Note 54 4" xfId="9650" xr:uid="{C8C39601-7CED-40CE-A6E9-15921C1A8984}"/>
    <cellStyle name="Note 54 4 2" xfId="20938" xr:uid="{8EAAEB7B-4DA8-4B82-B379-F987AF88434C}"/>
    <cellStyle name="Note 54 5" xfId="7656" xr:uid="{27FAF02A-DFE7-4587-A8BB-6FEDDB1E465C}"/>
    <cellStyle name="Note 54 5 2" xfId="18944" xr:uid="{5325A08A-3995-4F94-869E-5F952F8B7032}"/>
    <cellStyle name="Note 54 6" xfId="5662" xr:uid="{4A7F3430-F727-4032-B53C-91BA224358DF}"/>
    <cellStyle name="Note 54 6 2" xfId="16950" xr:uid="{588C05B8-7133-4295-8564-EACF451FA088}"/>
    <cellStyle name="Note 54 7" xfId="14956" xr:uid="{CAC49302-CD4E-45F5-91B7-629969C0EB15}"/>
    <cellStyle name="Note 54 8" xfId="13640" xr:uid="{742D25B0-5940-4524-AF87-24E9266018DF}"/>
    <cellStyle name="Note 55" xfId="3429" xr:uid="{7DDCA953-D6FD-4A16-AF8B-39B78AC79B71}"/>
    <cellStyle name="Note 55 2" xfId="4663" xr:uid="{19B54CEA-BF3C-4F6D-9879-6BFCE30BEAB7}"/>
    <cellStyle name="Note 55 2 2" xfId="12642" xr:uid="{EA1EC707-1521-48F6-A9F1-1A08E42EDD05}"/>
    <cellStyle name="Note 55 2 2 2" xfId="23930" xr:uid="{B2CF25DB-A3C7-4D47-AA47-F6B6AC794E36}"/>
    <cellStyle name="Note 55 2 3" xfId="10648" xr:uid="{7B2CCE46-B3E7-48E8-B2AD-27992CE428BB}"/>
    <cellStyle name="Note 55 2 3 2" xfId="21936" xr:uid="{BC93944A-4993-4A94-9CB4-DD6568EE38AB}"/>
    <cellStyle name="Note 55 2 4" xfId="8654" xr:uid="{2697440E-863E-4C8B-97B7-83AB16A46368}"/>
    <cellStyle name="Note 55 2 4 2" xfId="19942" xr:uid="{CCF6DB3F-D788-4352-AEBC-21F37D251CC4}"/>
    <cellStyle name="Note 55 2 5" xfId="6660" xr:uid="{5017895C-CBD1-4C14-80E6-E5A10EE950A9}"/>
    <cellStyle name="Note 55 2 5 2" xfId="17948" xr:uid="{989AADF2-C342-4248-8EC9-D44CFD2DA96E}"/>
    <cellStyle name="Note 55 2 6" xfId="15954" xr:uid="{8D571A29-03F8-4FF1-B868-BB45CED8DC90}"/>
    <cellStyle name="Note 55 3" xfId="11645" xr:uid="{9A9CC15B-1511-490D-82EB-8D391294604D}"/>
    <cellStyle name="Note 55 3 2" xfId="22933" xr:uid="{7CD2CC94-625A-439E-AA06-2C950A175E13}"/>
    <cellStyle name="Note 55 4" xfId="9651" xr:uid="{C4115BAC-0C94-4F23-A667-D95D8732E774}"/>
    <cellStyle name="Note 55 4 2" xfId="20939" xr:uid="{B3558718-92B3-4EDF-950A-7B4006505F39}"/>
    <cellStyle name="Note 55 5" xfId="7657" xr:uid="{0BB72C28-4276-40C0-AA4F-033B63E9F729}"/>
    <cellStyle name="Note 55 5 2" xfId="18945" xr:uid="{00915241-EB10-4728-8D97-DB3038A893ED}"/>
    <cellStyle name="Note 55 6" xfId="5663" xr:uid="{EB191043-5CF8-404E-A788-63B3D90D99EB}"/>
    <cellStyle name="Note 55 6 2" xfId="16951" xr:uid="{85C62F95-F1EC-4812-89F9-EAB6AA31C0A2}"/>
    <cellStyle name="Note 55 7" xfId="14957" xr:uid="{ADB265B0-63D4-4657-AC23-9C9D8B81EDC8}"/>
    <cellStyle name="Note 55 8" xfId="13641" xr:uid="{622FE050-ED84-43F6-B37F-ED08B0267B04}"/>
    <cellStyle name="Note 56" xfId="3430" xr:uid="{C92C5482-5C10-48D0-8643-574C6BC9ED97}"/>
    <cellStyle name="Note 56 2" xfId="4664" xr:uid="{E90E185A-FF41-44AA-8BF4-36ACB1F652E2}"/>
    <cellStyle name="Note 56 2 2" xfId="12643" xr:uid="{3E0F5700-E5CE-426F-BFC5-9BA4D152DD1C}"/>
    <cellStyle name="Note 56 2 2 2" xfId="23931" xr:uid="{DFB529B3-2AA0-495E-BFA6-198B0385E252}"/>
    <cellStyle name="Note 56 2 3" xfId="10649" xr:uid="{D8093379-8709-4BFE-9481-10498D793835}"/>
    <cellStyle name="Note 56 2 3 2" xfId="21937" xr:uid="{781A96CB-3063-4FD8-B697-FD39A5921C50}"/>
    <cellStyle name="Note 56 2 4" xfId="8655" xr:uid="{A3CF5E51-C30C-49CA-9F0C-B4AD45491E9A}"/>
    <cellStyle name="Note 56 2 4 2" xfId="19943" xr:uid="{1704F9C4-1A43-4869-92E7-E4DD85EF0157}"/>
    <cellStyle name="Note 56 2 5" xfId="6661" xr:uid="{8A141882-C8EC-4124-9A09-A6675D45E318}"/>
    <cellStyle name="Note 56 2 5 2" xfId="17949" xr:uid="{91A1D3D5-4DCA-438A-B0C8-CA083824847C}"/>
    <cellStyle name="Note 56 2 6" xfId="15955" xr:uid="{A438DFB6-88CC-49F6-AE4D-90EB092E1192}"/>
    <cellStyle name="Note 56 3" xfId="11646" xr:uid="{3177B912-E393-4BE6-890B-63C667F89286}"/>
    <cellStyle name="Note 56 3 2" xfId="22934" xr:uid="{8A7E4F14-87CE-424B-ACFF-869B4D6E0241}"/>
    <cellStyle name="Note 56 4" xfId="9652" xr:uid="{53BC871D-D9C1-4990-9537-02910D12D7C2}"/>
    <cellStyle name="Note 56 4 2" xfId="20940" xr:uid="{CCAD7E6E-B17E-48F6-9A39-D5542DC7DA1B}"/>
    <cellStyle name="Note 56 5" xfId="7658" xr:uid="{DFA9866D-B920-4FEB-BC1E-3BDA8A6F33F0}"/>
    <cellStyle name="Note 56 5 2" xfId="18946" xr:uid="{6B343790-DB9D-453D-B64F-87804A74D8DF}"/>
    <cellStyle name="Note 56 6" xfId="5664" xr:uid="{94225EBC-ADAD-4F96-9E2B-EC4EA858999A}"/>
    <cellStyle name="Note 56 6 2" xfId="16952" xr:uid="{E08FA502-AA17-44BE-8511-85BCC4AA7F37}"/>
    <cellStyle name="Note 56 7" xfId="14958" xr:uid="{742801B3-8766-4BE4-BEC1-0DFE629A915C}"/>
    <cellStyle name="Note 56 8" xfId="13642" xr:uid="{4978E91B-AEDF-47BE-B8D5-0400CD978D4E}"/>
    <cellStyle name="Note 57" xfId="3431" xr:uid="{DCA318F9-B96C-4578-9CA6-AE5CE6208250}"/>
    <cellStyle name="Note 57 2" xfId="4665" xr:uid="{5DFF840F-F099-4194-9FA9-8C9CD1287D75}"/>
    <cellStyle name="Note 57 2 2" xfId="12644" xr:uid="{0985A1F2-20A7-4682-A5DC-46CEC928D971}"/>
    <cellStyle name="Note 57 2 2 2" xfId="23932" xr:uid="{C2E5675A-A7E0-492D-972C-4414E2B9D979}"/>
    <cellStyle name="Note 57 2 3" xfId="10650" xr:uid="{5A86C665-BDA3-4854-8005-9AFA0D458151}"/>
    <cellStyle name="Note 57 2 3 2" xfId="21938" xr:uid="{0D658423-161D-4D8D-86AE-6A6470AAAFCE}"/>
    <cellStyle name="Note 57 2 4" xfId="8656" xr:uid="{E80CEBFD-6A5A-4DE7-8FB0-2874B3B8943C}"/>
    <cellStyle name="Note 57 2 4 2" xfId="19944" xr:uid="{677A401F-58B3-45AE-8A60-C1E13D4FB374}"/>
    <cellStyle name="Note 57 2 5" xfId="6662" xr:uid="{701647B3-BE36-4544-9273-BF4BAE1786B6}"/>
    <cellStyle name="Note 57 2 5 2" xfId="17950" xr:uid="{F8349CB8-C881-4171-9909-CB3A03FBD9E0}"/>
    <cellStyle name="Note 57 2 6" xfId="15956" xr:uid="{E14C7F79-2AA9-441C-A9AC-551F57715D41}"/>
    <cellStyle name="Note 57 3" xfId="11647" xr:uid="{EC084B16-19D0-4060-8631-49481BDEFE21}"/>
    <cellStyle name="Note 57 3 2" xfId="22935" xr:uid="{EF1A8A76-77AC-46FA-A7D7-DA6719A6B33F}"/>
    <cellStyle name="Note 57 4" xfId="9653" xr:uid="{C7E20BF3-8424-468A-B106-BEB547EE950A}"/>
    <cellStyle name="Note 57 4 2" xfId="20941" xr:uid="{00B6D105-F844-449F-AA49-606EB4A2C61B}"/>
    <cellStyle name="Note 57 5" xfId="7659" xr:uid="{A2ADBF6D-D000-4053-BBF0-8055087199CC}"/>
    <cellStyle name="Note 57 5 2" xfId="18947" xr:uid="{D46442BA-D6D7-43E7-AEB2-A09E135DE674}"/>
    <cellStyle name="Note 57 6" xfId="5665" xr:uid="{AEC1A6C3-D703-463E-AEF2-DA87257CBD24}"/>
    <cellStyle name="Note 57 6 2" xfId="16953" xr:uid="{BCF7E6E9-B679-4835-A062-DF2C864787A8}"/>
    <cellStyle name="Note 57 7" xfId="14959" xr:uid="{77971D14-A9A4-4950-A7E0-12E68B070D89}"/>
    <cellStyle name="Note 57 8" xfId="13643" xr:uid="{B4D0624A-9B03-462F-BB67-133A8749556B}"/>
    <cellStyle name="Note 58" xfId="3432" xr:uid="{79587D9A-525A-413B-8179-F996CD69631E}"/>
    <cellStyle name="Note 58 2" xfId="4666" xr:uid="{67D8DBA4-8BF6-4305-867B-A1E58ADCBDAD}"/>
    <cellStyle name="Note 58 2 2" xfId="12645" xr:uid="{15FAB138-0349-4636-BD73-41838B797A3B}"/>
    <cellStyle name="Note 58 2 2 2" xfId="23933" xr:uid="{48F08C70-C5A6-4801-BB00-8D5BBDB7D1D9}"/>
    <cellStyle name="Note 58 2 3" xfId="10651" xr:uid="{AB91BD56-84BD-4D52-BF2E-7E04927B9D0A}"/>
    <cellStyle name="Note 58 2 3 2" xfId="21939" xr:uid="{E3C0ED8B-CE15-4DD1-B10E-2610BBC28A27}"/>
    <cellStyle name="Note 58 2 4" xfId="8657" xr:uid="{E2C6582C-C7CC-40FD-BD11-CFFE98700C7B}"/>
    <cellStyle name="Note 58 2 4 2" xfId="19945" xr:uid="{3FCECBBF-06D0-45BD-B81D-7E7104B143D6}"/>
    <cellStyle name="Note 58 2 5" xfId="6663" xr:uid="{6635F737-3974-48A3-BE72-42534C5E1204}"/>
    <cellStyle name="Note 58 2 5 2" xfId="17951" xr:uid="{F08B57F6-5B5D-4B7E-8FD1-ED9570764366}"/>
    <cellStyle name="Note 58 2 6" xfId="15957" xr:uid="{1D0335AD-2B4F-4162-9D30-64350E848141}"/>
    <cellStyle name="Note 58 3" xfId="11648" xr:uid="{B43AE08C-78A2-48BB-BB9E-ED3AF6585E8E}"/>
    <cellStyle name="Note 58 3 2" xfId="22936" xr:uid="{9058B3A6-87C8-4051-AB00-98A2EE7C6B1B}"/>
    <cellStyle name="Note 58 4" xfId="9654" xr:uid="{68AC0DDB-1BDE-4431-8AC1-38A69B24D58A}"/>
    <cellStyle name="Note 58 4 2" xfId="20942" xr:uid="{346227F7-82FE-414A-9CB8-DF7D22070A03}"/>
    <cellStyle name="Note 58 5" xfId="7660" xr:uid="{3CE3E5DB-528C-4723-BC1C-9484D17CC682}"/>
    <cellStyle name="Note 58 5 2" xfId="18948" xr:uid="{7D1AF09E-0FE9-4BF3-BDEE-579DDF01128F}"/>
    <cellStyle name="Note 58 6" xfId="5666" xr:uid="{A3CC319E-8D44-4F7C-A25A-4B9C3DA6AD8D}"/>
    <cellStyle name="Note 58 6 2" xfId="16954" xr:uid="{2E85084C-A786-4E31-8183-B703392CA8BE}"/>
    <cellStyle name="Note 58 7" xfId="14960" xr:uid="{1C5F1027-1302-4FEF-9AAB-C562CC88C0BE}"/>
    <cellStyle name="Note 58 8" xfId="13644" xr:uid="{06A746C7-A047-43C2-BF3A-6D007383B7BC}"/>
    <cellStyle name="Note 59" xfId="3433" xr:uid="{D4C39AC6-FB5C-4896-B3F4-2E071F1C182B}"/>
    <cellStyle name="Note 59 2" xfId="4667" xr:uid="{CB1244C0-E840-4BDE-BD90-DC975F5CA713}"/>
    <cellStyle name="Note 59 2 2" xfId="12646" xr:uid="{D19AC69B-314D-4D06-AB2F-6CF939906658}"/>
    <cellStyle name="Note 59 2 2 2" xfId="23934" xr:uid="{470A1465-D71A-47CA-A957-F3E3ECF28438}"/>
    <cellStyle name="Note 59 2 3" xfId="10652" xr:uid="{A80B431B-FB87-4337-8035-02B55FA0D9CF}"/>
    <cellStyle name="Note 59 2 3 2" xfId="21940" xr:uid="{7F6792F0-0C80-43AB-A996-896BC0BA5B13}"/>
    <cellStyle name="Note 59 2 4" xfId="8658" xr:uid="{E6B4FD9C-E725-4DF4-A885-7D54D5938AC0}"/>
    <cellStyle name="Note 59 2 4 2" xfId="19946" xr:uid="{B52C6B05-59A2-493F-B138-0D71149EA4ED}"/>
    <cellStyle name="Note 59 2 5" xfId="6664" xr:uid="{7426A5E8-5933-4C2D-AF79-1A5610FE0591}"/>
    <cellStyle name="Note 59 2 5 2" xfId="17952" xr:uid="{36A1D6A7-75AC-4310-8B74-0A715067049A}"/>
    <cellStyle name="Note 59 2 6" xfId="15958" xr:uid="{1C2F670E-6C08-4250-B0E3-66A8C564A8B1}"/>
    <cellStyle name="Note 59 3" xfId="11649" xr:uid="{2C7C4165-84F6-4062-A4C1-822BDD418F65}"/>
    <cellStyle name="Note 59 3 2" xfId="22937" xr:uid="{D5554BCB-AF50-4216-A6F9-D4CDA71162AD}"/>
    <cellStyle name="Note 59 4" xfId="9655" xr:uid="{59B4E61D-A3A5-4C7C-9995-2F50778584A3}"/>
    <cellStyle name="Note 59 4 2" xfId="20943" xr:uid="{65154E1B-8610-45DE-82A3-4BBEB22E6001}"/>
    <cellStyle name="Note 59 5" xfId="7661" xr:uid="{09F341F9-9984-43CA-9F8C-64CA12FA2817}"/>
    <cellStyle name="Note 59 5 2" xfId="18949" xr:uid="{7DE5B5CC-E8C0-44D5-A470-49E2B34C3813}"/>
    <cellStyle name="Note 59 6" xfId="5667" xr:uid="{79F5917C-764E-4928-A52C-F9A6A841AF6C}"/>
    <cellStyle name="Note 59 6 2" xfId="16955" xr:uid="{2F15C559-514B-4614-A7F3-E2EFE9A90B04}"/>
    <cellStyle name="Note 59 7" xfId="14961" xr:uid="{48A9FC56-8698-4E29-A89E-B85FA32D4FD0}"/>
    <cellStyle name="Note 59 8" xfId="13645" xr:uid="{095AEB31-2161-4796-8EAE-BEF2919F2C20}"/>
    <cellStyle name="Note 6" xfId="3434" xr:uid="{B4C484B1-78F2-4E87-9E86-CEC7F847DC8E}"/>
    <cellStyle name="Note 6 10" xfId="24822" xr:uid="{6982D344-2F31-4FD1-BBEC-EEF67F23E398}"/>
    <cellStyle name="Note 6 11" xfId="25143" xr:uid="{3A1939BA-8467-4BA2-B0B2-A86F641799F6}"/>
    <cellStyle name="Note 6 2" xfId="4668" xr:uid="{02FCCB26-2FC0-4B30-AEED-6EEE1F2950A4}"/>
    <cellStyle name="Note 6 2 2" xfId="12647" xr:uid="{5ECD873B-E4E6-4F76-804C-422DBB4DCC7F}"/>
    <cellStyle name="Note 6 2 2 2" xfId="23935" xr:uid="{F74FF585-3EF5-4BE1-9917-7D622E707977}"/>
    <cellStyle name="Note 6 2 3" xfId="10653" xr:uid="{7277B923-B061-4B8F-B8D1-7BBB49290D6F}"/>
    <cellStyle name="Note 6 2 3 2" xfId="21941" xr:uid="{E54FD154-8903-4927-A7F2-92C92EB71F66}"/>
    <cellStyle name="Note 6 2 4" xfId="8659" xr:uid="{7442AE8B-BF26-481A-A319-BCE4B2EE079C}"/>
    <cellStyle name="Note 6 2 4 2" xfId="19947" xr:uid="{ADD76DFB-5D41-4BB5-A974-02B9C7009B85}"/>
    <cellStyle name="Note 6 2 5" xfId="6665" xr:uid="{1B4EEA21-25DA-4B7D-9219-45AEC043B785}"/>
    <cellStyle name="Note 6 2 5 2" xfId="17953" xr:uid="{BA5E25AC-3148-4A8C-93D8-076FEC764889}"/>
    <cellStyle name="Note 6 2 6" xfId="15959" xr:uid="{9E9FD76F-A776-4A9C-B79B-85ECFD873566}"/>
    <cellStyle name="Note 6 2 7" xfId="24526" xr:uid="{A62C9D2E-48DE-4EFD-B1B5-BFC3162A9D1E}"/>
    <cellStyle name="Note 6 2 8" xfId="24969" xr:uid="{90C69D50-8BD6-4779-BCF2-E79DEFA5856F}"/>
    <cellStyle name="Note 6 2 9" xfId="25331" xr:uid="{5D7A3434-95C8-4EE6-B339-7CC3627BDA70}"/>
    <cellStyle name="Note 6 3" xfId="11650" xr:uid="{984C09F5-49C2-4A32-BD09-1B452D6167FC}"/>
    <cellStyle name="Note 6 3 2" xfId="22938" xr:uid="{1A218105-47E4-4BBF-80F1-1AECCA5CDBFB}"/>
    <cellStyle name="Note 6 4" xfId="9656" xr:uid="{6CD893C7-B2FA-4127-B5DF-2385B0A517D4}"/>
    <cellStyle name="Note 6 4 2" xfId="20944" xr:uid="{42DD68AB-47C9-46BB-91B9-62089623B9B6}"/>
    <cellStyle name="Note 6 5" xfId="7662" xr:uid="{0292BFD2-3857-42DC-951B-23EE3535116C}"/>
    <cellStyle name="Note 6 5 2" xfId="18950" xr:uid="{48CCBE94-EE39-482A-8E1B-039D416EAA23}"/>
    <cellStyle name="Note 6 6" xfId="5668" xr:uid="{B9EE5EE9-ACAE-4DC6-B94A-E7C4008601F5}"/>
    <cellStyle name="Note 6 6 2" xfId="16956" xr:uid="{067B5B4B-E760-461B-8AC7-745E0594D3C0}"/>
    <cellStyle name="Note 6 7" xfId="14962" xr:uid="{868C3F52-CDF0-4B71-927F-D9CFDE51CCCA}"/>
    <cellStyle name="Note 6 8" xfId="13646" xr:uid="{83A8C1E5-17E8-4966-89DE-32E5AD7D0D40}"/>
    <cellStyle name="Note 6 9" xfId="24260" xr:uid="{9A5758A4-EC51-4D73-AB23-689A0FAB8615}"/>
    <cellStyle name="Note 60" xfId="3435" xr:uid="{B1BAEFE4-21EC-4448-B2CF-FE10B37A10F1}"/>
    <cellStyle name="Note 60 2" xfId="4669" xr:uid="{A759D973-718E-4E9B-9A05-A935DB190F4C}"/>
    <cellStyle name="Note 60 2 2" xfId="12648" xr:uid="{47C0B03C-1D73-4945-978F-67EAC4A1407A}"/>
    <cellStyle name="Note 60 2 2 2" xfId="23936" xr:uid="{416FFBC2-D35A-4601-A6E1-F9FC6B248556}"/>
    <cellStyle name="Note 60 2 3" xfId="10654" xr:uid="{4488C439-0094-4355-9979-C141728609B6}"/>
    <cellStyle name="Note 60 2 3 2" xfId="21942" xr:uid="{79F4659A-4860-4575-A98C-832CA3E90948}"/>
    <cellStyle name="Note 60 2 4" xfId="8660" xr:uid="{29704DCC-D9DF-4AA8-931F-60E76AFAAEDE}"/>
    <cellStyle name="Note 60 2 4 2" xfId="19948" xr:uid="{EEA9CCE9-3D62-488A-92ED-0969E933B5C6}"/>
    <cellStyle name="Note 60 2 5" xfId="6666" xr:uid="{F60195A4-1C2F-4673-9330-2E4F284EC21F}"/>
    <cellStyle name="Note 60 2 5 2" xfId="17954" xr:uid="{CEA09A09-31FD-42D0-B048-F5B3633856EC}"/>
    <cellStyle name="Note 60 2 6" xfId="15960" xr:uid="{DD87BBA3-5D04-4362-98D0-F538FB8FD351}"/>
    <cellStyle name="Note 60 3" xfId="11651" xr:uid="{5203E23C-2CD9-4200-AEEC-875DFCAD00E4}"/>
    <cellStyle name="Note 60 3 2" xfId="22939" xr:uid="{31547D97-26BD-4718-8A48-3AF934FFD8D3}"/>
    <cellStyle name="Note 60 4" xfId="9657" xr:uid="{B38BFD9D-E793-4569-937F-3DB26C046F0B}"/>
    <cellStyle name="Note 60 4 2" xfId="20945" xr:uid="{93BF3E6E-7BA2-4F4C-845E-89379302BA3E}"/>
    <cellStyle name="Note 60 5" xfId="7663" xr:uid="{72727DA7-666F-40AA-9994-474B80CA4BC8}"/>
    <cellStyle name="Note 60 5 2" xfId="18951" xr:uid="{94CAFC15-C4F2-41B5-8FE5-AF64F4613EBF}"/>
    <cellStyle name="Note 60 6" xfId="5669" xr:uid="{F1084207-D5F2-4B37-80C2-1AB22251CFAA}"/>
    <cellStyle name="Note 60 6 2" xfId="16957" xr:uid="{CDB35CE4-FC9B-4739-B85E-127DB2F2C559}"/>
    <cellStyle name="Note 60 7" xfId="14963" xr:uid="{6F09784B-2171-483A-9490-D1446BB65759}"/>
    <cellStyle name="Note 60 8" xfId="13647" xr:uid="{5C8E51C8-0777-4422-8971-948F82DFE9B8}"/>
    <cellStyle name="Note 61" xfId="3436" xr:uid="{7C3F1C9C-2EDB-4B3F-8016-92536C5E335D}"/>
    <cellStyle name="Note 61 2" xfId="4670" xr:uid="{77F8FEF6-54AB-44B2-A974-E30E48CA76A9}"/>
    <cellStyle name="Note 61 2 2" xfId="12649" xr:uid="{CBD93442-366C-4D17-B181-2CB2097629C9}"/>
    <cellStyle name="Note 61 2 2 2" xfId="23937" xr:uid="{34F0A068-EF92-4721-A56D-D0915A412E05}"/>
    <cellStyle name="Note 61 2 3" xfId="10655" xr:uid="{2C689D5B-87CE-4345-A76B-2B2A745E829F}"/>
    <cellStyle name="Note 61 2 3 2" xfId="21943" xr:uid="{D4C47951-A2CD-43A4-9760-0686E4BFFA61}"/>
    <cellStyle name="Note 61 2 4" xfId="8661" xr:uid="{08B0BDF2-5F4C-457F-911E-5D660488543D}"/>
    <cellStyle name="Note 61 2 4 2" xfId="19949" xr:uid="{004AB81D-FCEB-4407-99C2-BD12B4FFE7B0}"/>
    <cellStyle name="Note 61 2 5" xfId="6667" xr:uid="{9F552215-5005-4C0B-9D75-195814D97B14}"/>
    <cellStyle name="Note 61 2 5 2" xfId="17955" xr:uid="{FDC1D7FE-6C1F-4FE7-8BBA-19FF655FCA82}"/>
    <cellStyle name="Note 61 2 6" xfId="15961" xr:uid="{A7B8DDD2-0902-4408-A884-90791A3E657F}"/>
    <cellStyle name="Note 61 3" xfId="11652" xr:uid="{8865C93E-4B60-44B0-A5AC-D4D4F36247C1}"/>
    <cellStyle name="Note 61 3 2" xfId="22940" xr:uid="{80C5A9F5-F3B6-467C-B4DA-7538DF8DFB3F}"/>
    <cellStyle name="Note 61 4" xfId="9658" xr:uid="{0732FFFE-F866-4E64-A61A-63B5E974DBA3}"/>
    <cellStyle name="Note 61 4 2" xfId="20946" xr:uid="{0F24C15D-2AA5-49A7-991E-BA23B42883F3}"/>
    <cellStyle name="Note 61 5" xfId="7664" xr:uid="{34A88485-DAA8-4272-9E13-6CC0BB85C2FA}"/>
    <cellStyle name="Note 61 5 2" xfId="18952" xr:uid="{9D0EBA1B-A967-4CC6-B9EB-C87E8BC0543B}"/>
    <cellStyle name="Note 61 6" xfId="5670" xr:uid="{DB33D163-EDCC-4CEE-83CF-4CBE14C0B5F0}"/>
    <cellStyle name="Note 61 6 2" xfId="16958" xr:uid="{50195A2E-C6B3-4420-866D-7DE5C7101948}"/>
    <cellStyle name="Note 61 7" xfId="14964" xr:uid="{B355B1E6-1CD1-4678-B05D-7DD1224BAD46}"/>
    <cellStyle name="Note 61 8" xfId="13648" xr:uid="{E669AD83-E3C7-4200-8C2A-4C1A0EB75258}"/>
    <cellStyle name="Note 62" xfId="3437" xr:uid="{9CED042F-3C08-4B34-A4CC-ED937EE23F30}"/>
    <cellStyle name="Note 62 2" xfId="4671" xr:uid="{F6025518-B049-4F8D-B983-508A6861653E}"/>
    <cellStyle name="Note 62 2 2" xfId="12650" xr:uid="{14ABA537-F398-4188-B833-0BD2E10902E9}"/>
    <cellStyle name="Note 62 2 2 2" xfId="23938" xr:uid="{1EDCEE65-8AA6-4B2B-B116-7B05A4996BC7}"/>
    <cellStyle name="Note 62 2 3" xfId="10656" xr:uid="{4827C163-99E6-4BF1-A68D-7BBF66BFD24B}"/>
    <cellStyle name="Note 62 2 3 2" xfId="21944" xr:uid="{0B315E4D-18AA-452C-A7BF-47479D5C093E}"/>
    <cellStyle name="Note 62 2 4" xfId="8662" xr:uid="{8A03250D-2C1F-4E45-AAF5-3734D057ACD2}"/>
    <cellStyle name="Note 62 2 4 2" xfId="19950" xr:uid="{1BE87497-AD7F-4156-9294-5B0F857F34C5}"/>
    <cellStyle name="Note 62 2 5" xfId="6668" xr:uid="{0E94FA76-B6C2-4808-9901-B40B5073AC11}"/>
    <cellStyle name="Note 62 2 5 2" xfId="17956" xr:uid="{0DC20073-8FA2-43CA-B1D0-545267E6C50D}"/>
    <cellStyle name="Note 62 2 6" xfId="15962" xr:uid="{12297A13-FC0D-49E7-82B2-73B8C9DAC591}"/>
    <cellStyle name="Note 62 3" xfId="11653" xr:uid="{615AC266-1067-46F3-B6B7-F84E71B5E0DD}"/>
    <cellStyle name="Note 62 3 2" xfId="22941" xr:uid="{0623027D-7747-433A-8561-1A804BA40CFB}"/>
    <cellStyle name="Note 62 4" xfId="9659" xr:uid="{427056D2-927F-4ACE-B93B-3F3410797419}"/>
    <cellStyle name="Note 62 4 2" xfId="20947" xr:uid="{382ACE8B-6EFC-4425-B968-8F819EE455A0}"/>
    <cellStyle name="Note 62 5" xfId="7665" xr:uid="{7AFCB105-D3C5-45E6-BA74-CA306B5A9F47}"/>
    <cellStyle name="Note 62 5 2" xfId="18953" xr:uid="{BFD025B4-24DF-40D9-9F70-1B40C0B0BDCE}"/>
    <cellStyle name="Note 62 6" xfId="5671" xr:uid="{BC0DF31D-EF83-4B87-872B-11D41F6A25D4}"/>
    <cellStyle name="Note 62 6 2" xfId="16959" xr:uid="{0B25470F-D807-4400-9D1B-1A8AA131536F}"/>
    <cellStyle name="Note 62 7" xfId="14965" xr:uid="{E1F8200D-9279-44EB-AEE8-F83D1ABB2822}"/>
    <cellStyle name="Note 62 8" xfId="13649" xr:uid="{491F3444-551A-402A-A39C-B87D95219CC0}"/>
    <cellStyle name="Note 63" xfId="3438" xr:uid="{3F7DA0A1-90B6-4265-A3F2-083EE7FB4EF0}"/>
    <cellStyle name="Note 63 2" xfId="4672" xr:uid="{57A2D324-9B78-4CF1-B985-721F6AD79A1B}"/>
    <cellStyle name="Note 63 2 2" xfId="12651" xr:uid="{8B4D8049-F9A7-4E95-9CD1-CEA9987ABCA9}"/>
    <cellStyle name="Note 63 2 2 2" xfId="23939" xr:uid="{EF0EA27C-3225-4941-98DF-6584581CD850}"/>
    <cellStyle name="Note 63 2 3" xfId="10657" xr:uid="{AD1461E3-E449-40AD-80AE-785F1327A1B8}"/>
    <cellStyle name="Note 63 2 3 2" xfId="21945" xr:uid="{08FFBFD5-7FB0-4B4F-87A6-E2C8620B9F02}"/>
    <cellStyle name="Note 63 2 4" xfId="8663" xr:uid="{615493DD-BEF3-4023-B8F5-AC58808658DD}"/>
    <cellStyle name="Note 63 2 4 2" xfId="19951" xr:uid="{D70D0298-D3CF-46B8-AEB1-F7C64FDF33E2}"/>
    <cellStyle name="Note 63 2 5" xfId="6669" xr:uid="{5B6A42DE-7F68-48A2-841D-E2734B787316}"/>
    <cellStyle name="Note 63 2 5 2" xfId="17957" xr:uid="{3678CDA0-3C29-4187-B74E-581D1D1C6051}"/>
    <cellStyle name="Note 63 2 6" xfId="15963" xr:uid="{B8796615-1D16-442C-85BF-284D726686AF}"/>
    <cellStyle name="Note 63 3" xfId="11654" xr:uid="{78D287AD-C899-4727-B81C-91103084015D}"/>
    <cellStyle name="Note 63 3 2" xfId="22942" xr:uid="{BEDCA7D3-3EC2-488B-840B-31C672FCF3BD}"/>
    <cellStyle name="Note 63 4" xfId="9660" xr:uid="{624EEBD3-D399-4BF6-BFA9-C45A867E2A9F}"/>
    <cellStyle name="Note 63 4 2" xfId="20948" xr:uid="{77F0DD86-ABCB-4522-A24F-2E73ABE3A578}"/>
    <cellStyle name="Note 63 5" xfId="7666" xr:uid="{9361E551-1D66-46BF-A3BD-FC6559E9FD80}"/>
    <cellStyle name="Note 63 5 2" xfId="18954" xr:uid="{FC8BED13-9A7A-4149-8AF3-331D4A36FC8A}"/>
    <cellStyle name="Note 63 6" xfId="5672" xr:uid="{B592A17E-4132-4CC1-8D54-803C37D90177}"/>
    <cellStyle name="Note 63 6 2" xfId="16960" xr:uid="{BF9D7C7A-3372-4F7D-907B-5488D4B48B4A}"/>
    <cellStyle name="Note 63 7" xfId="14966" xr:uid="{73C1519B-87E0-4E13-A15C-5A56D1F4C035}"/>
    <cellStyle name="Note 63 8" xfId="13650" xr:uid="{D9473317-2317-4DDF-B004-0BDFDB469753}"/>
    <cellStyle name="Note 64" xfId="3439" xr:uid="{0400AD1D-FCCB-48AA-96D5-28C19AC49C2F}"/>
    <cellStyle name="Note 64 2" xfId="4673" xr:uid="{BA2CFBFD-B5F7-4045-BF3F-74E4E200A7EE}"/>
    <cellStyle name="Note 64 2 2" xfId="12652" xr:uid="{9221FF9D-55CF-4C25-A431-A02F2075C5B6}"/>
    <cellStyle name="Note 64 2 2 2" xfId="23940" xr:uid="{E2E23383-A1FB-4EFE-8246-852E23866258}"/>
    <cellStyle name="Note 64 2 3" xfId="10658" xr:uid="{16BB59AD-52AA-49F6-BF93-5D72865B1E36}"/>
    <cellStyle name="Note 64 2 3 2" xfId="21946" xr:uid="{0BC3A615-8A44-493A-985A-5438B83F9F3D}"/>
    <cellStyle name="Note 64 2 4" xfId="8664" xr:uid="{490195B6-5D56-44AF-9C1D-16449FC53C45}"/>
    <cellStyle name="Note 64 2 4 2" xfId="19952" xr:uid="{70AA9201-956E-4A6F-98D7-22B501ACABC1}"/>
    <cellStyle name="Note 64 2 5" xfId="6670" xr:uid="{EA299673-374F-4624-BFD1-A497DA1A34E5}"/>
    <cellStyle name="Note 64 2 5 2" xfId="17958" xr:uid="{68298291-14DB-42A4-ACBC-6CE28CEF4124}"/>
    <cellStyle name="Note 64 2 6" xfId="15964" xr:uid="{71F1AD65-1D1F-4CDF-AB96-3DAEB0465947}"/>
    <cellStyle name="Note 64 3" xfId="11655" xr:uid="{535A19B6-2338-4DC1-BC87-9B96F3B74A50}"/>
    <cellStyle name="Note 64 3 2" xfId="22943" xr:uid="{94B2EC6B-6E63-4230-BFD6-A320D675EAB5}"/>
    <cellStyle name="Note 64 4" xfId="9661" xr:uid="{00C014F3-3D43-4E5A-B8C5-2FA836A2D26C}"/>
    <cellStyle name="Note 64 4 2" xfId="20949" xr:uid="{0FDEDB52-5CE9-494E-BC38-F5C3188EBCB0}"/>
    <cellStyle name="Note 64 5" xfId="7667" xr:uid="{11DEA22A-3FF1-4641-B030-33FB50DE0129}"/>
    <cellStyle name="Note 64 5 2" xfId="18955" xr:uid="{DFBE045C-ED0B-48D0-81ED-6059449B009F}"/>
    <cellStyle name="Note 64 6" xfId="5673" xr:uid="{EA1ECC76-BBC7-49D5-8352-6F2983525D8B}"/>
    <cellStyle name="Note 64 6 2" xfId="16961" xr:uid="{94576F40-B28D-41F8-A59E-6576BAB57A1A}"/>
    <cellStyle name="Note 64 7" xfId="14967" xr:uid="{B79DD5C0-36B8-4456-8C99-815FB8D0BF50}"/>
    <cellStyle name="Note 64 8" xfId="13651" xr:uid="{DD876D0D-E2B7-4BBE-ABC1-7623F64DF119}"/>
    <cellStyle name="Note 65" xfId="3440" xr:uid="{E2D81323-2C31-41F1-9242-18D7EE9FA513}"/>
    <cellStyle name="Note 65 2" xfId="4674" xr:uid="{2FE27DFC-4440-4A10-94C8-0D99D4174870}"/>
    <cellStyle name="Note 65 2 2" xfId="12653" xr:uid="{EBE1C72E-5D2E-4264-B28B-8E8FCFE89602}"/>
    <cellStyle name="Note 65 2 2 2" xfId="23941" xr:uid="{758475B7-28CD-4C47-986A-BD8D3863E0F7}"/>
    <cellStyle name="Note 65 2 3" xfId="10659" xr:uid="{D9A7FE82-D3F6-4835-8941-1D47A1F9D7EA}"/>
    <cellStyle name="Note 65 2 3 2" xfId="21947" xr:uid="{B7BFB300-C690-4E27-891E-359B011EE69B}"/>
    <cellStyle name="Note 65 2 4" xfId="8665" xr:uid="{449A1C83-C21A-492F-8A76-22E843F54975}"/>
    <cellStyle name="Note 65 2 4 2" xfId="19953" xr:uid="{FDF2444B-C1AA-4AC4-8376-563765D05292}"/>
    <cellStyle name="Note 65 2 5" xfId="6671" xr:uid="{2BF22B83-BED6-4D1A-A810-F9256B025222}"/>
    <cellStyle name="Note 65 2 5 2" xfId="17959" xr:uid="{9D998F12-06E2-4662-BE26-EB3D8011F46B}"/>
    <cellStyle name="Note 65 2 6" xfId="15965" xr:uid="{323CAEC0-1A98-4DAE-BD29-6535F92004D3}"/>
    <cellStyle name="Note 65 3" xfId="11656" xr:uid="{99B398AD-DA94-4A67-9B44-D080BCC9B189}"/>
    <cellStyle name="Note 65 3 2" xfId="22944" xr:uid="{B471D980-4749-47AF-952D-00D6432D04BC}"/>
    <cellStyle name="Note 65 4" xfId="9662" xr:uid="{BB37FBB4-9E37-4C52-B952-F0D6CD434A82}"/>
    <cellStyle name="Note 65 4 2" xfId="20950" xr:uid="{BD9C3B72-F84F-419B-811A-7633CEDF75BD}"/>
    <cellStyle name="Note 65 5" xfId="7668" xr:uid="{E4EB00B8-CF9A-453E-82B5-2EC43CB19E02}"/>
    <cellStyle name="Note 65 5 2" xfId="18956" xr:uid="{DA371CB6-A642-442C-B36A-BB41165A4D03}"/>
    <cellStyle name="Note 65 6" xfId="5674" xr:uid="{E5CF5C73-046A-404F-9CBD-8AC98D189BE4}"/>
    <cellStyle name="Note 65 6 2" xfId="16962" xr:uid="{6892F74C-503A-4F85-8E70-9A49B7D4B2EA}"/>
    <cellStyle name="Note 65 7" xfId="14968" xr:uid="{D27760EB-3F53-49B8-BF18-E5D87BDBCA71}"/>
    <cellStyle name="Note 65 8" xfId="13652" xr:uid="{E2E6FD13-8F0B-4CDE-AF54-C2A7CBDBC002}"/>
    <cellStyle name="Note 66" xfId="3441" xr:uid="{790896C3-9362-46AE-9BEA-DB038C4BBEBD}"/>
    <cellStyle name="Note 66 2" xfId="4675" xr:uid="{A46B695B-3D95-42AD-9CF3-0316CF702A9C}"/>
    <cellStyle name="Note 66 2 2" xfId="12654" xr:uid="{CD5EFCE9-5952-4C88-86B0-76DFEAB16B71}"/>
    <cellStyle name="Note 66 2 2 2" xfId="23942" xr:uid="{73933359-87CB-4040-A0AD-5A4D4F79F0AB}"/>
    <cellStyle name="Note 66 2 3" xfId="10660" xr:uid="{BD49265F-77D3-4CBD-91D0-0A7AF26190F6}"/>
    <cellStyle name="Note 66 2 3 2" xfId="21948" xr:uid="{92D76ABA-11E2-4634-ABA2-B9BB3AE2E407}"/>
    <cellStyle name="Note 66 2 4" xfId="8666" xr:uid="{A01AD9C9-AE0B-4B79-A110-A456822B88E5}"/>
    <cellStyle name="Note 66 2 4 2" xfId="19954" xr:uid="{93E520DC-3109-4851-A101-A592CE580FD1}"/>
    <cellStyle name="Note 66 2 5" xfId="6672" xr:uid="{C12660EC-D660-4353-8130-90ECB4134B56}"/>
    <cellStyle name="Note 66 2 5 2" xfId="17960" xr:uid="{E6B90581-D8CA-4DAA-AA99-ED9372887C1F}"/>
    <cellStyle name="Note 66 2 6" xfId="15966" xr:uid="{2996A337-6ED5-4F7E-AE12-96D4690880ED}"/>
    <cellStyle name="Note 66 3" xfId="11657" xr:uid="{96C6603D-34E4-46D8-955C-6180F6AE5549}"/>
    <cellStyle name="Note 66 3 2" xfId="22945" xr:uid="{CEBBC7C5-43A1-430D-898F-6444E0D0788C}"/>
    <cellStyle name="Note 66 4" xfId="9663" xr:uid="{691EF0BA-2292-40F4-BADE-198149D964D4}"/>
    <cellStyle name="Note 66 4 2" xfId="20951" xr:uid="{F6BE8E4C-608A-4035-BEB8-32EA94B1CDAC}"/>
    <cellStyle name="Note 66 5" xfId="7669" xr:uid="{D0D74059-7480-43AF-820F-CAC85E540697}"/>
    <cellStyle name="Note 66 5 2" xfId="18957" xr:uid="{BA88AA20-5129-4F3A-8C2C-1740186277A0}"/>
    <cellStyle name="Note 66 6" xfId="5675" xr:uid="{25A82E8E-EF1D-4094-975C-89001797C7F4}"/>
    <cellStyle name="Note 66 6 2" xfId="16963" xr:uid="{A0E82F99-57B1-4DC1-A0B3-C1F211D7E990}"/>
    <cellStyle name="Note 66 7" xfId="14969" xr:uid="{9DC76780-20FD-40DE-BE3D-B2BD7E2D1AA8}"/>
    <cellStyle name="Note 66 8" xfId="13653" xr:uid="{0F7B1263-1730-477C-94CC-57857A8AAAFA}"/>
    <cellStyle name="Note 67" xfId="3442" xr:uid="{85C41DF6-457B-4166-820B-9A9C81EEA258}"/>
    <cellStyle name="Note 67 2" xfId="4676" xr:uid="{86A351E9-B4FE-4E7E-819D-D69930050B4E}"/>
    <cellStyle name="Note 67 2 2" xfId="12655" xr:uid="{08A18A49-A855-4790-9165-5545232BD7FF}"/>
    <cellStyle name="Note 67 2 2 2" xfId="23943" xr:uid="{B7A523EF-C93B-4DD3-BC90-9E4EFA958CC7}"/>
    <cellStyle name="Note 67 2 3" xfId="10661" xr:uid="{C7D63A74-57DF-4D03-911A-89992ABDB351}"/>
    <cellStyle name="Note 67 2 3 2" xfId="21949" xr:uid="{2A870B84-2B99-4A59-BBB9-2CC57374C3C5}"/>
    <cellStyle name="Note 67 2 4" xfId="8667" xr:uid="{DA203ABD-4E4B-4D78-BC60-09359926FC3A}"/>
    <cellStyle name="Note 67 2 4 2" xfId="19955" xr:uid="{679C1563-1D1C-4248-B55B-D7C5F4F4C54D}"/>
    <cellStyle name="Note 67 2 5" xfId="6673" xr:uid="{7FE69532-255C-42DE-B805-BB99EF7E00C7}"/>
    <cellStyle name="Note 67 2 5 2" xfId="17961" xr:uid="{3552FCFF-DF9F-4346-B722-A4156D7F7C9B}"/>
    <cellStyle name="Note 67 2 6" xfId="15967" xr:uid="{861DA03D-E27F-47F2-848D-E6EC6D1066D5}"/>
    <cellStyle name="Note 67 3" xfId="11658" xr:uid="{A22754C3-2C39-41F9-8150-DA8883582E2E}"/>
    <cellStyle name="Note 67 3 2" xfId="22946" xr:uid="{C072F53B-F330-4946-BD5E-E46294F60364}"/>
    <cellStyle name="Note 67 4" xfId="9664" xr:uid="{BACB426C-A436-4EAC-A629-0C6393AC491C}"/>
    <cellStyle name="Note 67 4 2" xfId="20952" xr:uid="{B1B72458-A009-4052-BD1A-9C16B8C1D225}"/>
    <cellStyle name="Note 67 5" xfId="7670" xr:uid="{7EE331FA-10A8-451B-8881-51C77B18B4B6}"/>
    <cellStyle name="Note 67 5 2" xfId="18958" xr:uid="{603AE631-2466-4DB3-88A7-56F7E3CD53E9}"/>
    <cellStyle name="Note 67 6" xfId="5676" xr:uid="{E3CF9B38-DA65-4592-9920-C0F75A398B72}"/>
    <cellStyle name="Note 67 6 2" xfId="16964" xr:uid="{AE82C629-B328-47AD-B6CB-A3A2AAAE5044}"/>
    <cellStyle name="Note 67 7" xfId="14970" xr:uid="{93FD98D1-8B68-47C3-B4C9-8A340E9438AA}"/>
    <cellStyle name="Note 67 8" xfId="13654" xr:uid="{599683DB-08DF-4889-8126-59A1CE930434}"/>
    <cellStyle name="Note 68" xfId="3443" xr:uid="{B4C2016F-143C-4C40-B4CB-36795B6F5E1B}"/>
    <cellStyle name="Note 68 2" xfId="4677" xr:uid="{A7949A25-C048-4328-A60A-626FA33FF5AE}"/>
    <cellStyle name="Note 68 2 2" xfId="12656" xr:uid="{A0190C7F-CA9B-4494-BC60-B599A5D6AC22}"/>
    <cellStyle name="Note 68 2 2 2" xfId="23944" xr:uid="{81B81FA2-3FA2-416C-8CB8-BD189132045B}"/>
    <cellStyle name="Note 68 2 3" xfId="10662" xr:uid="{68A713EA-FE79-433D-ACBE-69897C8AE643}"/>
    <cellStyle name="Note 68 2 3 2" xfId="21950" xr:uid="{B3060B46-6A62-4196-BCD8-77110F8C6E65}"/>
    <cellStyle name="Note 68 2 4" xfId="8668" xr:uid="{199D6315-5F01-4D43-A1C8-04AA4C20C2B5}"/>
    <cellStyle name="Note 68 2 4 2" xfId="19956" xr:uid="{80DB0F8C-95CD-4A54-BE43-026CDA259E3E}"/>
    <cellStyle name="Note 68 2 5" xfId="6674" xr:uid="{F0B00607-727D-4D7D-A00D-A8A036F56580}"/>
    <cellStyle name="Note 68 2 5 2" xfId="17962" xr:uid="{BAD7DE52-2CED-4730-BC02-DC1E2C4DB26B}"/>
    <cellStyle name="Note 68 2 6" xfId="15968" xr:uid="{A0916C52-31DE-42E8-927C-5EFB39546ACF}"/>
    <cellStyle name="Note 68 3" xfId="11659" xr:uid="{7DCF2031-1ABE-46AA-960C-9F0DE8A4F96E}"/>
    <cellStyle name="Note 68 3 2" xfId="22947" xr:uid="{6B6795AB-D37F-4450-A1AD-0831CB5F49C1}"/>
    <cellStyle name="Note 68 4" xfId="9665" xr:uid="{0DA9513C-02E1-4397-ADBE-9C28D2B113A1}"/>
    <cellStyle name="Note 68 4 2" xfId="20953" xr:uid="{3BC0D354-A1D4-45CA-8D1A-EBA9A164E3B6}"/>
    <cellStyle name="Note 68 5" xfId="7671" xr:uid="{1DB7FF09-7D02-4FD7-AD47-63D3933D705A}"/>
    <cellStyle name="Note 68 5 2" xfId="18959" xr:uid="{31A638DB-CC82-4A54-BA50-5E06C5C7FDAD}"/>
    <cellStyle name="Note 68 6" xfId="5677" xr:uid="{C029BA3E-E3E2-4BAC-B220-368D38E78FE3}"/>
    <cellStyle name="Note 68 6 2" xfId="16965" xr:uid="{205AD538-D5DA-429D-9C1A-DF9AEA360B12}"/>
    <cellStyle name="Note 68 7" xfId="14971" xr:uid="{71B9B3A1-04EB-44B0-85C7-2F15BE5BECDB}"/>
    <cellStyle name="Note 68 8" xfId="13655" xr:uid="{77063772-F4EC-411F-9A13-2AB717A5BDB6}"/>
    <cellStyle name="Note 69" xfId="3444" xr:uid="{949CE8B1-53E0-47D6-8FC4-C809C11DC36E}"/>
    <cellStyle name="Note 69 2" xfId="4678" xr:uid="{42FDE023-46AE-4B30-B8C0-773742B1C1E4}"/>
    <cellStyle name="Note 69 2 2" xfId="12657" xr:uid="{13134EEA-3F12-4E23-A5D0-7A4C35C0C8EB}"/>
    <cellStyle name="Note 69 2 2 2" xfId="23945" xr:uid="{B1212385-1BF0-447A-83F7-62E2BF2A499B}"/>
    <cellStyle name="Note 69 2 3" xfId="10663" xr:uid="{86F4FDC6-433F-4E4D-82A4-38F65E0DE74D}"/>
    <cellStyle name="Note 69 2 3 2" xfId="21951" xr:uid="{392D1B9E-3BC2-43F8-B5DD-D30AD9E5EFA5}"/>
    <cellStyle name="Note 69 2 4" xfId="8669" xr:uid="{50BED713-4369-43DF-A291-9D83638B132E}"/>
    <cellStyle name="Note 69 2 4 2" xfId="19957" xr:uid="{07E56097-5A45-49E8-A1C9-960BBDF1442D}"/>
    <cellStyle name="Note 69 2 5" xfId="6675" xr:uid="{86DBEF29-A734-4879-BA90-2789F3727ED4}"/>
    <cellStyle name="Note 69 2 5 2" xfId="17963" xr:uid="{CB91CEC5-CFBA-4A98-82BD-6725595AF186}"/>
    <cellStyle name="Note 69 2 6" xfId="15969" xr:uid="{E1C12943-DFE9-4174-82CE-ED39D8D14476}"/>
    <cellStyle name="Note 69 3" xfId="11660" xr:uid="{2FBCD93D-3B2A-4232-9330-2273446E231D}"/>
    <cellStyle name="Note 69 3 2" xfId="22948" xr:uid="{96AF54A6-BBA6-432A-A6BA-D168A5C54B6B}"/>
    <cellStyle name="Note 69 4" xfId="9666" xr:uid="{52FEB6F1-835A-4D1D-B019-A76FAEAF8029}"/>
    <cellStyle name="Note 69 4 2" xfId="20954" xr:uid="{80DF5E81-8DF4-4D8B-8042-E354396660EA}"/>
    <cellStyle name="Note 69 5" xfId="7672" xr:uid="{849CC107-EF51-4D9E-B4FD-5D1F7B56BFAA}"/>
    <cellStyle name="Note 69 5 2" xfId="18960" xr:uid="{78AB74F9-8DF7-4652-9ABC-DDF75D51D98F}"/>
    <cellStyle name="Note 69 6" xfId="5678" xr:uid="{A6D4F625-8600-4635-9900-F996844EC841}"/>
    <cellStyle name="Note 69 6 2" xfId="16966" xr:uid="{E3CE5B66-BD3B-4C8B-AD47-AC1B072C1744}"/>
    <cellStyle name="Note 69 7" xfId="14972" xr:uid="{78E41031-1D3E-4169-A488-9AE07258707D}"/>
    <cellStyle name="Note 69 8" xfId="13656" xr:uid="{EDCDCF73-C147-4F1C-9ECF-8B511A2C1132}"/>
    <cellStyle name="Note 7" xfId="3445" xr:uid="{F4BD6FC7-3BF2-45D8-BBF8-0E126D56BBD3}"/>
    <cellStyle name="Note 7 10" xfId="24823" xr:uid="{2C193CEB-BA75-4FE6-9D28-6F9F28AF6CF4}"/>
    <cellStyle name="Note 7 11" xfId="25144" xr:uid="{579C6549-4EF9-4F68-95CD-265D45623373}"/>
    <cellStyle name="Note 7 2" xfId="4679" xr:uid="{6BF84CF9-5123-4BE3-B153-F11002F664F3}"/>
    <cellStyle name="Note 7 2 2" xfId="12658" xr:uid="{E66C54E1-C382-40E7-898B-A8D98BFD6546}"/>
    <cellStyle name="Note 7 2 2 2" xfId="23946" xr:uid="{15F28A2F-652F-4075-8706-4BD7C564007C}"/>
    <cellStyle name="Note 7 2 3" xfId="10664" xr:uid="{8DE9C274-5E25-4588-BD0E-9469886D8B80}"/>
    <cellStyle name="Note 7 2 3 2" xfId="21952" xr:uid="{E2FE47C5-0407-40C8-8270-913B44C38631}"/>
    <cellStyle name="Note 7 2 4" xfId="8670" xr:uid="{344F81A7-4D16-4138-8E8A-49D7CAACB190}"/>
    <cellStyle name="Note 7 2 4 2" xfId="19958" xr:uid="{A0332896-D171-4AF2-B40B-DA7BA7433344}"/>
    <cellStyle name="Note 7 2 5" xfId="6676" xr:uid="{FF334C9D-D931-4C3C-8BB2-BBFC98E1E6B4}"/>
    <cellStyle name="Note 7 2 5 2" xfId="17964" xr:uid="{F2970FFB-FEB9-4F0E-84CB-359301211522}"/>
    <cellStyle name="Note 7 2 6" xfId="15970" xr:uid="{6F8380ED-ADC0-4ADE-BE70-16D83C93666B}"/>
    <cellStyle name="Note 7 2 7" xfId="24527" xr:uid="{BE5E8781-3273-4683-AE16-F20E757464DA}"/>
    <cellStyle name="Note 7 2 8" xfId="24970" xr:uid="{D4AF0722-6D01-4981-9412-2A6831670456}"/>
    <cellStyle name="Note 7 2 9" xfId="25332" xr:uid="{D3A3EEF2-B053-44D4-A9E4-5818B3261427}"/>
    <cellStyle name="Note 7 3" xfId="11661" xr:uid="{DE189AD2-737E-4D76-B6D7-2BFD2F4015AE}"/>
    <cellStyle name="Note 7 3 2" xfId="22949" xr:uid="{227E0279-6EF1-4FED-9E05-5BC496EFFB59}"/>
    <cellStyle name="Note 7 4" xfId="9667" xr:uid="{FFFDF1F9-1C37-4CBF-95AE-F15E71F7B9C1}"/>
    <cellStyle name="Note 7 4 2" xfId="20955" xr:uid="{A77692BB-69A5-4D3D-8DB3-D7518D932726}"/>
    <cellStyle name="Note 7 5" xfId="7673" xr:uid="{268961AB-E247-4C14-AB93-D0887D6DB1EA}"/>
    <cellStyle name="Note 7 5 2" xfId="18961" xr:uid="{4DE24BD5-9E5D-4B2D-B5D6-91CE6D60384B}"/>
    <cellStyle name="Note 7 6" xfId="5679" xr:uid="{BD0B3C4F-5F55-4183-A8E3-D32A7467269E}"/>
    <cellStyle name="Note 7 6 2" xfId="16967" xr:uid="{32E7859B-DB41-4914-9E25-1475F07DFD63}"/>
    <cellStyle name="Note 7 7" xfId="14973" xr:uid="{32662D71-99A4-4FC3-AB59-C8FAE4863792}"/>
    <cellStyle name="Note 7 8" xfId="13657" xr:uid="{6474C050-24BC-4A14-963B-19F9655F3863}"/>
    <cellStyle name="Note 7 9" xfId="24261" xr:uid="{CBFB10CD-07DC-456D-A90D-8F7B498A20DF}"/>
    <cellStyle name="Note 70" xfId="3446" xr:uid="{D12B581D-B583-46B9-A4B7-FAE161AFDFC5}"/>
    <cellStyle name="Note 70 2" xfId="4680" xr:uid="{97AA8746-DE35-4528-9114-99BAED6863C9}"/>
    <cellStyle name="Note 70 2 2" xfId="12659" xr:uid="{392AC876-89D5-4CF2-8A07-C5034EC87262}"/>
    <cellStyle name="Note 70 2 2 2" xfId="23947" xr:uid="{F3F728CC-84C4-4376-AD42-4A8E6EE41BD1}"/>
    <cellStyle name="Note 70 2 3" xfId="10665" xr:uid="{491F8747-60C9-4298-92F9-71C100D01BA6}"/>
    <cellStyle name="Note 70 2 3 2" xfId="21953" xr:uid="{AA478ECA-5E14-419E-AFB1-C0A1954F9B83}"/>
    <cellStyle name="Note 70 2 4" xfId="8671" xr:uid="{FE2E7FE9-8204-49CD-85D2-4E11274EDC30}"/>
    <cellStyle name="Note 70 2 4 2" xfId="19959" xr:uid="{BEDBF353-9954-4B31-A420-BDCA2DCFAD87}"/>
    <cellStyle name="Note 70 2 5" xfId="6677" xr:uid="{ECB2182D-D0D1-4289-A2AA-545C70DDCB0E}"/>
    <cellStyle name="Note 70 2 5 2" xfId="17965" xr:uid="{5509E642-CB9A-4F30-BE53-075EDED67327}"/>
    <cellStyle name="Note 70 2 6" xfId="15971" xr:uid="{606341A7-D8BF-4D00-8B00-732556075249}"/>
    <cellStyle name="Note 70 3" xfId="11662" xr:uid="{6D94E367-E1D9-4BDB-A7B2-A38924EFD506}"/>
    <cellStyle name="Note 70 3 2" xfId="22950" xr:uid="{C044E7D8-29DB-4F1D-9B7A-6E4FA399F95D}"/>
    <cellStyle name="Note 70 4" xfId="9668" xr:uid="{04CCA92F-012E-4ED4-BDE0-04C63229E9F5}"/>
    <cellStyle name="Note 70 4 2" xfId="20956" xr:uid="{E7AB2936-D199-4D1D-83F1-5D40729E20BF}"/>
    <cellStyle name="Note 70 5" xfId="7674" xr:uid="{5983138F-49A4-4CEF-B664-75B030CAF344}"/>
    <cellStyle name="Note 70 5 2" xfId="18962" xr:uid="{8FCD441B-D9EE-4403-9AE2-9C0F0CA6985E}"/>
    <cellStyle name="Note 70 6" xfId="5680" xr:uid="{187C074D-90EE-47ED-A22E-91CF17E4DF10}"/>
    <cellStyle name="Note 70 6 2" xfId="16968" xr:uid="{DDE0A824-B230-4F36-8861-83A16DA465A0}"/>
    <cellStyle name="Note 70 7" xfId="14974" xr:uid="{9E2E2DC7-AA1A-48FA-BAED-A033FF1F5C2A}"/>
    <cellStyle name="Note 70 8" xfId="13658" xr:uid="{1FB6F81C-5B88-4EAC-B089-1BCF6420A8EC}"/>
    <cellStyle name="Note 71" xfId="3447" xr:uid="{8A924003-D789-4B43-BA81-9C21A596A4CA}"/>
    <cellStyle name="Note 71 2" xfId="4681" xr:uid="{D53D4C39-B8DC-4319-BA13-49AA8021F913}"/>
    <cellStyle name="Note 71 2 2" xfId="12660" xr:uid="{1E0638DC-565A-44E8-B21D-1C39B1BE3A71}"/>
    <cellStyle name="Note 71 2 2 2" xfId="23948" xr:uid="{7629BFDC-C6E4-41F8-AE8D-52D25634BF35}"/>
    <cellStyle name="Note 71 2 3" xfId="10666" xr:uid="{50FCECD3-4C9E-4D6B-B3E9-E839E3888F1B}"/>
    <cellStyle name="Note 71 2 3 2" xfId="21954" xr:uid="{1461667F-3946-4096-B526-A93C14ADDC18}"/>
    <cellStyle name="Note 71 2 4" xfId="8672" xr:uid="{A3BF545A-D0DF-4A21-9AD5-EF72C7EB1F35}"/>
    <cellStyle name="Note 71 2 4 2" xfId="19960" xr:uid="{7BBCE4F9-0D12-4480-BFB6-18926FC55EE1}"/>
    <cellStyle name="Note 71 2 5" xfId="6678" xr:uid="{DD5F7FA8-1158-4F7C-B55C-A792A31689D3}"/>
    <cellStyle name="Note 71 2 5 2" xfId="17966" xr:uid="{D61CB339-769C-49F1-8B7A-9B7A6A770119}"/>
    <cellStyle name="Note 71 2 6" xfId="15972" xr:uid="{FCEFD9EC-99F4-4180-99A5-C0696BDD5B22}"/>
    <cellStyle name="Note 71 3" xfId="11663" xr:uid="{6B846FE1-917E-4527-88CF-8504C01C024C}"/>
    <cellStyle name="Note 71 3 2" xfId="22951" xr:uid="{882062C5-3C3D-44C7-9A5B-94AC28FEB5D1}"/>
    <cellStyle name="Note 71 4" xfId="9669" xr:uid="{995A9D97-8186-434F-890D-B63295E95071}"/>
    <cellStyle name="Note 71 4 2" xfId="20957" xr:uid="{FA2044C2-FB31-4A8D-813B-C1B1302B4319}"/>
    <cellStyle name="Note 71 5" xfId="7675" xr:uid="{FEAB4213-948D-4A70-8D5C-87E97338CFED}"/>
    <cellStyle name="Note 71 5 2" xfId="18963" xr:uid="{655F1DD8-48E6-4D2E-AD6C-5CCFAA6D09D2}"/>
    <cellStyle name="Note 71 6" xfId="5681" xr:uid="{21EF555F-D7B0-4321-8E47-D27597C59983}"/>
    <cellStyle name="Note 71 6 2" xfId="16969" xr:uid="{5CAF80EC-1088-4AB8-B750-AD13F75FEB67}"/>
    <cellStyle name="Note 71 7" xfId="14975" xr:uid="{B5C78764-C1F8-4AD1-ABA4-FEEA549E4C92}"/>
    <cellStyle name="Note 71 8" xfId="13659" xr:uid="{E236092D-61C6-4795-9F2C-3D70F9740381}"/>
    <cellStyle name="Note 72" xfId="3448" xr:uid="{CCEFC465-C27D-41AE-A058-6A08E5520463}"/>
    <cellStyle name="Note 72 2" xfId="4682" xr:uid="{1D5926A7-18B4-4FD2-A80C-895BB9EB8798}"/>
    <cellStyle name="Note 72 2 2" xfId="12661" xr:uid="{17EC43A7-3B38-4F5B-A793-931E50C9CC1B}"/>
    <cellStyle name="Note 72 2 2 2" xfId="23949" xr:uid="{3B53561A-1671-4957-AA05-7AD25C2ABEF7}"/>
    <cellStyle name="Note 72 2 3" xfId="10667" xr:uid="{A602D0D7-C1B7-4CF1-ACB5-05B7F4E150DE}"/>
    <cellStyle name="Note 72 2 3 2" xfId="21955" xr:uid="{CF340A19-B92B-4C77-B3C6-7F56E61E618D}"/>
    <cellStyle name="Note 72 2 4" xfId="8673" xr:uid="{79C1E7D3-E892-4C8F-ADA8-0AE0D33F1082}"/>
    <cellStyle name="Note 72 2 4 2" xfId="19961" xr:uid="{7C81B1BD-B7D3-42DF-AA06-E54432A98496}"/>
    <cellStyle name="Note 72 2 5" xfId="6679" xr:uid="{837B92B2-8C10-4A4E-A995-3DB9D8FC2B29}"/>
    <cellStyle name="Note 72 2 5 2" xfId="17967" xr:uid="{E3B971E0-7960-483F-A9FD-79C7861E6BD3}"/>
    <cellStyle name="Note 72 2 6" xfId="15973" xr:uid="{48E76C94-BBD0-4E1D-801A-259E33AC0B9A}"/>
    <cellStyle name="Note 72 3" xfId="11664" xr:uid="{D854C735-FB01-46CF-805B-BC25A637A95A}"/>
    <cellStyle name="Note 72 3 2" xfId="22952" xr:uid="{A22C6D64-7C97-4A74-8D8F-69F07596E9D5}"/>
    <cellStyle name="Note 72 4" xfId="9670" xr:uid="{4AF111EA-897B-40D0-8559-046A5816A553}"/>
    <cellStyle name="Note 72 4 2" xfId="20958" xr:uid="{70E7EFDC-5C15-4915-8347-1F26687642A0}"/>
    <cellStyle name="Note 72 5" xfId="7676" xr:uid="{BABFCF00-447A-42EF-9094-CEAC19C0DCAD}"/>
    <cellStyle name="Note 72 5 2" xfId="18964" xr:uid="{E42F12A5-1434-417C-8ADD-30E151CCABAA}"/>
    <cellStyle name="Note 72 6" xfId="5682" xr:uid="{75317C7B-0970-4751-A5B9-1B00DC9C88A6}"/>
    <cellStyle name="Note 72 6 2" xfId="16970" xr:uid="{75FF06A9-2167-4564-AC89-4ADF94A2E822}"/>
    <cellStyle name="Note 72 7" xfId="14976" xr:uid="{3A364F39-1501-4AAF-8958-2FBC5420F036}"/>
    <cellStyle name="Note 72 8" xfId="13660" xr:uid="{AD0CE7EC-6351-464D-9E2E-CD13547AB07E}"/>
    <cellStyle name="Note 8" xfId="3449" xr:uid="{14620BC0-F131-4214-AE4F-1F4FE8671AC2}"/>
    <cellStyle name="Note 8 10" xfId="24824" xr:uid="{4126B9DA-F054-44EA-A18C-8ABB22640A4B}"/>
    <cellStyle name="Note 8 11" xfId="25145" xr:uid="{EA01E4C7-91E8-44EA-809B-09B6C23A7F44}"/>
    <cellStyle name="Note 8 2" xfId="4683" xr:uid="{5ECDED1C-C6C6-4428-95F4-3FE4DD3AC33F}"/>
    <cellStyle name="Note 8 2 2" xfId="12662" xr:uid="{9ED61910-335C-404F-B5D4-0AB55D552C52}"/>
    <cellStyle name="Note 8 2 2 2" xfId="23950" xr:uid="{E3F5914F-0F7D-46E7-8C81-0CA09F20EF41}"/>
    <cellStyle name="Note 8 2 3" xfId="10668" xr:uid="{BBFF9B76-CD05-439B-ABB7-6AFFA2421480}"/>
    <cellStyle name="Note 8 2 3 2" xfId="21956" xr:uid="{2D524C5A-59D5-4E23-AA94-AF6BCF2BEA5C}"/>
    <cellStyle name="Note 8 2 4" xfId="8674" xr:uid="{DDDD694D-2649-4D3F-9470-5B1B2624716F}"/>
    <cellStyle name="Note 8 2 4 2" xfId="19962" xr:uid="{5C6AD8D2-6731-4088-A5CB-3D15A8275D3A}"/>
    <cellStyle name="Note 8 2 5" xfId="6680" xr:uid="{0E0CB2FD-D27F-4791-81A3-B5A68691DA51}"/>
    <cellStyle name="Note 8 2 5 2" xfId="17968" xr:uid="{E435AB98-50F2-4C1A-9B51-DF70BFA1077D}"/>
    <cellStyle name="Note 8 2 6" xfId="15974" xr:uid="{B81470A0-46C8-42C9-B286-4CBF4D639C03}"/>
    <cellStyle name="Note 8 2 7" xfId="24528" xr:uid="{27ED44BB-54E1-4354-BCC2-712B14535EBF}"/>
    <cellStyle name="Note 8 2 8" xfId="24971" xr:uid="{2CE3C429-68A9-45ED-9612-49DC7E8C2464}"/>
    <cellStyle name="Note 8 2 9" xfId="25333" xr:uid="{16C74765-8E50-4B67-BE0E-2B1BCF30CFBE}"/>
    <cellStyle name="Note 8 3" xfId="11665" xr:uid="{8CE30EAC-661E-42DD-B262-D86050712480}"/>
    <cellStyle name="Note 8 3 2" xfId="22953" xr:uid="{E3900948-C3D9-483E-8A9D-1A37225C3339}"/>
    <cellStyle name="Note 8 4" xfId="9671" xr:uid="{371759BF-EFAD-4176-9EF7-D799B5D0C55C}"/>
    <cellStyle name="Note 8 4 2" xfId="20959" xr:uid="{7064EB7C-53CE-4882-94EE-3273992A2DA2}"/>
    <cellStyle name="Note 8 5" xfId="7677" xr:uid="{116EFFF9-D644-4FDF-BD29-5050E12256F0}"/>
    <cellStyle name="Note 8 5 2" xfId="18965" xr:uid="{5D5947F1-134E-46DF-B961-0F65E910DCE1}"/>
    <cellStyle name="Note 8 6" xfId="5683" xr:uid="{847E5438-61A4-4D0D-8718-6025FAF9BDC2}"/>
    <cellStyle name="Note 8 6 2" xfId="16971" xr:uid="{DF7BCBB7-3084-4953-B18E-F2C1866E9C50}"/>
    <cellStyle name="Note 8 7" xfId="14977" xr:uid="{3E89A754-CF23-43C2-A3CD-02DA76AA9F1E}"/>
    <cellStyle name="Note 8 8" xfId="13661" xr:uid="{A051405E-360D-40B1-89E5-AA5415B2E6D7}"/>
    <cellStyle name="Note 8 9" xfId="24262" xr:uid="{830EE03C-1CE6-45F1-8EFF-41A7A6DD2706}"/>
    <cellStyle name="Note 9" xfId="3450" xr:uid="{B86B25E9-E19F-4942-81B7-D02F541DB2FA}"/>
    <cellStyle name="Note 9 10" xfId="24825" xr:uid="{35C95DFF-22E2-41F0-AE07-13A2CF5B060B}"/>
    <cellStyle name="Note 9 11" xfId="25146" xr:uid="{3B7E3338-86D4-4B64-AD54-7D0A536A2F54}"/>
    <cellStyle name="Note 9 2" xfId="4684" xr:uid="{7C58E102-781C-498E-A29C-DB657FB91A5F}"/>
    <cellStyle name="Note 9 2 2" xfId="12663" xr:uid="{AC2FAE93-46FD-4E9A-A9AB-FF0DC6F7B0A0}"/>
    <cellStyle name="Note 9 2 2 2" xfId="23951" xr:uid="{C715DBF5-D069-492D-BB86-F15CF1A441DC}"/>
    <cellStyle name="Note 9 2 3" xfId="10669" xr:uid="{E12530EB-8B7E-419B-B115-88C2A38FF04C}"/>
    <cellStyle name="Note 9 2 3 2" xfId="21957" xr:uid="{2519DC69-E1ED-40E4-B094-74692DAE1B5E}"/>
    <cellStyle name="Note 9 2 4" xfId="8675" xr:uid="{0D008960-2448-4E38-9575-EB0426890C19}"/>
    <cellStyle name="Note 9 2 4 2" xfId="19963" xr:uid="{98E4EA83-78EA-479A-A97A-5343A85D9CB7}"/>
    <cellStyle name="Note 9 2 5" xfId="6681" xr:uid="{94180DAA-6E6F-420D-8E0F-9CFF10F7DFE2}"/>
    <cellStyle name="Note 9 2 5 2" xfId="17969" xr:uid="{1EC84268-A71F-49D6-9CEF-C4549E586248}"/>
    <cellStyle name="Note 9 2 6" xfId="15975" xr:uid="{108E236E-6F43-4B98-9A64-BE3C3EA23503}"/>
    <cellStyle name="Note 9 2 7" xfId="24529" xr:uid="{9001807B-052E-485D-872A-0D7FB4951F37}"/>
    <cellStyle name="Note 9 2 8" xfId="24972" xr:uid="{D19D6AFB-B705-49AF-B6BC-1E4569264EDD}"/>
    <cellStyle name="Note 9 2 9" xfId="25334" xr:uid="{40D4AA88-067E-47E5-8848-FB464E172A9B}"/>
    <cellStyle name="Note 9 3" xfId="11666" xr:uid="{2CE7B714-B8FE-478A-BF12-B960E44E09FC}"/>
    <cellStyle name="Note 9 3 2" xfId="22954" xr:uid="{933741CE-507A-4623-868A-BDB0A5482D9B}"/>
    <cellStyle name="Note 9 4" xfId="9672" xr:uid="{61CAB18A-F5EA-49A5-8C6F-C2F33CBAECDA}"/>
    <cellStyle name="Note 9 4 2" xfId="20960" xr:uid="{4120CFC9-22A6-42B4-B3BB-ED9CA54C93A0}"/>
    <cellStyle name="Note 9 5" xfId="7678" xr:uid="{B1B41367-08E1-4229-9AF4-F53A8DF6CDA7}"/>
    <cellStyle name="Note 9 5 2" xfId="18966" xr:uid="{729C6675-1A9B-4C31-834C-301FEAE76808}"/>
    <cellStyle name="Note 9 6" xfId="5684" xr:uid="{5710430B-9870-469A-B0AA-4D01FFD30983}"/>
    <cellStyle name="Note 9 6 2" xfId="16972" xr:uid="{2A44894B-5A6C-4468-8196-CEE32A7D59C4}"/>
    <cellStyle name="Note 9 7" xfId="14978" xr:uid="{388AA383-32FF-4765-BE66-BE594F96C629}"/>
    <cellStyle name="Note 9 8" xfId="13662" xr:uid="{A976470A-76B1-42CF-A012-6DF1E7A2668E}"/>
    <cellStyle name="Note 9 9" xfId="24263" xr:uid="{A0368A02-ED2C-4899-8175-84702FFAB3A7}"/>
    <cellStyle name="Number" xfId="129" xr:uid="{A1962E67-A6FE-494B-9A36-4C4265858875}"/>
    <cellStyle name="Number 10" xfId="24482" xr:uid="{F7088028-591C-4954-96B2-6957A720E4BE}"/>
    <cellStyle name="number 11" xfId="23989" xr:uid="{34BD754F-4A5B-4803-8A2B-3092DA8D35CA}"/>
    <cellStyle name="number 12" xfId="24314" xr:uid="{BE63F254-284F-4FCB-B83C-5A82C067FB37}"/>
    <cellStyle name="number 13" xfId="24595" xr:uid="{1FB28445-DC6F-4854-B162-8BDCE500EFA8}"/>
    <cellStyle name="number 14" xfId="24584" xr:uid="{A223C500-BB2E-4871-8304-A39D56D6B956}"/>
    <cellStyle name="number 15" xfId="24588" xr:uid="{57D7726E-154D-40D1-8533-36B856B6D475}"/>
    <cellStyle name="number 16" xfId="24250" xr:uid="{EE5F90C4-7E98-424B-A32D-2905BB6CBE82}"/>
    <cellStyle name="number 17" xfId="24598" xr:uid="{878568B4-9F05-4657-8AC6-F83FF82D2129}"/>
    <cellStyle name="number 18" xfId="24587" xr:uid="{46B2ECB4-DC52-415A-B3D6-A05DF890812A}"/>
    <cellStyle name="number 19" xfId="24589" xr:uid="{CCC28337-0D0D-4125-B082-42592730CEED}"/>
    <cellStyle name="number 2" xfId="24265" xr:uid="{97BCE615-3057-4883-B601-B95C80A90163}"/>
    <cellStyle name="number 20" xfId="24608" xr:uid="{C6B0A980-7EAD-4429-8ACC-7FEAF79E8568}"/>
    <cellStyle name="number 21" xfId="24131" xr:uid="{2A07F1C0-1FD3-495C-8186-D82F5DCA1ADE}"/>
    <cellStyle name="number 22" xfId="24617" xr:uid="{E825A51B-7563-43B8-9FB8-98D3F22B3BB3}"/>
    <cellStyle name="number 23" xfId="24835" xr:uid="{94F42E0D-8729-4013-A959-80EE565C4A1B}"/>
    <cellStyle name="number 24" xfId="24737" xr:uid="{35B649DF-DB75-45BA-AB63-6837B144E738}"/>
    <cellStyle name="number 25" xfId="24844" xr:uid="{3AC41663-E3D7-405D-B5B8-92FD4AB5990B}"/>
    <cellStyle name="number 26" xfId="24925" xr:uid="{341FB566-8187-471D-A40A-BA7A2150E71D}"/>
    <cellStyle name="number 27" xfId="25001" xr:uid="{037982EB-9D68-4BB8-B4DF-BBA33967D6AB}"/>
    <cellStyle name="number 28" xfId="24996" xr:uid="{05E394B6-FFE8-450C-A011-2C81C117EC91}"/>
    <cellStyle name="number 29" xfId="24830" xr:uid="{0652E597-9BAC-45FC-8762-134E23743B88}"/>
    <cellStyle name="number 3" xfId="24266" xr:uid="{9E435F10-B079-4543-ABF5-1C27F0C03DBE}"/>
    <cellStyle name="number 30" xfId="24982" xr:uid="{475CDB72-6CFF-4C50-8319-EE2C3233F122}"/>
    <cellStyle name="number 31" xfId="25005" xr:uid="{53D55B32-768A-4C7F-B832-67BBCDC0DEC7}"/>
    <cellStyle name="number 32" xfId="24770" xr:uid="{99FBB97A-D7D3-4519-9CFE-1B386253F0C7}"/>
    <cellStyle name="number 33" xfId="24736" xr:uid="{D2401232-F28B-47C4-BCD0-BEA1AEB6FA52}"/>
    <cellStyle name="number 34" xfId="24621" xr:uid="{B414D49D-EA07-42BC-97DE-68CA7534D707}"/>
    <cellStyle name="number 35" xfId="25010" xr:uid="{166FDD55-EE14-454D-B896-53959FA1CB2A}"/>
    <cellStyle name="Number 4" xfId="24264" xr:uid="{DA4F3F18-A929-41B8-BE25-10FDBE261FC5}"/>
    <cellStyle name="Number 5" xfId="24377" xr:uid="{5F8FF779-08EF-4908-9117-2C658585B243}"/>
    <cellStyle name="Number 6" xfId="24375" xr:uid="{5BD2F34F-F5E5-4AAA-8087-E8B760F7F1F3}"/>
    <cellStyle name="Number 7" xfId="24376" xr:uid="{426B6CC7-AE95-4B40-9FD5-3512C31841B5}"/>
    <cellStyle name="Number 8" xfId="24530" xr:uid="{C37658F6-871C-44C9-A17E-C356A69E67AC}"/>
    <cellStyle name="Number 9" xfId="24460" xr:uid="{04234630-CBD3-4809-88E5-76800229F68D}"/>
    <cellStyle name="Numbers" xfId="644" xr:uid="{31ECEC06-6184-4C6D-90D0-39062D57E52A}"/>
    <cellStyle name="Numbers - Bold" xfId="645" xr:uid="{6041C50F-6DE0-4D69-BDCE-0AD594406CA1}"/>
    <cellStyle name="Numbers - Bold 2" xfId="24267" xr:uid="{307BE400-82CD-4D81-970A-3B5E34DD8E2B}"/>
    <cellStyle name="Output" xfId="10" builtinId="21" customBuiltin="1"/>
    <cellStyle name="Output 10" xfId="3451" xr:uid="{887D3DFF-3CA3-42C6-A220-2BA1931698F9}"/>
    <cellStyle name="Output 11" xfId="3452" xr:uid="{094B7296-A9E8-4833-89DB-B33BBBB3C275}"/>
    <cellStyle name="Output 12" xfId="3453" xr:uid="{3E623013-FFF8-4B37-9FAB-248A321C4C4F}"/>
    <cellStyle name="Output 13" xfId="3454" xr:uid="{8442CAE8-68F0-421F-9594-0B86E1F2815B}"/>
    <cellStyle name="Output 14" xfId="3455" xr:uid="{4CFFF89E-62F7-44F3-AA4A-3F823BF58D2B}"/>
    <cellStyle name="Output 15" xfId="3456" xr:uid="{68F3ECF5-52A1-4CF0-B6BC-7E774DB37E23}"/>
    <cellStyle name="Output 16" xfId="3457" xr:uid="{8A8D42DE-D1AC-4F5A-B5DB-A833968B4EC0}"/>
    <cellStyle name="Output 17" xfId="3458" xr:uid="{D157BCCF-6C01-4999-A564-7D51BB9512C4}"/>
    <cellStyle name="Output 18" xfId="3459" xr:uid="{3FF6EB46-0D63-4BB7-8BC5-A8D29D3780D9}"/>
    <cellStyle name="Output 19" xfId="3460" xr:uid="{7958DBC9-D28A-4F0F-87EA-55858309717F}"/>
    <cellStyle name="Output 2" xfId="3461" xr:uid="{57C64F3B-F108-45F2-A73B-364E099E7D72}"/>
    <cellStyle name="Output 2 2" xfId="24269" xr:uid="{831CFA47-1BE7-4E8F-9E50-9D528D3F17A0}"/>
    <cellStyle name="Output 2 2 10" xfId="30330" xr:uid="{7B2C504A-B28B-40E9-98F5-505844F78E76}"/>
    <cellStyle name="Output 2 2 2" xfId="24762" xr:uid="{717FB771-B058-4EF1-AAE4-B18FFFDB0458}"/>
    <cellStyle name="Output 2 2 2 2" xfId="25412" xr:uid="{2ECBEBD6-B5D8-44FB-A9E6-24E1627DE72D}"/>
    <cellStyle name="Output 2 2 2 2 2" xfId="27560" xr:uid="{607870E2-F705-43BC-8C99-DC98485CF492}"/>
    <cellStyle name="Output 2 2 2 2 2 2" xfId="32151" xr:uid="{AE51F9F1-4813-42AD-A088-A145C525B4D9}"/>
    <cellStyle name="Output 2 2 2 2 3" xfId="26957" xr:uid="{A08427A4-DBFA-4DF4-87DD-25CC99F66BF9}"/>
    <cellStyle name="Output 2 2 2 2 3 2" xfId="31718" xr:uid="{5C5F9926-763B-400B-8928-F6B325ECFA66}"/>
    <cellStyle name="Output 2 2 2 2 4" xfId="27487" xr:uid="{79EE30F1-C3EF-4B8F-9802-5CC7A6FDE0B8}"/>
    <cellStyle name="Output 2 2 2 2 4 2" xfId="32085" xr:uid="{B16A19D6-45D4-4BD5-88C7-BDD0F77A9741}"/>
    <cellStyle name="Output 2 2 2 2 5" xfId="29489" xr:uid="{80D024AE-A6EE-49CC-8860-16F99FC65CD2}"/>
    <cellStyle name="Output 2 2 2 2 6" xfId="30564" xr:uid="{97CE550E-E02E-40DE-AC57-4F06B6F155BB}"/>
    <cellStyle name="Output 2 2 2 3" xfId="25719" xr:uid="{54900061-E070-4DE1-85EF-3E33C491F21C}"/>
    <cellStyle name="Output 2 2 2 3 2" xfId="27866" xr:uid="{BA887C5D-4613-499A-84D4-C9AE6166AD4B}"/>
    <cellStyle name="Output 2 2 2 3 2 2" xfId="32453" xr:uid="{6660B91A-1BF7-49D9-8F18-295739D649C7}"/>
    <cellStyle name="Output 2 2 2 3 3" xfId="26431" xr:uid="{7F07C1F9-2EC4-4C3B-8F9B-0B483FDBA7D4}"/>
    <cellStyle name="Output 2 2 2 3 3 2" xfId="31219" xr:uid="{CA66763F-AE52-419B-95F4-BB18EEF16B91}"/>
    <cellStyle name="Output 2 2 2 3 4" xfId="26551" xr:uid="{6676044F-F53F-4C87-9BA6-E3E92FBE9C5C}"/>
    <cellStyle name="Output 2 2 2 3 4 2" xfId="31339" xr:uid="{DDFEB808-418E-4679-B9D3-2D4A4B8C0AAA}"/>
    <cellStyle name="Output 2 2 2 3 5" xfId="29490" xr:uid="{931E9051-58C1-474F-B9E3-4AE3543FE6CF}"/>
    <cellStyle name="Output 2 2 2 3 6" xfId="30707" xr:uid="{62F10E49-E5D2-4A9F-B28C-665E9997C745}"/>
    <cellStyle name="Output 2 2 2 4" xfId="27343" xr:uid="{BFE8505D-AD1B-4C48-BF4C-59EC42A8AE3B}"/>
    <cellStyle name="Output 2 2 2 4 2" xfId="31975" xr:uid="{2A2694A5-F27D-4106-88EA-3147AF91567B}"/>
    <cellStyle name="Output 2 2 2 5" xfId="26363" xr:uid="{10D1E80E-900F-4E95-866A-8542D007AE80}"/>
    <cellStyle name="Output 2 2 2 5 2" xfId="31151" xr:uid="{72B0702A-5DC7-4D81-8AC5-1F53822204E2}"/>
    <cellStyle name="Output 2 2 2 6" xfId="26171" xr:uid="{9F3F4110-414E-4D3E-B223-13B49FC6231C}"/>
    <cellStyle name="Output 2 2 2 6 2" xfId="30961" xr:uid="{F5C3751B-384C-4503-9819-137E89F57FF2}"/>
    <cellStyle name="Output 2 2 2 7" xfId="29488" xr:uid="{99CBD884-0C10-482E-BA1A-9CF1ADBC1DC4}"/>
    <cellStyle name="Output 2 2 2 8" xfId="30415" xr:uid="{F7DD7710-2CFD-407B-B09F-4762D9220151}"/>
    <cellStyle name="Output 2 2 3" xfId="25148" xr:uid="{C16BE0A8-EB4F-483F-883E-D03596EFB816}"/>
    <cellStyle name="Output 2 2 3 2" xfId="25480" xr:uid="{21D9C7C6-F747-4791-8C68-87D52AC4D557}"/>
    <cellStyle name="Output 2 2 3 2 2" xfId="27628" xr:uid="{CD0413B5-AC59-49C7-8BD4-2E089415A453}"/>
    <cellStyle name="Output 2 2 3 2 2 2" xfId="32219" xr:uid="{94B246C4-6262-4FA3-9862-01A2F47F3E5A}"/>
    <cellStyle name="Output 2 2 3 2 3" xfId="26500" xr:uid="{F9E1FB8B-39D8-47BB-8568-677B8CDFD929}"/>
    <cellStyle name="Output 2 2 3 2 3 2" xfId="31288" xr:uid="{6F1288E5-2A15-4C00-8BA7-4CCFAA730F5C}"/>
    <cellStyle name="Output 2 2 3 2 4" xfId="27078" xr:uid="{3375A5C1-BACF-4367-A7FA-3B5D07A012BC}"/>
    <cellStyle name="Output 2 2 3 2 4 2" xfId="31838" xr:uid="{BB58D283-8370-4C2B-96C0-511D303E2732}"/>
    <cellStyle name="Output 2 2 3 2 5" xfId="29492" xr:uid="{70A658CB-F993-42E1-B3C5-84F699846E25}"/>
    <cellStyle name="Output 2 2 3 2 6" xfId="30632" xr:uid="{7BEB8866-EC5C-4CC3-906A-5988F23DABA2}"/>
    <cellStyle name="Output 2 2 3 3" xfId="25747" xr:uid="{62EA48B9-54F6-486E-AA45-C2993EA6038A}"/>
    <cellStyle name="Output 2 2 3 3 2" xfId="27894" xr:uid="{B74560E6-644F-4D9A-A894-C13FD37095AF}"/>
    <cellStyle name="Output 2 2 3 3 2 2" xfId="32481" xr:uid="{83803B34-EAA5-4CEF-9DA4-99E7AC665AC3}"/>
    <cellStyle name="Output 2 2 3 3 3" xfId="26778" xr:uid="{462A4B22-6932-492A-BFC5-FB13C7C8B421}"/>
    <cellStyle name="Output 2 2 3 3 3 2" xfId="31539" xr:uid="{19B1BC68-6F6A-46E5-B36F-E55D5AB83CD9}"/>
    <cellStyle name="Output 2 2 3 3 4" xfId="26493" xr:uid="{DCFE2F06-D7F1-4703-9C95-377C27318C3A}"/>
    <cellStyle name="Output 2 2 3 3 4 2" xfId="31281" xr:uid="{223B6491-3C7D-49FF-8776-073346F3E297}"/>
    <cellStyle name="Output 2 2 3 3 5" xfId="29493" xr:uid="{14939193-336B-4848-82DF-CB6623288E85}"/>
    <cellStyle name="Output 2 2 3 3 6" xfId="30735" xr:uid="{40CE7BD4-0BF7-4764-81BB-54B872024AE2}"/>
    <cellStyle name="Output 2 2 3 4" xfId="27428" xr:uid="{C36962D2-D3A1-449D-A470-1E72A19A7CB7}"/>
    <cellStyle name="Output 2 2 3 4 2" xfId="32026" xr:uid="{B09D281F-0295-4657-AB1C-91507DC4B0A5}"/>
    <cellStyle name="Output 2 2 3 5" xfId="27019" xr:uid="{0D7288FD-16F9-42FE-94EE-48F4FC124711}"/>
    <cellStyle name="Output 2 2 3 5 2" xfId="31780" xr:uid="{2A170ACC-A71C-483B-B228-AB3BB6968071}"/>
    <cellStyle name="Output 2 2 3 6" xfId="26879" xr:uid="{F4CA661C-4929-4541-BE91-C7005F67D7D7}"/>
    <cellStyle name="Output 2 2 3 6 2" xfId="31640" xr:uid="{899F2EF7-EE75-43F7-9D5A-CFB46F93BAAB}"/>
    <cellStyle name="Output 2 2 3 7" xfId="29491" xr:uid="{2B109733-72CE-4235-B4C8-135BDBAC0660}"/>
    <cellStyle name="Output 2 2 3 8" xfId="30443" xr:uid="{74883612-0D99-4BF6-A716-71F48A813B0E}"/>
    <cellStyle name="Output 2 2 4" xfId="25428" xr:uid="{E6DE072D-6A86-46E2-A43B-622B9820DFA0}"/>
    <cellStyle name="Output 2 2 4 2" xfId="27576" xr:uid="{21DF3B7B-541F-4A09-A0DC-3D53161B5B35}"/>
    <cellStyle name="Output 2 2 4 2 2" xfId="32167" xr:uid="{E2618D49-F8DB-4711-B5CD-46566D434FA1}"/>
    <cellStyle name="Output 2 2 4 3" xfId="26855" xr:uid="{0CB5CC2E-6DF6-4591-B5F7-81A3E040E4FE}"/>
    <cellStyle name="Output 2 2 4 3 2" xfId="31616" xr:uid="{B4510162-3D30-4BF7-A929-2F4541E247C5}"/>
    <cellStyle name="Output 2 2 4 4" xfId="27033" xr:uid="{66C9F231-A63F-4BF9-B87F-68CFB1E7BE11}"/>
    <cellStyle name="Output 2 2 4 4 2" xfId="31794" xr:uid="{1FFDC92E-8B9C-4A24-A175-93152C9D7275}"/>
    <cellStyle name="Output 2 2 4 5" xfId="29494" xr:uid="{E275DC12-389D-44E6-8CB2-766B5D8A1489}"/>
    <cellStyle name="Output 2 2 4 6" xfId="30580" xr:uid="{25005B99-0450-496F-BE55-325E63D8D323}"/>
    <cellStyle name="Output 2 2 5" xfId="25634" xr:uid="{3C3C3472-0514-4FAE-A8F7-14CBD3AA63FE}"/>
    <cellStyle name="Output 2 2 5 2" xfId="27781" xr:uid="{5A880A58-0E90-4C4D-9CE5-BD6A423F7071}"/>
    <cellStyle name="Output 2 2 5 2 2" xfId="32368" xr:uid="{5CE04BAA-C066-4EB0-B293-845163516CA1}"/>
    <cellStyle name="Output 2 2 5 3" xfId="26332" xr:uid="{BB0EF367-6552-49CE-9FFB-61C4DD42E7B9}"/>
    <cellStyle name="Output 2 2 5 3 2" xfId="31120" xr:uid="{9C324CB6-B305-44A0-90AC-ED05CC9B4B5B}"/>
    <cellStyle name="Output 2 2 5 4" xfId="26917" xr:uid="{0807537A-C389-4A3F-A227-C9F2EFC7D093}"/>
    <cellStyle name="Output 2 2 5 4 2" xfId="31678" xr:uid="{05FC68C4-B214-415D-B6D8-36A50FEDFC11}"/>
    <cellStyle name="Output 2 2 5 5" xfId="29495" xr:uid="{1F254FDB-836B-47F0-B04F-3281DF1F0C4F}"/>
    <cellStyle name="Output 2 2 5 6" xfId="30685" xr:uid="{B95C66BB-7401-49D2-8D64-31391A34D707}"/>
    <cellStyle name="Output 2 2 6" xfId="27153" xr:uid="{711C9E20-F772-4E6C-BC9F-021DF500F947}"/>
    <cellStyle name="Output 2 2 6 2" xfId="31877" xr:uid="{A561B16A-CEF0-4729-9007-E58EF37FD3B9}"/>
    <cellStyle name="Output 2 2 7" xfId="26891" xr:uid="{9114E033-70DA-4DD5-9779-E4B898EC1365}"/>
    <cellStyle name="Output 2 2 7 2" xfId="31652" xr:uid="{5BC289B5-EC1A-4401-A84E-89FF648003D1}"/>
    <cellStyle name="Output 2 2 8" xfId="26235" xr:uid="{9D6C741B-BD4F-4EE4-A733-2A58160975A2}"/>
    <cellStyle name="Output 2 2 8 2" xfId="31024" xr:uid="{FB5DBE78-14EC-4028-A0F1-DD41EE8E0458}"/>
    <cellStyle name="Output 2 2 9" xfId="29487" xr:uid="{B5E8F70C-7B80-42A2-AAA3-84594D74253E}"/>
    <cellStyle name="Output 2 3" xfId="24268" xr:uid="{146D7408-7898-40CD-B952-F7BEA10AB352}"/>
    <cellStyle name="Output 2 3 2" xfId="25517" xr:uid="{B5681ACB-3218-4ED4-A693-B7CE3CDFE11D}"/>
    <cellStyle name="Output 2 3 2 2" xfId="27665" xr:uid="{04C48BCB-0465-42AC-8FCF-16D816DFB3FF}"/>
    <cellStyle name="Output 2 3 2 2 2" xfId="32256" xr:uid="{78D02BEC-678E-4530-902A-E4EA7C71AF7C}"/>
    <cellStyle name="Output 2 3 2 3" xfId="26400" xr:uid="{4BEA15FF-C1EC-4437-BD0E-C49116502BE1}"/>
    <cellStyle name="Output 2 3 2 3 2" xfId="31188" xr:uid="{51E9F21D-BD21-4EF2-B2E5-BE4C4F483455}"/>
    <cellStyle name="Output 2 3 2 4" xfId="27143" xr:uid="{0D6823D4-F1D7-4A36-9E33-8AADB6782AE9}"/>
    <cellStyle name="Output 2 3 2 4 2" xfId="31867" xr:uid="{F8C1EC47-E1D2-4C34-B506-0D611FEC4987}"/>
    <cellStyle name="Output 2 3 2 5" xfId="29497" xr:uid="{73E0715F-A274-4AD4-8084-CBAEFF1BE8FA}"/>
    <cellStyle name="Output 2 3 2 6" xfId="30669" xr:uid="{B9DE2583-A58A-498A-84D6-DD7629567F94}"/>
    <cellStyle name="Output 2 3 3" xfId="25633" xr:uid="{A49D3C5C-E4FB-48FD-AE4E-80350164FBC7}"/>
    <cellStyle name="Output 2 3 3 2" xfId="27780" xr:uid="{F0B89956-7F2B-436D-AF3E-FED6B094DCF4}"/>
    <cellStyle name="Output 2 3 3 2 2" xfId="32367" xr:uid="{43C75579-0BC1-49E2-9FC3-85BA185E0C4E}"/>
    <cellStyle name="Output 2 3 3 3" xfId="26993" xr:uid="{81DD672F-42A8-493B-A82C-F4A7DC9610F1}"/>
    <cellStyle name="Output 2 3 3 3 2" xfId="31754" xr:uid="{C9943C35-304F-41CD-9A84-209BEF22B0C5}"/>
    <cellStyle name="Output 2 3 3 4" xfId="26313" xr:uid="{301695DB-4924-4853-AF1B-251BF1113AC6}"/>
    <cellStyle name="Output 2 3 3 4 2" xfId="31101" xr:uid="{38F73B87-4A65-4E16-B0CB-5803C1F52E97}"/>
    <cellStyle name="Output 2 3 3 5" xfId="29498" xr:uid="{56495316-72A2-4BAA-A577-1EAE6B79762A}"/>
    <cellStyle name="Output 2 3 3 6" xfId="30684" xr:uid="{A7E8F322-970C-4FA1-AED2-7D4E655D10DE}"/>
    <cellStyle name="Output 2 3 4" xfId="27152" xr:uid="{0EEB7136-2FA8-419C-BD55-4D28AFF77B6B}"/>
    <cellStyle name="Output 2 3 4 2" xfId="31876" xr:uid="{23F9FD9A-FDA3-4456-955A-7AD99021A5BD}"/>
    <cellStyle name="Output 2 3 5" xfId="26927" xr:uid="{69192A5D-3076-480E-833A-077D2F4BB167}"/>
    <cellStyle name="Output 2 3 5 2" xfId="31688" xr:uid="{3A662840-96EA-4094-91CC-A6034A067CF9}"/>
    <cellStyle name="Output 2 3 6" xfId="26831" xr:uid="{5BE5B18B-4A45-45EB-8A38-3E3B0FD96F25}"/>
    <cellStyle name="Output 2 3 6 2" xfId="31592" xr:uid="{CF65F493-D37B-4C80-B846-1B8BE9E161BA}"/>
    <cellStyle name="Output 2 3 7" xfId="29496" xr:uid="{99B81069-6608-4440-84CE-57FD834F32DD}"/>
    <cellStyle name="Output 2 3 8" xfId="30329" xr:uid="{643750C5-D853-48D0-9A70-856B34558B99}"/>
    <cellStyle name="Output 2 4" xfId="24763" xr:uid="{F0565860-B4E8-4C1D-A995-AAD536BAD483}"/>
    <cellStyle name="Output 2 4 2" xfId="25513" xr:uid="{452E87A9-4488-4E3F-BD7B-687167E5B8AF}"/>
    <cellStyle name="Output 2 4 2 2" xfId="27661" xr:uid="{9539C657-1A54-482E-81C2-666D8D7D36C5}"/>
    <cellStyle name="Output 2 4 2 2 2" xfId="32252" xr:uid="{72BE763D-6DFE-43D4-8714-820AB2D61978}"/>
    <cellStyle name="Output 2 4 2 3" xfId="27050" xr:uid="{C02928E8-91F2-4800-B30B-2B41077F328B}"/>
    <cellStyle name="Output 2 4 2 3 2" xfId="31811" xr:uid="{B4DD3439-DD08-44B4-9C1B-484A88B1E434}"/>
    <cellStyle name="Output 2 4 2 4" xfId="26160" xr:uid="{6308BD57-9992-4EC1-88A0-A1FE62BDB2F0}"/>
    <cellStyle name="Output 2 4 2 4 2" xfId="30950" xr:uid="{4ECBBE27-8D33-4A3A-93EC-24D60362B233}"/>
    <cellStyle name="Output 2 4 2 5" xfId="29500" xr:uid="{F3A52484-614F-46E1-B287-7E4BF69C279B}"/>
    <cellStyle name="Output 2 4 2 6" xfId="30665" xr:uid="{5BA161AC-21BD-4A06-BB7C-709E33C5CA31}"/>
    <cellStyle name="Output 2 4 3" xfId="25720" xr:uid="{AA8817E8-6086-451B-9102-38F0C3DFD7D2}"/>
    <cellStyle name="Output 2 4 3 2" xfId="27867" xr:uid="{46F435BA-2DD4-4D1D-BBA1-EFFA990FACA3}"/>
    <cellStyle name="Output 2 4 3 2 2" xfId="32454" xr:uid="{11DCFFF4-F2F8-4A5F-A091-9F848D726D85}"/>
    <cellStyle name="Output 2 4 3 3" xfId="26543" xr:uid="{4F9A2A0C-9719-416D-AFB2-27E315DF834E}"/>
    <cellStyle name="Output 2 4 3 3 2" xfId="31331" xr:uid="{29BB1112-ABDD-4FB7-9415-CBDBF1ED4E05}"/>
    <cellStyle name="Output 2 4 3 4" xfId="27015" xr:uid="{143F8CDE-FF72-4D88-8A18-3B0CBE97A233}"/>
    <cellStyle name="Output 2 4 3 4 2" xfId="31776" xr:uid="{B7F567E7-0DBC-4453-A16F-A385670BA790}"/>
    <cellStyle name="Output 2 4 3 5" xfId="29501" xr:uid="{9626BD82-A3A7-4069-8D64-41BA00C7F558}"/>
    <cellStyle name="Output 2 4 3 6" xfId="30708" xr:uid="{95A18D67-C8C5-4467-989E-29C7BEFE2C73}"/>
    <cellStyle name="Output 2 4 4" xfId="27344" xr:uid="{D5C3F8B7-E454-4187-B7AC-8BAA2870FF2A}"/>
    <cellStyle name="Output 2 4 4 2" xfId="31976" xr:uid="{17C60C21-90D6-432F-84C3-29558BFB224A}"/>
    <cellStyle name="Output 2 4 5" xfId="26467" xr:uid="{23A32D8F-1E45-4D9D-8027-80770C193391}"/>
    <cellStyle name="Output 2 4 5 2" xfId="31255" xr:uid="{52023C6B-528F-4E3C-996A-B7865D51667E}"/>
    <cellStyle name="Output 2 4 6" xfId="26905" xr:uid="{829EBB72-A439-4FA7-A95C-1339F0621659}"/>
    <cellStyle name="Output 2 4 6 2" xfId="31666" xr:uid="{8771BDA0-184E-4707-8819-789F3BEE53A1}"/>
    <cellStyle name="Output 2 4 7" xfId="29499" xr:uid="{AC3CEDB6-22CA-48E5-B3D6-83FA666F5F6C}"/>
    <cellStyle name="Output 2 4 8" xfId="30416" xr:uid="{B9ED8605-75BD-458D-AB4B-99A18CAB51FB}"/>
    <cellStyle name="Output 2 5" xfId="25147" xr:uid="{9D978BE3-0E14-485D-BB1E-AD079F2AEB47}"/>
    <cellStyle name="Output 2 5 2" xfId="25379" xr:uid="{B46160DE-42ED-4144-8BBF-4E4D5D9E9F61}"/>
    <cellStyle name="Output 2 5 2 2" xfId="27527" xr:uid="{02E1DAD5-C8C4-4396-ACDA-57746B9E1E11}"/>
    <cellStyle name="Output 2 5 2 2 2" xfId="32118" xr:uid="{407463C7-4B3B-4502-95C3-F1EE366F1112}"/>
    <cellStyle name="Output 2 5 2 3" xfId="26116" xr:uid="{6E348FC3-AB94-4094-96FC-9F4F64B8595A}"/>
    <cellStyle name="Output 2 5 2 3 2" xfId="30906" xr:uid="{7F340606-F6A4-4E42-9A55-DD6A702A1D0F}"/>
    <cellStyle name="Output 2 5 2 4" xfId="26270" xr:uid="{0A366935-9AC1-4992-A67A-9A4D26C0BB9B}"/>
    <cellStyle name="Output 2 5 2 4 2" xfId="31058" xr:uid="{5723D682-7878-4249-91B4-3EA09F699624}"/>
    <cellStyle name="Output 2 5 2 5" xfId="29503" xr:uid="{6EA3E005-1B02-4F7F-968D-2F23EC663279}"/>
    <cellStyle name="Output 2 5 2 6" xfId="30531" xr:uid="{225054F8-E621-47EF-B708-C046AC4F0562}"/>
    <cellStyle name="Output 2 5 3" xfId="25746" xr:uid="{ED40E811-473A-43AE-8E34-E0F4EE2500C3}"/>
    <cellStyle name="Output 2 5 3 2" xfId="27893" xr:uid="{8B0C4EC2-368A-4EDE-82C3-1540A9FBABAD}"/>
    <cellStyle name="Output 2 5 3 2 2" xfId="32480" xr:uid="{11148BD8-E21D-44FF-9618-80462934AFB7}"/>
    <cellStyle name="Output 2 5 3 3" xfId="26581" xr:uid="{D41FCDF0-3E43-4EBD-A2FE-C726793DFB71}"/>
    <cellStyle name="Output 2 5 3 3 2" xfId="31368" xr:uid="{57842D13-C5BB-4B53-8EC4-96249FB69732}"/>
    <cellStyle name="Output 2 5 3 4" xfId="26450" xr:uid="{AC3827CE-4CE5-4F08-8237-96ED8D0E2425}"/>
    <cellStyle name="Output 2 5 3 4 2" xfId="31238" xr:uid="{6B43FFBC-0FA5-435E-84E4-C5B5390561E8}"/>
    <cellStyle name="Output 2 5 3 5" xfId="29504" xr:uid="{37727E65-4283-47C1-A773-733AE55C5DEB}"/>
    <cellStyle name="Output 2 5 3 6" xfId="30734" xr:uid="{92E0C81C-61C3-41A8-A8DF-6EE80371039A}"/>
    <cellStyle name="Output 2 5 4" xfId="27427" xr:uid="{D491AA40-4D5E-4ADE-B26B-EFA114ED5ECF}"/>
    <cellStyle name="Output 2 5 4 2" xfId="32025" xr:uid="{79218DD1-4678-4408-A6A9-8919ED87D41F}"/>
    <cellStyle name="Output 2 5 5" xfId="26258" xr:uid="{A61B34E1-C4E3-4D8D-BB74-7D4EC1D656E3}"/>
    <cellStyle name="Output 2 5 5 2" xfId="31046" xr:uid="{20A72182-EF21-4627-8417-E397FC863982}"/>
    <cellStyle name="Output 2 5 6" xfId="26761" xr:uid="{D443D0E7-AAB0-4A92-AF99-49739FCA4660}"/>
    <cellStyle name="Output 2 5 6 2" xfId="31523" xr:uid="{B5E86F27-F693-436E-B13D-DF7B0FC083CD}"/>
    <cellStyle name="Output 2 5 7" xfId="29502" xr:uid="{646B13BA-5062-4455-BFB9-CA88BEC7ED37}"/>
    <cellStyle name="Output 2 5 8" xfId="30442" xr:uid="{C7D89CEB-F6BF-49C2-8EB7-2FE0DA82DECC}"/>
    <cellStyle name="Output 20" xfId="3462" xr:uid="{04013F7E-9FDC-4C8F-A777-6FAA2E9034EE}"/>
    <cellStyle name="Output 21" xfId="3463" xr:uid="{E7E0D601-D784-4369-BD6A-454580A9F87D}"/>
    <cellStyle name="Output 22" xfId="3464" xr:uid="{3213C5AE-3D2C-4D85-BB19-9C8FA3F05E77}"/>
    <cellStyle name="Output 23" xfId="3465" xr:uid="{DE9D1402-5717-4223-A3B5-C29A8AEC0BEE}"/>
    <cellStyle name="Output 24" xfId="3466" xr:uid="{90A4FBB6-2F3E-4B03-98B5-423D357DB11D}"/>
    <cellStyle name="Output 25" xfId="3467" xr:uid="{E375FDB4-357E-4173-86D7-0F2304FD1C9D}"/>
    <cellStyle name="Output 26" xfId="3468" xr:uid="{2D28FF01-0804-4E0B-B416-40B8E814CD30}"/>
    <cellStyle name="Output 27" xfId="3469" xr:uid="{A490FAAA-BEF1-4B05-A8A8-72F78FB313C0}"/>
    <cellStyle name="Output 28" xfId="3470" xr:uid="{6D1D7830-23A7-4715-B578-363EF6DEA012}"/>
    <cellStyle name="Output 29" xfId="3471" xr:uid="{445C7ACB-B7DF-4B83-A128-0B200A546D94}"/>
    <cellStyle name="Output 3" xfId="3472" xr:uid="{F4F3270C-0D11-4DE8-B35A-6F259EB5EDBD}"/>
    <cellStyle name="Output 3 2" xfId="24271" xr:uid="{9CA574EC-0AF7-4C9F-A46F-3BA13F166E27}"/>
    <cellStyle name="Output 3 2 10" xfId="30332" xr:uid="{2077594D-52DA-43D0-AE31-C8E37A340216}"/>
    <cellStyle name="Output 3 2 2" xfId="24760" xr:uid="{A7CFEC37-1423-4DC3-8B11-B63CAAACEF1E}"/>
    <cellStyle name="Output 3 2 2 2" xfId="25395" xr:uid="{02D809E9-538D-4AD5-85DD-EE0E71755491}"/>
    <cellStyle name="Output 3 2 2 2 2" xfId="27543" xr:uid="{33B12682-06C4-4A4E-80CD-362169A3BFB2}"/>
    <cellStyle name="Output 3 2 2 2 2 2" xfId="32134" xr:uid="{3372B553-3C49-4367-9B25-0A6E8E7DBC42}"/>
    <cellStyle name="Output 3 2 2 2 3" xfId="26399" xr:uid="{F1AB0DEF-EC31-4C00-B9D5-9AE4087A50AA}"/>
    <cellStyle name="Output 3 2 2 2 3 2" xfId="31187" xr:uid="{55D4135D-F015-483A-BB05-A62E6DA091CE}"/>
    <cellStyle name="Output 3 2 2 2 4" xfId="26490" xr:uid="{7B73CADE-06C9-44A0-BF7E-9E68F0D09394}"/>
    <cellStyle name="Output 3 2 2 2 4 2" xfId="31278" xr:uid="{9903AC54-B4D9-4408-B712-0A69C778F834}"/>
    <cellStyle name="Output 3 2 2 2 5" xfId="29507" xr:uid="{497251EA-8621-4419-A51F-FC8F4F14A502}"/>
    <cellStyle name="Output 3 2 2 2 6" xfId="30547" xr:uid="{819592E7-E7CE-42A0-9CA5-BAD846AD4DA6}"/>
    <cellStyle name="Output 3 2 2 3" xfId="25717" xr:uid="{3E34D8FA-1615-4723-9A27-169450EB0332}"/>
    <cellStyle name="Output 3 2 2 3 2" xfId="27864" xr:uid="{22C0A96A-48CC-4D5D-9EA7-227DC8FC91DF}"/>
    <cellStyle name="Output 3 2 2 3 2 2" xfId="32451" xr:uid="{F120DE32-A2DE-44F5-B252-7F23F798C5EB}"/>
    <cellStyle name="Output 3 2 2 3 3" xfId="26992" xr:uid="{FABFCF1C-8E6E-4FA6-B532-9C99483F957B}"/>
    <cellStyle name="Output 3 2 2 3 3 2" xfId="31753" xr:uid="{0AE514F8-3C90-4B43-874B-9477AF06FAB8}"/>
    <cellStyle name="Output 3 2 2 3 4" xfId="26457" xr:uid="{2A1C510E-770B-41B9-AB8E-2B6002E650C4}"/>
    <cellStyle name="Output 3 2 2 3 4 2" xfId="31245" xr:uid="{584C1883-0D0E-4DF0-AB7A-53AA0BFB275A}"/>
    <cellStyle name="Output 3 2 2 3 5" xfId="29508" xr:uid="{E94D1740-21C8-40EF-85DB-0A230E085C4A}"/>
    <cellStyle name="Output 3 2 2 3 6" xfId="30705" xr:uid="{4163B950-6B9E-4623-960E-381E058EC9B2}"/>
    <cellStyle name="Output 3 2 2 4" xfId="27341" xr:uid="{94782216-1290-4CF4-BA7B-0F11A4E59C85}"/>
    <cellStyle name="Output 3 2 2 4 2" xfId="31973" xr:uid="{3BF22DB7-C458-4522-83DC-4EBD62C6D98D}"/>
    <cellStyle name="Output 3 2 2 5" xfId="26926" xr:uid="{AC6AF045-325B-4994-A2B8-D90054B13395}"/>
    <cellStyle name="Output 3 2 2 5 2" xfId="31687" xr:uid="{D5D0092F-A045-4563-8ACE-C97AD3928EE4}"/>
    <cellStyle name="Output 3 2 2 6" xfId="26323" xr:uid="{44AC983F-4ADB-4D52-B3B2-0098AB4316F4}"/>
    <cellStyle name="Output 3 2 2 6 2" xfId="31111" xr:uid="{EE5EC5DF-3579-4E5E-BF94-C38E601D2130}"/>
    <cellStyle name="Output 3 2 2 7" xfId="29506" xr:uid="{ADA577EE-8A9C-440A-81E4-6F46AD5DCDB0}"/>
    <cellStyle name="Output 3 2 2 8" xfId="30413" xr:uid="{1F084ED4-6AA8-46FA-9F1D-A9C640FCC09B}"/>
    <cellStyle name="Output 3 2 3" xfId="25150" xr:uid="{D10C627C-4A8D-43D9-99D0-64D8C5ECDF97}"/>
    <cellStyle name="Output 3 2 3 2" xfId="25494" xr:uid="{B89F654C-52C1-4111-993F-24B439EC211A}"/>
    <cellStyle name="Output 3 2 3 2 2" xfId="27642" xr:uid="{309AC923-4F12-4BAC-BC50-B7131E30C86C}"/>
    <cellStyle name="Output 3 2 3 2 2 2" xfId="32233" xr:uid="{43B034F2-D47B-4276-8DBE-1A926D22D9EB}"/>
    <cellStyle name="Output 3 2 3 2 3" xfId="27049" xr:uid="{87C4414B-B618-4120-B1FE-E52FB0FF65C4}"/>
    <cellStyle name="Output 3 2 3 2 3 2" xfId="31810" xr:uid="{EA83C2A3-2F95-4469-9AA5-D0C98CF9AC4C}"/>
    <cellStyle name="Output 3 2 3 2 4" xfId="26223" xr:uid="{901F6301-1841-4E57-8123-1B3B876B1AAB}"/>
    <cellStyle name="Output 3 2 3 2 4 2" xfId="31012" xr:uid="{4159DFD5-398E-4E80-903C-6D2DAAFD5FBB}"/>
    <cellStyle name="Output 3 2 3 2 5" xfId="29510" xr:uid="{6D02251D-E370-46CC-A6BF-2627438B3B84}"/>
    <cellStyle name="Output 3 2 3 2 6" xfId="30646" xr:uid="{336F3B74-B388-447D-AB11-D3753099D833}"/>
    <cellStyle name="Output 3 2 3 3" xfId="25749" xr:uid="{2992ECD7-5799-43FE-9E5B-21DEA92A2A6C}"/>
    <cellStyle name="Output 3 2 3 3 2" xfId="27896" xr:uid="{B610CD86-701A-4C77-AE66-725C381ECABD}"/>
    <cellStyle name="Output 3 2 3 3 2 2" xfId="32483" xr:uid="{2BEE8D04-5081-4E3A-AEB0-274CF688BB6E}"/>
    <cellStyle name="Output 3 2 3 3 3" xfId="26542" xr:uid="{4CA1DDE8-6E22-4783-A8E3-2903F6030529}"/>
    <cellStyle name="Output 3 2 3 3 3 2" xfId="31330" xr:uid="{23FDAB84-E986-4CD3-84DB-2423FC39299D}"/>
    <cellStyle name="Output 3 2 3 3 4" xfId="26825" xr:uid="{A69433DA-6111-484B-BA92-3C65575F1E18}"/>
    <cellStyle name="Output 3 2 3 3 4 2" xfId="31586" xr:uid="{E3337443-3B1B-4E76-B02F-84610D9D5AE4}"/>
    <cellStyle name="Output 3 2 3 3 5" xfId="29511" xr:uid="{D09C0BA6-2834-472F-B75A-6A0416923320}"/>
    <cellStyle name="Output 3 2 3 3 6" xfId="30737" xr:uid="{ADCAB222-21D4-46EA-A6F4-F8C327A83534}"/>
    <cellStyle name="Output 3 2 3 4" xfId="27430" xr:uid="{011636D5-3301-4241-A3DE-75567FFB45DF}"/>
    <cellStyle name="Output 3 2 3 4 2" xfId="32028" xr:uid="{3092CA47-7530-42A9-BAF3-44C262CBE0CB}"/>
    <cellStyle name="Output 3 2 3 5" xfId="26466" xr:uid="{96D78192-421E-4A95-9312-CFB87A104997}"/>
    <cellStyle name="Output 3 2 3 5 2" xfId="31254" xr:uid="{6A839A04-E0A9-43C1-B47E-FF0BBDB89C59}"/>
    <cellStyle name="Output 3 2 3 6" xfId="26478" xr:uid="{DA2BD023-571A-45D5-91A9-8DBA715F5BA1}"/>
    <cellStyle name="Output 3 2 3 6 2" xfId="31266" xr:uid="{D84F9A1D-FEE1-4F15-8DBC-8BE3A94965F0}"/>
    <cellStyle name="Output 3 2 3 7" xfId="29509" xr:uid="{9BB94CDE-AEDA-4CD7-9699-B0EF5ABA5D3C}"/>
    <cellStyle name="Output 3 2 3 8" xfId="30445" xr:uid="{5B82EC26-5C62-4445-B0F2-2CCB2400F43E}"/>
    <cellStyle name="Output 3 2 4" xfId="25355" xr:uid="{4950AA05-D77C-4972-9B69-8FB9E5EA3350}"/>
    <cellStyle name="Output 3 2 4 2" xfId="27504" xr:uid="{05009D5D-5C22-4B93-AFDD-7541C92604DF}"/>
    <cellStyle name="Output 3 2 4 2 2" xfId="32099" xr:uid="{D03D29D4-BA62-4F0E-99BA-6C8EB7682847}"/>
    <cellStyle name="Output 3 2 4 3" xfId="26257" xr:uid="{78AFD3F4-DA17-409C-AA7E-A11C570DD42D}"/>
    <cellStyle name="Output 3 2 4 3 2" xfId="31045" xr:uid="{E484503B-2F5E-47CC-B189-8CB211F09427}"/>
    <cellStyle name="Output 3 2 4 4" xfId="26354" xr:uid="{1CB01CFE-196E-42F3-AB77-16667776C76E}"/>
    <cellStyle name="Output 3 2 4 4 2" xfId="31142" xr:uid="{BF0C84DE-2F39-4EA1-85B2-D369D513BB40}"/>
    <cellStyle name="Output 3 2 4 5" xfId="29512" xr:uid="{19A0B3B2-E6F1-411F-A749-A15E6F8F92F3}"/>
    <cellStyle name="Output 3 2 4 6" xfId="30512" xr:uid="{DCD71D9B-217A-473B-8D18-B6B680689865}"/>
    <cellStyle name="Output 3 2 5" xfId="25636" xr:uid="{59423D96-B42F-460D-AF40-9A3D9C4DEBC3}"/>
    <cellStyle name="Output 3 2 5 2" xfId="27783" xr:uid="{B631341E-DAAA-4C7B-B8CF-CCD4EA3EAFB4}"/>
    <cellStyle name="Output 3 2 5 2 2" xfId="32370" xr:uid="{AD125429-346B-4128-81FA-C34E5A297E10}"/>
    <cellStyle name="Output 3 2 5 3" xfId="26115" xr:uid="{0F2F0BD3-9D8E-495E-962D-57198B6B3C8B}"/>
    <cellStyle name="Output 3 2 5 3 2" xfId="30905" xr:uid="{6F03E3BA-9AB2-4EC1-8A53-BAE5BA6330F7}"/>
    <cellStyle name="Output 3 2 5 4" xfId="26883" xr:uid="{E96A3480-17F9-4466-B192-3B7775FD7EFB}"/>
    <cellStyle name="Output 3 2 5 4 2" xfId="31644" xr:uid="{7078C5C4-6CFC-4AAA-9B82-5D650F56DE6E}"/>
    <cellStyle name="Output 3 2 5 5" xfId="29513" xr:uid="{7B6C8723-6480-489A-9E3B-4DDC50B6BE4C}"/>
    <cellStyle name="Output 3 2 5 6" xfId="30687" xr:uid="{F3563812-D1BC-4A61-991E-BD2CEE7C0DF7}"/>
    <cellStyle name="Output 3 2 6" xfId="27155" xr:uid="{1412241F-8A6F-42B5-8725-F45145908D23}"/>
    <cellStyle name="Output 3 2 6 2" xfId="31879" xr:uid="{8AED35B0-A4D4-48F2-8887-E735939014C6}"/>
    <cellStyle name="Output 3 2 7" xfId="26331" xr:uid="{3965963F-64A9-4D38-972A-2E1533702310}"/>
    <cellStyle name="Output 3 2 7 2" xfId="31119" xr:uid="{81F17752-5A62-4A40-9155-F1AAA283F18B}"/>
    <cellStyle name="Output 3 2 8" xfId="27145" xr:uid="{714C7D34-C349-4B5F-9BCD-C6C4F09B9A09}"/>
    <cellStyle name="Output 3 2 8 2" xfId="31869" xr:uid="{8DF3C342-2226-4F6D-8083-7DB4E1B9B8D3}"/>
    <cellStyle name="Output 3 2 9" xfId="29505" xr:uid="{D6361D82-F486-4D46-90DA-FAB09653FBEB}"/>
    <cellStyle name="Output 3 3" xfId="24270" xr:uid="{C0ADA934-F8C6-4D95-8387-E229F51A8F1B}"/>
    <cellStyle name="Output 3 3 2" xfId="25365" xr:uid="{DE0410B3-6F2E-4477-BC47-170547414CBA}"/>
    <cellStyle name="Output 3 3 2 2" xfId="27513" xr:uid="{63DCB66E-5370-4D09-AC9E-5BB76BB075CF}"/>
    <cellStyle name="Output 3 3 2 2 2" xfId="32105" xr:uid="{D51A22F1-9F61-4B99-A349-BCC1B053C582}"/>
    <cellStyle name="Output 3 3 2 3" xfId="26745" xr:uid="{8D579AE7-C487-4710-ACB2-599CFD22394C}"/>
    <cellStyle name="Output 3 3 2 3 2" xfId="31507" xr:uid="{11C2D187-88DA-42D7-9B9B-C515A4D3649B}"/>
    <cellStyle name="Output 3 3 2 4" xfId="26374" xr:uid="{B97DE422-71A3-49EE-B5F3-DD6C7DFE6A1A}"/>
    <cellStyle name="Output 3 3 2 4 2" xfId="31162" xr:uid="{0104A3CF-2B24-436B-9019-7C269165F33B}"/>
    <cellStyle name="Output 3 3 2 5" xfId="29515" xr:uid="{C8A14E0A-5F65-4EB8-8EDD-073E125BC192}"/>
    <cellStyle name="Output 3 3 2 6" xfId="30518" xr:uid="{38093568-4E94-4D9B-BA67-1260C54065C1}"/>
    <cellStyle name="Output 3 3 3" xfId="25635" xr:uid="{A9A782C3-94E1-4C75-A4EA-F98F36DAAFBA}"/>
    <cellStyle name="Output 3 3 3 2" xfId="27782" xr:uid="{33FC6BCB-601F-4AF1-B028-CACE02F3974B}"/>
    <cellStyle name="Output 3 3 3 2 2" xfId="32369" xr:uid="{599D7B9B-0FF1-41C4-86B9-0956AA287679}"/>
    <cellStyle name="Output 3 3 3 3" xfId="26815" xr:uid="{40744172-9E54-4B0D-96AE-460FDAB9CB6F}"/>
    <cellStyle name="Output 3 3 3 3 2" xfId="31576" xr:uid="{64106E5B-75DE-4501-9499-2B29158226C0}"/>
    <cellStyle name="Output 3 3 3 4" xfId="26406" xr:uid="{517A5477-71F2-45CB-815F-93C0E70E53CB}"/>
    <cellStyle name="Output 3 3 3 4 2" xfId="31194" xr:uid="{63CD7F09-0D11-4796-94B9-AE5D389DDF14}"/>
    <cellStyle name="Output 3 3 3 5" xfId="29516" xr:uid="{2F0E4889-13A6-4D15-AAFF-746F2DE3B0C2}"/>
    <cellStyle name="Output 3 3 3 6" xfId="30686" xr:uid="{4098D4A3-8C80-42B7-819B-DAFCFFC5FAA2}"/>
    <cellStyle name="Output 3 3 4" xfId="27154" xr:uid="{231C074A-BE74-4EDA-B6C7-0CE772D986EB}"/>
    <cellStyle name="Output 3 3 4 2" xfId="31878" xr:uid="{B98AD6F3-7339-449D-A21B-2087FFDBA20B}"/>
    <cellStyle name="Output 3 3 5" xfId="26580" xr:uid="{E62E50A8-E9C3-4DFB-A02C-D0190ED81FD1}"/>
    <cellStyle name="Output 3 3 5 2" xfId="31367" xr:uid="{806D457C-2F96-4DA3-B2A4-B762328F4512}"/>
    <cellStyle name="Output 3 3 6" xfId="26524" xr:uid="{40F241B0-6A15-4E3A-A3B9-768B877BBF4D}"/>
    <cellStyle name="Output 3 3 6 2" xfId="31312" xr:uid="{68692813-AD57-4764-8DC7-8D9FF8193C52}"/>
    <cellStyle name="Output 3 3 7" xfId="29514" xr:uid="{838DC18C-D811-420C-AEF9-E51B070D2567}"/>
    <cellStyle name="Output 3 3 8" xfId="30331" xr:uid="{75232594-E6B7-4CF6-9155-F556A9D171AA}"/>
    <cellStyle name="Output 3 4" xfId="24761" xr:uid="{7FDEB02B-DE8B-4826-918B-7CC38E6D0478}"/>
    <cellStyle name="Output 3 4 2" xfId="25496" xr:uid="{F9BB7980-7631-4460-894D-6AD0D4A35D11}"/>
    <cellStyle name="Output 3 4 2 2" xfId="27644" xr:uid="{938F74AE-22AA-4B2C-8955-BBED39A71421}"/>
    <cellStyle name="Output 3 4 2 2 2" xfId="32235" xr:uid="{CF0ECF42-37D4-4FF3-A1CE-2D01C60751E5}"/>
    <cellStyle name="Output 3 4 2 3" xfId="26890" xr:uid="{71B0D13A-97DF-4112-867A-6B62BCDF4DAB}"/>
    <cellStyle name="Output 3 4 2 3 2" xfId="31651" xr:uid="{90A8BDD3-31D1-4C58-9D8A-83F3597CF7AE}"/>
    <cellStyle name="Output 3 4 2 4" xfId="27359" xr:uid="{E5FD4B19-F539-42E5-9C00-CF2A636ED55E}"/>
    <cellStyle name="Output 3 4 2 4 2" xfId="31988" xr:uid="{9F0193D4-B942-47BE-9E5C-435357688A03}"/>
    <cellStyle name="Output 3 4 2 5" xfId="29518" xr:uid="{B6D8D05A-0410-4FED-A4B3-0642B67A0B1D}"/>
    <cellStyle name="Output 3 4 2 6" xfId="30648" xr:uid="{3B114CCF-6F08-4370-8300-D94E45C1414E}"/>
    <cellStyle name="Output 3 4 3" xfId="25718" xr:uid="{E47F4284-552C-4A76-8577-FC0229689F54}"/>
    <cellStyle name="Output 3 4 3 2" xfId="27865" xr:uid="{97BF4A89-A5A0-4B54-9917-DDB61DF99315}"/>
    <cellStyle name="Output 3 4 3 2 2" xfId="32452" xr:uid="{EA75A2AB-F590-4740-8785-67273512D1F5}"/>
    <cellStyle name="Output 3 4 3 3" xfId="26362" xr:uid="{CE92E36C-2E05-4711-9937-F03B86382C54}"/>
    <cellStyle name="Output 3 4 3 3 2" xfId="31150" xr:uid="{0FE68122-A809-45B4-8C37-081861BEE0A9}"/>
    <cellStyle name="Output 3 4 3 4" xfId="27044" xr:uid="{02AA799E-A5AC-42A6-AA2C-7DC125D70956}"/>
    <cellStyle name="Output 3 4 3 4 2" xfId="31805" xr:uid="{40194622-6915-4432-872F-B81C42C5EFE0}"/>
    <cellStyle name="Output 3 4 3 5" xfId="29519" xr:uid="{4AEF2E9E-6002-455A-A550-41E995A9BAED}"/>
    <cellStyle name="Output 3 4 3 6" xfId="30706" xr:uid="{2E16AD72-71EE-48DB-87FC-1AE204C7EE3E}"/>
    <cellStyle name="Output 3 4 4" xfId="27342" xr:uid="{75D4224D-AC46-47DD-8EDA-F4ECDAF6DB13}"/>
    <cellStyle name="Output 3 4 4 2" xfId="31974" xr:uid="{0C8A3A3E-79E6-41AE-AA7A-4E71DCB6018F}"/>
    <cellStyle name="Output 3 4 5" xfId="26290" xr:uid="{7E79DBAE-3D01-442B-A67D-0BCD8A177243}"/>
    <cellStyle name="Output 3 4 5 2" xfId="31078" xr:uid="{B076BB20-ADE4-4A4E-B5BF-C75DB83B7F30}"/>
    <cellStyle name="Output 3 4 6" xfId="26269" xr:uid="{7467E917-1955-469B-8841-C884AD1603E1}"/>
    <cellStyle name="Output 3 4 6 2" xfId="31057" xr:uid="{F8BE22E5-617F-4C39-915F-2D0C27CBC92E}"/>
    <cellStyle name="Output 3 4 7" xfId="29517" xr:uid="{C67F2F6C-CC80-4C16-85D3-27635E0769D5}"/>
    <cellStyle name="Output 3 4 8" xfId="30414" xr:uid="{D885ABA4-2297-45B1-A114-BE79CAB115E7}"/>
    <cellStyle name="Output 3 5" xfId="25149" xr:uid="{C2172E66-B4EB-4CC4-BF93-48939277F3C5}"/>
    <cellStyle name="Output 3 5 2" xfId="25393" xr:uid="{E46BAD2D-73BC-44E4-A5C9-129ABF79D3DC}"/>
    <cellStyle name="Output 3 5 2 2" xfId="27541" xr:uid="{0099743E-37DA-4E96-9970-2E3EA1657A0B}"/>
    <cellStyle name="Output 3 5 2 2 2" xfId="32132" xr:uid="{9C3085CA-1C3D-44AD-A7DE-76203106595B}"/>
    <cellStyle name="Output 3 5 2 3" xfId="26430" xr:uid="{29E51846-5839-47AE-B0BD-C8CF6595FDB6}"/>
    <cellStyle name="Output 3 5 2 3 2" xfId="31218" xr:uid="{32B51ECC-2CDB-40E1-81EC-6AB87B6B9246}"/>
    <cellStyle name="Output 3 5 2 4" xfId="26550" xr:uid="{4044E793-AB96-4DF6-AAC3-7A8E12A8728B}"/>
    <cellStyle name="Output 3 5 2 4 2" xfId="31338" xr:uid="{1D130A7A-E0B5-4B0D-BA24-0F23CE877E68}"/>
    <cellStyle name="Output 3 5 2 5" xfId="29521" xr:uid="{2FAF8800-CE51-453B-BAF1-7BA8FDBC5632}"/>
    <cellStyle name="Output 3 5 2 6" xfId="30545" xr:uid="{8DC6D0A2-79F5-427D-94FD-9FC55FB3855E}"/>
    <cellStyle name="Output 3 5 3" xfId="25748" xr:uid="{B189758B-86CC-413B-A2DD-DBD01676AF28}"/>
    <cellStyle name="Output 3 5 3 2" xfId="27895" xr:uid="{0508E197-644A-492D-ACEB-49F598E253D9}"/>
    <cellStyle name="Output 3 5 3 2 2" xfId="32482" xr:uid="{9A9AEAC5-50F9-419C-8D26-460DBFF04D0B}"/>
    <cellStyle name="Output 3 5 3 3" xfId="27018" xr:uid="{3514CFEE-1C57-4831-8519-65273D5A9AE9}"/>
    <cellStyle name="Output 3 5 3 3 2" xfId="31779" xr:uid="{A441BCCE-B0CA-45A1-BAC5-BAE32B323528}"/>
    <cellStyle name="Output 3 5 3 4" xfId="26849" xr:uid="{B08D9EB3-8066-4FBC-B3E2-376125D76FA3}"/>
    <cellStyle name="Output 3 5 3 4 2" xfId="31610" xr:uid="{39394048-A715-4EC0-AA36-6F857CEE151D}"/>
    <cellStyle name="Output 3 5 3 5" xfId="29522" xr:uid="{B55F1000-A2E7-4FB7-A43A-62B9DE23E406}"/>
    <cellStyle name="Output 3 5 3 6" xfId="30736" xr:uid="{E7133803-F07C-4713-A7F5-F1209E16C6AA}"/>
    <cellStyle name="Output 3 5 4" xfId="27429" xr:uid="{3506F214-88C6-4102-A90E-B106047FB3AE}"/>
    <cellStyle name="Output 3 5 4 2" xfId="32027" xr:uid="{826A9A4A-D9EE-4B3E-838E-2F8944422D8E}"/>
    <cellStyle name="Output 3 5 5" xfId="26956" xr:uid="{66E463F7-8EE7-44E0-9F87-D8547A1D3E22}"/>
    <cellStyle name="Output 3 5 5 2" xfId="31717" xr:uid="{40B488DF-4F2E-4914-98F7-151914998342}"/>
    <cellStyle name="Output 3 5 6" xfId="26570" xr:uid="{C3E94317-4CAE-4554-8DBE-65CEB40968BB}"/>
    <cellStyle name="Output 3 5 6 2" xfId="31358" xr:uid="{2DF38DED-3D49-450E-AAB0-A3E1E8347348}"/>
    <cellStyle name="Output 3 5 7" xfId="29520" xr:uid="{AE8E60ED-AB08-4A0E-98EE-1392D387BCCA}"/>
    <cellStyle name="Output 3 5 8" xfId="30444" xr:uid="{B8376C4C-1607-486F-9185-AE2314D7E3F9}"/>
    <cellStyle name="Output 30" xfId="3473" xr:uid="{9A0D2123-25D2-4F06-93DF-1A43B652F350}"/>
    <cellStyle name="Output 31" xfId="3474" xr:uid="{A9DBF52F-F6E5-4DEE-AF23-940B83FC727D}"/>
    <cellStyle name="Output 32" xfId="3475" xr:uid="{7136160B-4CF3-412B-A945-51DCEFBA15B1}"/>
    <cellStyle name="Output 33" xfId="3476" xr:uid="{F13FA1A3-5E08-4DB9-8331-D7A377FC4D24}"/>
    <cellStyle name="Output 34" xfId="3477" xr:uid="{8F99C4C5-267D-443D-9BAB-B8223486E95A}"/>
    <cellStyle name="Output 35" xfId="3478" xr:uid="{E770D5FF-F109-485B-B662-46D601F99A01}"/>
    <cellStyle name="Output 36" xfId="3479" xr:uid="{BFFDDCE6-C420-4D16-A48A-E06E88E7AF3F}"/>
    <cellStyle name="Output 37" xfId="3480" xr:uid="{694550B0-C822-4427-B5F9-EA0F4D96AEA3}"/>
    <cellStyle name="Output 38" xfId="3481" xr:uid="{3566A3D1-FE14-42E1-A3C1-ED1A28CC8C7E}"/>
    <cellStyle name="Output 39" xfId="3482" xr:uid="{D199FDB3-4284-407C-B791-372DD3661B55}"/>
    <cellStyle name="Output 4" xfId="3483" xr:uid="{FCB7F8D3-A89F-4FFB-8C68-C83B6020CBEB}"/>
    <cellStyle name="Output 4 2" xfId="24272" xr:uid="{38458D09-AC74-4E90-91FD-E08B44113047}"/>
    <cellStyle name="Output 4 2 2" xfId="25437" xr:uid="{79E4611A-5335-4D97-AC97-D74FF4F6136C}"/>
    <cellStyle name="Output 4 2 2 2" xfId="27585" xr:uid="{2707D8FA-4D47-49FA-920C-B147BAF208A7}"/>
    <cellStyle name="Output 4 2 2 2 2" xfId="32176" xr:uid="{CD2C1592-B220-4417-A190-3EF824A73961}"/>
    <cellStyle name="Output 4 2 2 3" xfId="26579" xr:uid="{CC629906-5E2B-4534-B16D-0A5E8D31CFFF}"/>
    <cellStyle name="Output 4 2 2 3 2" xfId="31366" xr:uid="{12639480-B92B-4B41-BD96-A632903ABEA9}"/>
    <cellStyle name="Output 4 2 2 4" xfId="26563" xr:uid="{94EE0791-FAFB-433D-AB04-B71AA657C502}"/>
    <cellStyle name="Output 4 2 2 4 2" xfId="31351" xr:uid="{169418A3-CFBA-45E7-A173-29F12241A600}"/>
    <cellStyle name="Output 4 2 2 5" xfId="29524" xr:uid="{C0F995F4-BC1F-4EA9-8F64-0AFDF2CA8F0E}"/>
    <cellStyle name="Output 4 2 2 6" xfId="30589" xr:uid="{6CD2885F-36B8-4403-AB97-FB3B4E1A23C2}"/>
    <cellStyle name="Output 4 2 3" xfId="25637" xr:uid="{28C0E0DE-D68B-4D2E-83CF-CCB749AAD2C9}"/>
    <cellStyle name="Output 4 2 3 2" xfId="27784" xr:uid="{4FC7FED5-CBC7-48BD-9E33-D878330C968D}"/>
    <cellStyle name="Output 4 2 3 2 2" xfId="32371" xr:uid="{4C199A43-B5BA-4D4B-B827-A9B3778E7ED2}"/>
    <cellStyle name="Output 4 2 3 3" xfId="26744" xr:uid="{7CD4DCA6-3A60-4F4A-ABE7-4E4C36E5784A}"/>
    <cellStyle name="Output 4 2 3 3 2" xfId="31506" xr:uid="{394D76B1-36A7-4E55-9F89-4259D1DD29BD}"/>
    <cellStyle name="Output 4 2 3 4" xfId="26789" xr:uid="{C9577B09-B2C8-4EF3-8911-F602F918844C}"/>
    <cellStyle name="Output 4 2 3 4 2" xfId="31550" xr:uid="{1F43E1F1-89A0-4EE8-9434-DAE15BB95BE3}"/>
    <cellStyle name="Output 4 2 3 5" xfId="29525" xr:uid="{2B3C3667-705D-4081-BE31-ED5AE28D45DC}"/>
    <cellStyle name="Output 4 2 3 6" xfId="30688" xr:uid="{39018646-FDBE-4132-8FAE-F11707C65DF6}"/>
    <cellStyle name="Output 4 2 4" xfId="27156" xr:uid="{9830D1F5-6882-484D-819E-EA4E1274CCCE}"/>
    <cellStyle name="Output 4 2 4 2" xfId="31880" xr:uid="{7680B2A5-3806-41DC-9FAF-51C0D64A89AC}"/>
    <cellStyle name="Output 4 2 5" xfId="26114" xr:uid="{84FFB021-5085-4CB6-B0A2-7387A4E1595E}"/>
    <cellStyle name="Output 4 2 5 2" xfId="30904" xr:uid="{93260E25-771A-4338-A8CE-968E926C0EB7}"/>
    <cellStyle name="Output 4 2 6" xfId="26489" xr:uid="{547392E7-2948-48C0-9583-F8864ECFDDF8}"/>
    <cellStyle name="Output 4 2 6 2" xfId="31277" xr:uid="{D38BB620-7EF2-4D1E-B216-08F00F6AF5A3}"/>
    <cellStyle name="Output 4 2 7" xfId="29523" xr:uid="{F7F34CBF-D6C0-40F2-AFF4-B2B5CE7D31A0}"/>
    <cellStyle name="Output 4 2 8" xfId="30333" xr:uid="{B52EB4FD-B881-459B-9311-5884925A4C8B}"/>
    <cellStyle name="Output 4 3" xfId="24759" xr:uid="{CADD1121-69D3-4679-BE69-6F1B047CA05F}"/>
    <cellStyle name="Output 4 3 2" xfId="25481" xr:uid="{3F16DF9F-DA7D-40E2-B557-669475613FA1}"/>
    <cellStyle name="Output 4 3 2 2" xfId="27629" xr:uid="{7D0F4774-08DA-4B10-9273-2A4EA61B0FAD}"/>
    <cellStyle name="Output 4 3 2 2 2" xfId="32220" xr:uid="{7D7CDF05-6500-48EB-9EE5-7F06D8459D4F}"/>
    <cellStyle name="Output 4 3 2 3" xfId="26289" xr:uid="{0CA0CE38-4A3E-44F3-B82E-206B5F6923CD}"/>
    <cellStyle name="Output 4 3 2 3 2" xfId="31077" xr:uid="{5D447F99-C99B-4C4F-B565-ACE95A47FC88}"/>
    <cellStyle name="Output 4 3 2 4" xfId="26568" xr:uid="{FC7A8B30-263F-48FC-93E8-EAEF5716D091}"/>
    <cellStyle name="Output 4 3 2 4 2" xfId="31356" xr:uid="{B4DE0C9A-604F-4427-A5AB-A29D749C8247}"/>
    <cellStyle name="Output 4 3 2 5" xfId="29527" xr:uid="{61FCB598-79DB-4835-9D85-F02ACEA36C25}"/>
    <cellStyle name="Output 4 3 2 6" xfId="30633" xr:uid="{E50CA0F9-62E5-4F83-AAE4-DAAC7C0B379E}"/>
    <cellStyle name="Output 4 3 3" xfId="25716" xr:uid="{709BB364-7145-428B-9278-459837ACC719}"/>
    <cellStyle name="Output 4 3 3 2" xfId="27863" xr:uid="{730E9544-41F1-45EF-AF7E-B4CDEA9C090C}"/>
    <cellStyle name="Output 4 3 3 2 2" xfId="32450" xr:uid="{6D573059-D199-416D-9BBD-74416AFABB57}"/>
    <cellStyle name="Output 4 3 3 3" xfId="26889" xr:uid="{513239DF-D634-4FE9-837B-2031024009E7}"/>
    <cellStyle name="Output 4 3 3 3 2" xfId="31650" xr:uid="{4237A9BF-D95E-43E3-8E3C-56FB3EC967C5}"/>
    <cellStyle name="Output 4 3 3 4" xfId="26529" xr:uid="{23164E78-8FC3-454A-A5F2-55A870A49C49}"/>
    <cellStyle name="Output 4 3 3 4 2" xfId="31317" xr:uid="{42996B4F-20EC-403F-9A76-A71629046B42}"/>
    <cellStyle name="Output 4 3 3 5" xfId="29528" xr:uid="{98643197-B925-4CB4-AA6E-237EAC3EDF57}"/>
    <cellStyle name="Output 4 3 3 6" xfId="30704" xr:uid="{6494038A-F489-4973-929C-21D275C47426}"/>
    <cellStyle name="Output 4 3 4" xfId="27340" xr:uid="{4A236767-39DA-4D87-AE3D-C3803B86EF8D}"/>
    <cellStyle name="Output 4 3 4 2" xfId="31972" xr:uid="{6FD2F72A-3F0E-454F-8694-6F2377DD246E}"/>
    <cellStyle name="Output 4 3 5" xfId="26814" xr:uid="{8A1009D9-3B5C-4830-937B-ACFF68D6908C}"/>
    <cellStyle name="Output 4 3 5 2" xfId="31575" xr:uid="{7B74AAFA-20BF-4A19-835B-3D9EEAB2B1FF}"/>
    <cellStyle name="Output 4 3 6" xfId="26567" xr:uid="{4F108953-74E7-4D5C-A44E-1A908425BEAD}"/>
    <cellStyle name="Output 4 3 6 2" xfId="31355" xr:uid="{E3E54E60-0E63-4816-AE00-A84A6D7A8951}"/>
    <cellStyle name="Output 4 3 7" xfId="29526" xr:uid="{B96DC179-0AC1-4C29-851E-4BD0D446C99D}"/>
    <cellStyle name="Output 4 3 8" xfId="30412" xr:uid="{4EE00A9F-4D73-4453-BD3A-B5F56D10743E}"/>
    <cellStyle name="Output 4 4" xfId="25151" xr:uid="{9FB1DD85-D457-4040-9910-8CA085679ED8}"/>
    <cellStyle name="Output 4 4 2" xfId="25410" xr:uid="{B520CEA4-737F-49E4-AE21-8DD0B84AFE6D}"/>
    <cellStyle name="Output 4 4 2 2" xfId="27558" xr:uid="{61A1A14F-BA6D-4465-A8CB-EF90B91320D8}"/>
    <cellStyle name="Output 4 4 2 2 2" xfId="32149" xr:uid="{923028B0-7C6A-48CD-86BF-4970F4887E6E}"/>
    <cellStyle name="Output 4 4 2 3" xfId="26960" xr:uid="{72250665-7663-4A47-97BC-E2246BAD8CE7}"/>
    <cellStyle name="Output 4 4 2 3 2" xfId="31721" xr:uid="{E41DD3B5-D8B5-4698-BC25-830E8CBB32DA}"/>
    <cellStyle name="Output 4 4 2 4" xfId="26227" xr:uid="{6BADC8AF-A427-47DB-83AF-ABD8CF9FAB46}"/>
    <cellStyle name="Output 4 4 2 4 2" xfId="31016" xr:uid="{3EFAB4BE-445E-4E51-9C28-E3265AC68902}"/>
    <cellStyle name="Output 4 4 2 5" xfId="29530" xr:uid="{D8D3CCA4-3473-41AD-A2C0-58008F6CEEB6}"/>
    <cellStyle name="Output 4 4 2 6" xfId="30562" xr:uid="{777C8531-32D9-48AE-B43A-CB07748B3563}"/>
    <cellStyle name="Output 4 4 3" xfId="25750" xr:uid="{1EF654C2-705D-4945-916D-9E3D7B7FC29D}"/>
    <cellStyle name="Output 4 4 3 2" xfId="27897" xr:uid="{BC179F64-E4A9-44FD-9358-3853A0FC1F50}"/>
    <cellStyle name="Output 4 4 3 2 2" xfId="32484" xr:uid="{CCA48AFB-A80B-4EF0-9575-058216BE0361}"/>
    <cellStyle name="Output 4 4 3 3" xfId="26434" xr:uid="{136FAE54-B838-461C-890F-7297B0B70009}"/>
    <cellStyle name="Output 4 4 3 3 2" xfId="31222" xr:uid="{8EAF0F39-908A-4EA6-9C2C-ADA077A1FE63}"/>
    <cellStyle name="Output 4 4 3 4" xfId="26149" xr:uid="{C500D1F0-B791-4B86-B3A9-9081FCCD1CD3}"/>
    <cellStyle name="Output 4 4 3 4 2" xfId="30939" xr:uid="{0E580D78-B380-4EFD-9AC4-70F0C5DAA858}"/>
    <cellStyle name="Output 4 4 3 5" xfId="29531" xr:uid="{5EA0696D-842B-4BDE-8960-786FA29CEF5D}"/>
    <cellStyle name="Output 4 4 3 6" xfId="30738" xr:uid="{4090359C-9EDB-4DBA-A6C3-039A8498E326}"/>
    <cellStyle name="Output 4 4 4" xfId="27431" xr:uid="{A0771E5E-0ED7-4A8E-8E8D-FB2D0D837E89}"/>
    <cellStyle name="Output 4 4 4 2" xfId="32029" xr:uid="{E93E9735-0C97-4160-A1C6-F6A669668A4E}"/>
    <cellStyle name="Output 4 4 5" xfId="26361" xr:uid="{33ED800F-DF48-44AC-939E-F0AE964806CE}"/>
    <cellStyle name="Output 4 4 5 2" xfId="31149" xr:uid="{05F1ED43-1984-42B1-82FE-D7B7466D5D2C}"/>
    <cellStyle name="Output 4 4 6" xfId="26170" xr:uid="{377AE4D7-2987-4BFE-B6EE-8E33BD2A6F04}"/>
    <cellStyle name="Output 4 4 6 2" xfId="30960" xr:uid="{E64FD761-0958-4F49-A622-B411DD845DA4}"/>
    <cellStyle name="Output 4 4 7" xfId="29529" xr:uid="{C3C8A1F4-B500-48E4-9F43-6A22E5B4C93A}"/>
    <cellStyle name="Output 4 4 8" xfId="30446" xr:uid="{5119DBBE-D228-44B1-93E3-5351F6160FAC}"/>
    <cellStyle name="Output 40" xfId="3484" xr:uid="{0C0C5B47-3386-4012-A025-1D3E83BC013C}"/>
    <cellStyle name="Output 41" xfId="3485" xr:uid="{7BDC0007-E193-4322-B1FF-CB35252F4267}"/>
    <cellStyle name="Output 42" xfId="3486" xr:uid="{B7BBBD57-53AF-4C13-8520-03BEF39DD3AE}"/>
    <cellStyle name="Output 43" xfId="3487" xr:uid="{44922A1A-8E7C-42DA-A218-CF228D982018}"/>
    <cellStyle name="Output 44" xfId="3488" xr:uid="{1752917C-7266-4818-8A83-CDD1E9AE4ACD}"/>
    <cellStyle name="Output 45" xfId="3489" xr:uid="{4054352A-7493-4743-B96B-28934D2DBB49}"/>
    <cellStyle name="Output 46" xfId="3490" xr:uid="{9763CFBD-8C59-46A5-AB7B-5088A16D28B2}"/>
    <cellStyle name="Output 47" xfId="3491" xr:uid="{19168008-960C-4E3C-9B95-DD3EA01A568C}"/>
    <cellStyle name="Output 48" xfId="3492" xr:uid="{8346B581-1B42-4693-A9BD-AE08CB4CF524}"/>
    <cellStyle name="Output 49" xfId="3493" xr:uid="{E410133E-C4B6-4DEF-B17D-7A5BF9AFBD30}"/>
    <cellStyle name="Output 5" xfId="3494" xr:uid="{A17A3C81-DB50-435F-81A8-BE07ACEEE3CD}"/>
    <cellStyle name="Output 5 2" xfId="24273" xr:uid="{BEEBAA78-FBFF-4E82-A3FE-49FFB658853F}"/>
    <cellStyle name="Output 5 2 2" xfId="25450" xr:uid="{F1E1646E-1CEA-4BE1-AE5E-9A06B902BA4F}"/>
    <cellStyle name="Output 5 2 2 2" xfId="27598" xr:uid="{27640330-B55D-47B8-A13B-245BE70C6640}"/>
    <cellStyle name="Output 5 2 2 2 2" xfId="32189" xr:uid="{6F5E145E-96AE-4026-8938-054D59E20F93}"/>
    <cellStyle name="Output 5 2 2 3" xfId="26113" xr:uid="{0244F1D8-8244-454E-8AD4-C6D5A8A55EB4}"/>
    <cellStyle name="Output 5 2 2 3 2" xfId="30903" xr:uid="{11CE79FE-2FA1-45C4-B7AA-AFDE6AED22C0}"/>
    <cellStyle name="Output 5 2 2 4" xfId="26163" xr:uid="{98AEB780-BC80-4FF9-867E-3943E3A37724}"/>
    <cellStyle name="Output 5 2 2 4 2" xfId="30953" xr:uid="{7AE44251-71C2-4349-B69E-A72C3360747F}"/>
    <cellStyle name="Output 5 2 2 5" xfId="29533" xr:uid="{187FE9D9-4BB8-4644-9E5D-91C5F6A5DC61}"/>
    <cellStyle name="Output 5 2 2 6" xfId="30602" xr:uid="{25D51519-10A1-4960-B861-1EC69A68E79C}"/>
    <cellStyle name="Output 5 2 3" xfId="25638" xr:uid="{EBDC774B-24AA-4830-9AB2-C25B9B9F729B}"/>
    <cellStyle name="Output 5 2 3 2" xfId="27785" xr:uid="{3A71A8C1-0E71-4DF1-8FC9-8CF047EA4AB5}"/>
    <cellStyle name="Output 5 2 3 2 2" xfId="32372" xr:uid="{5FCC2F3D-9116-446C-97CA-102FEC2C4485}"/>
    <cellStyle name="Output 5 2 3 3" xfId="26578" xr:uid="{07A8CFC7-8FB7-489E-9C54-476B9B0C292E}"/>
    <cellStyle name="Output 5 2 3 3 2" xfId="31365" xr:uid="{63527157-0DC0-4ABD-BA72-CA9BD70A052C}"/>
    <cellStyle name="Output 5 2 3 4" xfId="26186" xr:uid="{2EE702CC-543B-4C10-9877-6193BFE8EE4C}"/>
    <cellStyle name="Output 5 2 3 4 2" xfId="30976" xr:uid="{EFB741CC-E9F9-4143-B2A9-212A3D5AD903}"/>
    <cellStyle name="Output 5 2 3 5" xfId="29534" xr:uid="{9212908D-4FBD-4B00-B4BA-716211A91818}"/>
    <cellStyle name="Output 5 2 3 6" xfId="30689" xr:uid="{DCD04420-928F-4CF1-9634-7DADA623F5DB}"/>
    <cellStyle name="Output 5 2 4" xfId="27157" xr:uid="{BC0BC97F-21F1-473E-8CF3-512209767A6C}"/>
    <cellStyle name="Output 5 2 4 2" xfId="31881" xr:uid="{732AEE2B-7A60-4E9D-9F68-F0E7F199BC9C}"/>
    <cellStyle name="Output 5 2 5" xfId="26256" xr:uid="{C2A869BB-41BA-406D-BD38-F400B137BE01}"/>
    <cellStyle name="Output 5 2 5 2" xfId="31044" xr:uid="{E82984FE-4FF5-4044-897A-07DF77998E2A}"/>
    <cellStyle name="Output 5 2 6" xfId="27031" xr:uid="{D67F0762-02AB-411E-8CA8-C38FC705F936}"/>
    <cellStyle name="Output 5 2 6 2" xfId="31792" xr:uid="{7E0C38BE-7F67-483F-8F59-A6B811FA3C72}"/>
    <cellStyle name="Output 5 2 7" xfId="29532" xr:uid="{EAF1A37E-F537-4777-86AD-4CE29AF31D13}"/>
    <cellStyle name="Output 5 2 8" xfId="30334" xr:uid="{B6A7E845-926A-48AA-9DC0-111C97F8B2C6}"/>
    <cellStyle name="Output 5 3" xfId="24758" xr:uid="{410392A3-DBC8-44D7-AB56-E05429EF429F}"/>
    <cellStyle name="Output 5 3 2" xfId="25380" xr:uid="{2CE49B2C-6E54-4577-82A4-5707DA040FC5}"/>
    <cellStyle name="Output 5 3 2 2" xfId="27528" xr:uid="{B219345F-4395-422E-A18A-5011B9D1BD70}"/>
    <cellStyle name="Output 5 3 2 2 2" xfId="32119" xr:uid="{CD91F5C1-2089-4322-BF52-3BC889E4A4B6}"/>
    <cellStyle name="Output 5 3 2 3" xfId="26813" xr:uid="{AE250BFE-D7C2-404F-8186-653A06D206F3}"/>
    <cellStyle name="Output 5 3 2 3 2" xfId="31574" xr:uid="{3CB380D1-6F5F-4629-BF1C-AB6285D2CAEC}"/>
    <cellStyle name="Output 5 3 2 4" xfId="26197" xr:uid="{A6EB4E50-EEC6-4397-B848-A28A39E9B0D6}"/>
    <cellStyle name="Output 5 3 2 4 2" xfId="30987" xr:uid="{2DBAEB4E-6967-45ED-A601-B3EB1D2FFDC5}"/>
    <cellStyle name="Output 5 3 2 5" xfId="29536" xr:uid="{843C3CEB-6228-4C39-8766-A2F08532C409}"/>
    <cellStyle name="Output 5 3 2 6" xfId="30532" xr:uid="{19D7F8D6-7F6F-4E12-B1BE-5B960567E196}"/>
    <cellStyle name="Output 5 3 3" xfId="25715" xr:uid="{D831D1F3-7C6E-41B3-87C7-66EA5BFA1B48}"/>
    <cellStyle name="Output 5 3 3 2" xfId="27862" xr:uid="{5031EBE0-5768-4455-A16B-3DC8383366B1}"/>
    <cellStyle name="Output 5 3 3 2 2" xfId="32449" xr:uid="{8C246AA4-D675-4E50-86A1-CD5AC0BE0126}"/>
    <cellStyle name="Output 5 3 3 3" xfId="26288" xr:uid="{560A1333-5677-4F1E-B591-364E7ABA902C}"/>
    <cellStyle name="Output 5 3 3 3 2" xfId="31076" xr:uid="{AC6ADB69-3875-494D-B0C1-B2B50D467A28}"/>
    <cellStyle name="Output 5 3 3 4" xfId="26893" xr:uid="{2F4B065A-7ED3-47BC-ABAF-3E7F3DCE773C}"/>
    <cellStyle name="Output 5 3 3 4 2" xfId="31654" xr:uid="{F0C5924A-F7A0-45D2-8569-A9A8396649DF}"/>
    <cellStyle name="Output 5 3 3 5" xfId="29537" xr:uid="{FC3DEA70-8CFB-4B06-BA5E-0F9B7EF41198}"/>
    <cellStyle name="Output 5 3 3 6" xfId="30703" xr:uid="{26927EA0-B857-4E51-9BFE-3C12DFC06E8E}"/>
    <cellStyle name="Output 5 3 4" xfId="27339" xr:uid="{D4BD4E19-6715-441F-B49A-F8F7A518809A}"/>
    <cellStyle name="Output 5 3 4 2" xfId="31971" xr:uid="{E8BBC7B0-F001-475A-8167-55E158FABCBE}"/>
    <cellStyle name="Output 5 3 5" xfId="26743" xr:uid="{87F659DC-EE5E-4E7E-9658-4495DB141D64}"/>
    <cellStyle name="Output 5 3 5 2" xfId="31505" xr:uid="{E3AE1919-AE28-46FE-9A99-793D74F5751F}"/>
    <cellStyle name="Output 5 3 6" xfId="26909" xr:uid="{4963ED60-7D0B-47FF-9D61-685C398D88F3}"/>
    <cellStyle name="Output 5 3 6 2" xfId="31670" xr:uid="{4AA7A718-E823-4806-AF99-9C1AC2367F57}"/>
    <cellStyle name="Output 5 3 7" xfId="29535" xr:uid="{6686AC2B-FFFC-494A-A02B-21660371A0BA}"/>
    <cellStyle name="Output 5 3 8" xfId="30411" xr:uid="{710337EF-16C5-48D8-890D-0D8071628307}"/>
    <cellStyle name="Output 5 4" xfId="25152" xr:uid="{6B76A245-8A56-481E-8A28-B5788D29E262}"/>
    <cellStyle name="Output 5 4 2" xfId="25511" xr:uid="{C8ABCB2A-26A4-42A9-9328-715D9ABB3F7B}"/>
    <cellStyle name="Output 5 4 2 2" xfId="27659" xr:uid="{E4508570-9B0A-4D5D-BED9-2CB141990CD6}"/>
    <cellStyle name="Output 5 4 2 2 2" xfId="32250" xr:uid="{4D530BFA-3E8A-4066-ADA3-533940FC9EFD}"/>
    <cellStyle name="Output 5 4 2 3" xfId="26360" xr:uid="{EE3D218F-6C81-4EC9-8483-771980A49271}"/>
    <cellStyle name="Output 5 4 2 3 2" xfId="31148" xr:uid="{37B32455-34C5-4060-8A96-B079311FBA13}"/>
    <cellStyle name="Output 5 4 2 4" xfId="26355" xr:uid="{B8CEAA87-E360-4920-A4CF-79DED43312D4}"/>
    <cellStyle name="Output 5 4 2 4 2" xfId="31143" xr:uid="{14935ADD-0F4C-4330-9A3E-FB0D56AEA314}"/>
    <cellStyle name="Output 5 4 2 5" xfId="29539" xr:uid="{138F2F21-AD48-4594-8EC8-5F2ED9CCFF5E}"/>
    <cellStyle name="Output 5 4 2 6" xfId="30663" xr:uid="{D52ACE86-5D53-49A4-AC40-A198FF5E24FF}"/>
    <cellStyle name="Output 5 4 3" xfId="25751" xr:uid="{E8FE7746-331D-4200-88BB-CDD54B14ABD2}"/>
    <cellStyle name="Output 5 4 3 2" xfId="27898" xr:uid="{FB1A497B-B0D1-4ED1-A05F-6CA5D839998E}"/>
    <cellStyle name="Output 5 4 3 2 2" xfId="32485" xr:uid="{F69A8462-41BB-46BC-B3CD-56D9FDC138AB}"/>
    <cellStyle name="Output 5 4 3 3" xfId="26955" xr:uid="{F80BD94A-4935-41E1-A2BE-587BAD2286CF}"/>
    <cellStyle name="Output 5 4 3 3 2" xfId="31716" xr:uid="{0303E554-3F96-4639-9B07-2ECA24EE8D52}"/>
    <cellStyle name="Output 5 4 3 4" xfId="27035" xr:uid="{DA389292-3DA2-466D-A4E5-ACE3D69A247E}"/>
    <cellStyle name="Output 5 4 3 4 2" xfId="31796" xr:uid="{46F55C59-E746-449B-8D87-B8BE6F56EBB1}"/>
    <cellStyle name="Output 5 4 3 5" xfId="29540" xr:uid="{53CC9CD1-BE48-4097-ACE8-3B79FD17EB8E}"/>
    <cellStyle name="Output 5 4 3 6" xfId="30739" xr:uid="{1C283310-04AD-4946-816C-3C5B21A9EAE3}"/>
    <cellStyle name="Output 5 4 4" xfId="27432" xr:uid="{9CF2FE09-3D69-4413-8A82-2ECF0A5BF833}"/>
    <cellStyle name="Output 5 4 4 2" xfId="32030" xr:uid="{DB03E50F-3AC9-45E0-8CA7-C8D47C1B67CE}"/>
    <cellStyle name="Output 5 4 5" xfId="26888" xr:uid="{94BCC507-FC94-4E35-A2EE-7EF46695CB37}"/>
    <cellStyle name="Output 5 4 5 2" xfId="31649" xr:uid="{A4EC3E8E-44C5-43E0-81F3-6F4E84FB5977}"/>
    <cellStyle name="Output 5 4 6" xfId="26755" xr:uid="{D2C5364C-CC5C-46F8-B9FA-C07E8C2FF857}"/>
    <cellStyle name="Output 5 4 6 2" xfId="31517" xr:uid="{83160033-F971-41E2-81B3-B7F6BF3D1D4C}"/>
    <cellStyle name="Output 5 4 7" xfId="29538" xr:uid="{F433CE3C-F5A7-4BB4-9D9A-FBD017F972C4}"/>
    <cellStyle name="Output 5 4 8" xfId="30447" xr:uid="{311A90DA-B392-4680-A94B-17BB652B2CC1}"/>
    <cellStyle name="Output 50" xfId="3495" xr:uid="{E8084C38-F5F6-4DBE-B849-87CAA6F00C59}"/>
    <cellStyle name="Output 51" xfId="3496" xr:uid="{DEF63DE8-67BA-4D29-96DC-C6D95C1A97B7}"/>
    <cellStyle name="Output 52" xfId="3497" xr:uid="{8529231B-A7C4-404A-BC44-BF602E2AB10B}"/>
    <cellStyle name="Output 53" xfId="3498" xr:uid="{AC7BCE1E-F82B-4434-8D99-7D0269B7BB09}"/>
    <cellStyle name="Output 54" xfId="3499" xr:uid="{BE0BB042-7CD7-4BA4-9AEE-BA65900DD4D0}"/>
    <cellStyle name="Output 55" xfId="3500" xr:uid="{76C606F4-490C-452C-81B4-645DC047AB72}"/>
    <cellStyle name="Output 56" xfId="3501" xr:uid="{EF740086-57FE-4FC9-AB40-032C13B1DC1F}"/>
    <cellStyle name="Output 57" xfId="3502" xr:uid="{D265B39A-24DE-4E70-B143-DDD4741E688F}"/>
    <cellStyle name="Output 58" xfId="3503" xr:uid="{99A3F922-3452-48EB-9425-1171D4FB27FC}"/>
    <cellStyle name="Output 59" xfId="3504" xr:uid="{CCA430BD-0CDC-487B-ADEB-70E526B932A7}"/>
    <cellStyle name="Output 6" xfId="3505" xr:uid="{1099E2F1-726E-4D76-9E8A-BD02A31908AE}"/>
    <cellStyle name="Output 60" xfId="3506" xr:uid="{2D70882C-5BCE-4786-AA28-5CA7E7F42C0E}"/>
    <cellStyle name="Output 61" xfId="3507" xr:uid="{5AFEAA6D-9210-4319-8A44-414580A31974}"/>
    <cellStyle name="Output 62" xfId="3508" xr:uid="{FE58374D-DB9B-4E02-8D36-BDE51010F3E0}"/>
    <cellStyle name="Output 63" xfId="3509" xr:uid="{7518800B-29B7-4326-B305-568F78CE46A5}"/>
    <cellStyle name="Output 64" xfId="3510" xr:uid="{FCDB889B-A60A-41FA-AE65-8DDFB221C90A}"/>
    <cellStyle name="Output 65" xfId="3511" xr:uid="{742D85A7-6B54-4986-901B-3887F25131BE}"/>
    <cellStyle name="Output 66" xfId="3512" xr:uid="{C5607E06-AC91-46AB-AE35-0825E27E1EA6}"/>
    <cellStyle name="Output 67" xfId="3513" xr:uid="{0DF90D12-3859-4507-BED7-F3E3C7EF8FD2}"/>
    <cellStyle name="Output 68" xfId="3514" xr:uid="{F0866841-6675-43F3-84E3-0403460EB2D2}"/>
    <cellStyle name="Output 69" xfId="3515" xr:uid="{40E5D17C-A1B3-4BAB-BED8-DBADDDFBAE5C}"/>
    <cellStyle name="Output 7" xfId="3516" xr:uid="{B3752F05-7AB4-4541-B290-816191B06F52}"/>
    <cellStyle name="Output 70" xfId="3517" xr:uid="{CB1C90AC-D988-4440-9CE4-794577D6D224}"/>
    <cellStyle name="Output 71" xfId="3518" xr:uid="{2410EADE-F262-403E-8440-AC9ABC14ED94}"/>
    <cellStyle name="Output 72" xfId="3519" xr:uid="{7A4C4BC5-CC8E-40C1-BB78-BE15C5A3B2C0}"/>
    <cellStyle name="Output 8" xfId="3520" xr:uid="{5A8230B9-96BF-402E-AF4F-17A617FBD3A2}"/>
    <cellStyle name="Output 9" xfId="3521" xr:uid="{81B70ACC-A1B2-482E-9C78-C26DA56D3524}"/>
    <cellStyle name="Output Amounts" xfId="646" xr:uid="{AAAE58A7-8B3E-4FDC-9DCE-EBF48CD7382B}"/>
    <cellStyle name="Output Amounts 2" xfId="3522" xr:uid="{65979E49-8085-40B3-8422-529C7E03217A}"/>
    <cellStyle name="Output Amounts 2 2" xfId="24274" xr:uid="{2F462CD3-BD2F-468A-8C70-AFE02B6D86CE}"/>
    <cellStyle name="Output Amounts 3" xfId="13969" xr:uid="{DD4B9F0C-D5BC-440E-910F-57D30ADED11F}"/>
    <cellStyle name="Output Column Headings" xfId="3523" xr:uid="{77C4172C-0E14-45E0-A2B5-7DD2182613AA}"/>
    <cellStyle name="Output Line Items" xfId="647" xr:uid="{CC16EA5F-D972-4E86-8016-F0567EDEF97A}"/>
    <cellStyle name="Output Line Items 2" xfId="3524" xr:uid="{2792F6B1-F0D3-4744-BED2-5B42BF6242FD}"/>
    <cellStyle name="Output Line Items 3" xfId="13970" xr:uid="{70480130-1CF0-4E23-9332-0409559C4129}"/>
    <cellStyle name="Output Report Heading" xfId="3525" xr:uid="{24614686-5B54-4898-96B4-524D11815286}"/>
    <cellStyle name="Output Report Title" xfId="3526" xr:uid="{451C690A-87D6-41A1-B5B6-AF6A2EB7F325}"/>
    <cellStyle name="Page Heading Large" xfId="648" xr:uid="{3759AFD1-68B5-4704-AC9F-0EA5D85BE9BA}"/>
    <cellStyle name="Page Heading Small" xfId="649" xr:uid="{D869D420-E026-442E-A2EF-542243CC1716}"/>
    <cellStyle name="Password" xfId="130" xr:uid="{8771D5C4-E6A7-402C-A8F8-A2D00BE10A69}"/>
    <cellStyle name="Password 2" xfId="24591" xr:uid="{EC4F43A5-996E-44EC-8036-DB7C32FB84A4}"/>
    <cellStyle name="Password 2 2" xfId="27981" xr:uid="{2988BB35-518B-46AF-BD4F-1A25BAF0828C}"/>
    <cellStyle name="Password 2 2 2" xfId="32539" xr:uid="{A8AC0146-BEA0-4298-BECE-15F7458D2F0A}"/>
    <cellStyle name="pct_sub" xfId="650" xr:uid="{8684A726-CFD9-46D4-9F4E-97F34CD9D2EB}"/>
    <cellStyle name="Percen - Style1" xfId="131" xr:uid="{D8F84E78-2E33-493B-B629-9753C13D5FCF}"/>
    <cellStyle name="Percen - Style2" xfId="132" xr:uid="{49AB9320-A996-4060-B615-86810C75F7B8}"/>
    <cellStyle name="Percent" xfId="44" builtinId="5"/>
    <cellStyle name="Percent (0)" xfId="651" xr:uid="{ACCA625D-FD4C-484C-A36A-A848BC4964E1}"/>
    <cellStyle name="Percent (0) 2" xfId="26106" xr:uid="{4D0291BC-1A38-44E3-9B23-B10B63165C8D}"/>
    <cellStyle name="Percent [1]" xfId="652" xr:uid="{4C956AEA-6CAC-4DB0-8F6E-E0E1856EFA1C}"/>
    <cellStyle name="Percent [2]" xfId="133" xr:uid="{82579BBA-D8AF-49B0-85B3-C7D905F1B2C2}"/>
    <cellStyle name="Percent [2] 2" xfId="25872" xr:uid="{3FDA2AC5-A8CA-4E67-970A-B4416553412E}"/>
    <cellStyle name="Percent 10" xfId="271" xr:uid="{63211604-6576-4C09-B6D3-DABB0EE508D3}"/>
    <cellStyle name="Percent 10 2" xfId="25953" xr:uid="{1C64D2DE-D69B-4CF7-A820-5396E14D1213}"/>
    <cellStyle name="Percent 11" xfId="272" xr:uid="{150EC428-3ED4-4ABD-9B69-1E8F4B66584B}"/>
    <cellStyle name="Percent 11 2" xfId="25954" xr:uid="{A377CEA3-B13A-47EB-9FA2-128BBDC6198B}"/>
    <cellStyle name="Percent 12" xfId="273" xr:uid="{B92EF6E8-A0EF-4207-82AC-879AF78C1DC6}"/>
    <cellStyle name="Percent 12 2" xfId="25955" xr:uid="{AE2B63CD-71CA-4505-86EA-CC3080967C84}"/>
    <cellStyle name="Percent 13" xfId="274" xr:uid="{2F95BC05-13CC-4DD5-B98A-6C39EC57A6BD}"/>
    <cellStyle name="Percent 13 2" xfId="25956" xr:uid="{8E5FF13B-D17A-4445-AAB1-828FF0161FA4}"/>
    <cellStyle name="Percent 14" xfId="275" xr:uid="{6955AD4C-5352-4847-9DA3-FCD752FF2520}"/>
    <cellStyle name="Percent 14 2" xfId="25957" xr:uid="{868BAA6D-C145-430B-9AF3-211C0A159E02}"/>
    <cellStyle name="Percent 15" xfId="276" xr:uid="{7101CA74-B296-4FBB-875A-21C26E59A6F8}"/>
    <cellStyle name="Percent 15 2" xfId="25958" xr:uid="{D62003E8-05BF-419A-89EF-0F668C61A6B5}"/>
    <cellStyle name="Percent 16" xfId="277" xr:uid="{56692FBB-2CB0-4637-AA70-2699D4C69F22}"/>
    <cellStyle name="Percent 16 2" xfId="25959" xr:uid="{E4A76BCC-C5BA-4392-957F-6B785210574B}"/>
    <cellStyle name="Percent 17" xfId="278" xr:uid="{CF935508-C9DC-48B0-A6D4-922F1BAD52D6}"/>
    <cellStyle name="Percent 17 2" xfId="25960" xr:uid="{ED3FEF39-FAB6-428E-B719-F3DF0614FE62}"/>
    <cellStyle name="Percent 18" xfId="352" xr:uid="{A48B5586-AD29-4954-87ED-1DF7697BF650}"/>
    <cellStyle name="Percent 18 2" xfId="26001" xr:uid="{957CDCEC-E240-43B7-ADF6-B4F25666ED5F}"/>
    <cellStyle name="Percent 19" xfId="353" xr:uid="{E6607CA7-C7A1-417E-B749-D3542E6B4B2C}"/>
    <cellStyle name="Percent 19 2" xfId="26002" xr:uid="{36027AF0-74D9-4505-93CF-8166B58550B2}"/>
    <cellStyle name="Percent 2" xfId="49" xr:uid="{06E6CAD2-9732-4871-9055-B75206866DAF}"/>
    <cellStyle name="Percent 2 10" xfId="12667" xr:uid="{1E0E7660-C26D-41C7-9929-671FB1DEBAD5}"/>
    <cellStyle name="Percent 2 11" xfId="24276" xr:uid="{460F5A0B-C23F-4F22-BE44-9503EBFCDA3A}"/>
    <cellStyle name="Percent 2 12" xfId="25808" xr:uid="{0F94F449-8D7B-4797-A2CA-A25F524F17FE}"/>
    <cellStyle name="Percent 2 13" xfId="134" xr:uid="{8D184DFF-14D4-4402-836B-3EC2A443DA82}"/>
    <cellStyle name="Percent 2 2" xfId="279" xr:uid="{AB158EF0-99DE-474B-A501-3A0FEB028086}"/>
    <cellStyle name="Percent 2 2 2" xfId="533" xr:uid="{B8A7862D-78A1-4CC8-8E9D-78C36479502A}"/>
    <cellStyle name="Percent 2 2 2 2" xfId="13897" xr:uid="{D54843B7-ECB5-4440-8331-FF333DC3D976}"/>
    <cellStyle name="Percent 2 2 3" xfId="729" xr:uid="{5C43CEE1-C59B-41F5-96E5-1799C6BC536E}"/>
    <cellStyle name="Percent 2 2 4" xfId="23963" xr:uid="{2195DCDC-5ADF-4729-8327-12F1AE3DEA7C}"/>
    <cellStyle name="Percent 2 2 5" xfId="25961" xr:uid="{7269C74E-F9BF-421E-BFC0-6EA7DD2B32EF}"/>
    <cellStyle name="Percent 2 3" xfId="424" xr:uid="{042A76F0-6A7A-4D11-8AC8-2912E5AE87F8}"/>
    <cellStyle name="Percent 2 3 2" xfId="507" xr:uid="{95292EAE-9F81-4248-8550-3DB67C7839C8}"/>
    <cellStyle name="Percent 2 3 2 2" xfId="593" xr:uid="{26199882-A65E-451F-BCF0-BCCAA3BF2A35}"/>
    <cellStyle name="Percent 2 3 2 2 2" xfId="13956" xr:uid="{EDBFE1A1-A8FD-415C-8D2E-48348C06CF52}"/>
    <cellStyle name="Percent 2 3 2 3" xfId="13879" xr:uid="{436DF7AC-F494-4475-9AB4-C20396106473}"/>
    <cellStyle name="Percent 2 3 3" xfId="556" xr:uid="{2427AB75-AB16-4BB0-A706-A353A738A71C}"/>
    <cellStyle name="Percent 2 3 3 2" xfId="13919" xr:uid="{77BCFFB4-D349-4B6A-917E-A9C87B44053E}"/>
    <cellStyle name="Percent 2 3 4" xfId="13834" xr:uid="{365D46DD-85DD-43E7-887A-E3B76D165FDC}"/>
    <cellStyle name="Percent 2 3 5" xfId="24277" xr:uid="{57984473-2E5C-4310-8CCA-5918A93482F2}"/>
    <cellStyle name="Percent 2 3 5 2" xfId="27159" xr:uid="{44591C6E-0804-4470-86C6-5BC2F1AF1900}"/>
    <cellStyle name="Percent 2 4" xfId="476" xr:uid="{16C52B52-4D36-4B57-8CE1-F10A7DA935CA}"/>
    <cellStyle name="Percent 2 4 2" xfId="576" xr:uid="{AB7A47B1-01D8-449F-84B7-2CE6711D7881}"/>
    <cellStyle name="Percent 2 4 2 2" xfId="13939" xr:uid="{9EEBC80E-76CF-4FF3-8772-C175EA2CB305}"/>
    <cellStyle name="Percent 2 4 3" xfId="13858" xr:uid="{9CB0A0D6-E30D-487F-B4FB-2C8AFD536022}"/>
    <cellStyle name="Percent 2 4 4" xfId="24278" xr:uid="{9797F165-3F59-474B-AC38-D2A6169E5797}"/>
    <cellStyle name="Percent 2 4 4 2" xfId="27160" xr:uid="{0F6D1EC8-D89F-4052-BEC8-B92965D62683}"/>
    <cellStyle name="Percent 2 5" xfId="532" xr:uid="{C6442A18-90E6-4C5E-9C19-C2CA9E145892}"/>
    <cellStyle name="Percent 2 5 2" xfId="13896" xr:uid="{62DEA0A8-2FFC-459D-A0B6-7E466904745B}"/>
    <cellStyle name="Percent 2 5 3" xfId="24279" xr:uid="{B6E6A25A-9D1B-411E-8498-CE7B81B8164F}"/>
    <cellStyle name="Percent 2 5 3 2" xfId="27161" xr:uid="{6143F3A5-C6E1-4BF9-AEB3-ADDD9AAF68C8}"/>
    <cellStyle name="Percent 2 6" xfId="541" xr:uid="{3F1537C1-A2BB-470D-8F8C-1085D89E8909}"/>
    <cellStyle name="Percent 2 6 2" xfId="13904" xr:uid="{8ADBB3DA-031A-465E-8051-0CFC1D13D11A}"/>
    <cellStyle name="Percent 2 6 3" xfId="24280" xr:uid="{2ABDE700-FB4C-4202-8285-C5CCBE4A3C64}"/>
    <cellStyle name="Percent 2 6 3 2" xfId="27162" xr:uid="{079B5999-6815-4E63-9EB4-9F169BDC4848}"/>
    <cellStyle name="Percent 2 7" xfId="728" xr:uid="{CAE5915C-FF3F-4A2A-AE1C-16F08C8DCC9D}"/>
    <cellStyle name="Percent 2 7 2" xfId="13980" xr:uid="{C34C395B-7522-46C9-A637-33F6C4CA470D}"/>
    <cellStyle name="Percent 2 7 3" xfId="24281" xr:uid="{055F9FF4-56F5-45C8-B59B-0329CF583CC5}"/>
    <cellStyle name="Percent 2 7 3 2" xfId="27163" xr:uid="{41A1B57D-4602-4FA0-B0C5-C5C8AD3523A3}"/>
    <cellStyle name="Percent 2 8" xfId="3527" xr:uid="{AC09DA3E-73DE-4B6A-88AF-90CA5EE51F99}"/>
    <cellStyle name="Percent 2 8 2" xfId="24282" xr:uid="{7929BC2B-6EAA-4349-9AAC-084530AFB226}"/>
    <cellStyle name="Percent 2 8 2 2" xfId="27164" xr:uid="{86371434-4A0B-4847-99DD-92407BA32327}"/>
    <cellStyle name="Percent 2 9" xfId="13685" xr:uid="{28D54B0A-11F6-42D4-ADFB-6A2AE0E03BA5}"/>
    <cellStyle name="Percent 20" xfId="362" xr:uid="{2F29324C-7EAF-4EA5-9502-4F4AF5CD84D9}"/>
    <cellStyle name="Percent 20 2" xfId="26007" xr:uid="{0C727D6D-9E76-4CA9-90BF-05700F4CD8F2}"/>
    <cellStyle name="Percent 21" xfId="363" xr:uid="{FF18D320-F448-487C-952C-8E481426FDA6}"/>
    <cellStyle name="Percent 21 2" xfId="26008" xr:uid="{5065F4F9-F19B-445C-ABCD-FD0B1E14606D}"/>
    <cellStyle name="Percent 22" xfId="364" xr:uid="{EDE8BC23-CE1A-4EB3-92FA-7BF08446439E}"/>
    <cellStyle name="Percent 22 2" xfId="26009" xr:uid="{99F7C2E2-598D-472E-8CD1-7D87166E5C2F}"/>
    <cellStyle name="Percent 23" xfId="365" xr:uid="{F3FE95E6-17A1-49E1-9D74-0213BF7F9C0D}"/>
    <cellStyle name="Percent 23 2" xfId="26010" xr:uid="{102ADC82-E304-44F2-AEC5-4E3B4A717353}"/>
    <cellStyle name="Percent 24" xfId="370" xr:uid="{969B9092-BBA8-48ED-AA79-4736869E18BC}"/>
    <cellStyle name="Percent 24 2" xfId="26013" xr:uid="{6E40578A-9B17-472C-8D5B-AEA90236F82B}"/>
    <cellStyle name="Percent 25" xfId="371" xr:uid="{AB9EEB07-6765-45DD-8997-19ED73FE9266}"/>
    <cellStyle name="Percent 25 2" xfId="26014" xr:uid="{B8AA245C-3C33-4244-B1BF-215D3438F863}"/>
    <cellStyle name="Percent 26" xfId="391" xr:uid="{888FB6FB-4AE2-4E02-A672-91EF7E201912}"/>
    <cellStyle name="Percent 26 2" xfId="26025" xr:uid="{A9CAA749-D8B6-4056-87E2-DEABCC5809C8}"/>
    <cellStyle name="Percent 27" xfId="392" xr:uid="{55770DE9-3DA7-47B6-9872-78AC34C85582}"/>
    <cellStyle name="Percent 27 2" xfId="26026" xr:uid="{7F3828C7-235F-42AC-AE52-FB21A6119356}"/>
    <cellStyle name="Percent 28" xfId="393" xr:uid="{099FAAF8-DA50-4AEB-A110-F6345AA8FF64}"/>
    <cellStyle name="Percent 28 2" xfId="26027" xr:uid="{44595CE2-FD17-445D-BF50-AF163372B561}"/>
    <cellStyle name="Percent 29" xfId="394" xr:uid="{F607B938-9636-4DF8-B04F-D04BBAC9F001}"/>
    <cellStyle name="Percent 29 2" xfId="26028" xr:uid="{5CC9FA1C-1A6C-4FA9-80AB-F2890235CE04}"/>
    <cellStyle name="Percent 3" xfId="65" xr:uid="{F2CD6C07-82E5-41BB-9CE0-BB342D22DE25}"/>
    <cellStyle name="Percent 3 10" xfId="25153" xr:uid="{DA894D8F-4B50-420C-A990-054818155D01}"/>
    <cellStyle name="Percent 3 11" xfId="25873" xr:uid="{CD25CCA5-05DC-4312-86FA-0DEB770AF1D9}"/>
    <cellStyle name="Percent 3 12" xfId="135" xr:uid="{AB7FBF86-3F26-4458-9A9D-E0B8E5F9A915}"/>
    <cellStyle name="Percent 3 2" xfId="237" xr:uid="{42BA27FC-CE81-4188-BDFC-9E47B925A6F2}"/>
    <cellStyle name="Percent 3 2 2" xfId="428" xr:uid="{9BAF9D38-EF9D-4DEF-A8AF-1BFB899BCFFE}"/>
    <cellStyle name="Percent 3 2 2 2" xfId="510" xr:uid="{13EE233B-4166-4795-B1B9-58BD2FD9B13B}"/>
    <cellStyle name="Percent 3 2 2 2 2" xfId="596" xr:uid="{D82B722E-3836-4E5A-80C8-CB121BB96C77}"/>
    <cellStyle name="Percent 3 2 2 2 2 2" xfId="13959" xr:uid="{3EEFCE63-EAC8-4A75-AC29-1A6D5F2CB234}"/>
    <cellStyle name="Percent 3 2 2 2 3" xfId="13882" xr:uid="{C5534B98-DA5D-4019-9291-567DA7F8DA39}"/>
    <cellStyle name="Percent 3 2 2 3" xfId="559" xr:uid="{7F7CE26B-9877-4FC3-9EDC-48919EC20D80}"/>
    <cellStyle name="Percent 3 2 2 3 2" xfId="13922" xr:uid="{EB946A62-1340-45EC-AF2A-4B69A729ADA7}"/>
    <cellStyle name="Percent 3 2 2 4" xfId="13838" xr:uid="{8E0DE01F-A917-49CF-A642-3797CBF0E8E6}"/>
    <cellStyle name="Percent 3 2 2 5" xfId="24534" xr:uid="{4DB9F629-7F4D-411C-B51C-BAB9F2A600B5}"/>
    <cellStyle name="Percent 3 2 2 6" xfId="24975" xr:uid="{9CC10D87-5EC7-4885-A805-6A1BD83FC4A4}"/>
    <cellStyle name="Percent 3 2 2 7" xfId="25336" xr:uid="{CA6D7966-1737-4F50-A6F5-434C3350294F}"/>
    <cellStyle name="Percent 3 2 3" xfId="490" xr:uid="{5EDF940A-355B-4E04-89F0-5EA68E02DDBB}"/>
    <cellStyle name="Percent 3 2 3 2" xfId="581" xr:uid="{277C48ED-51E3-4E86-960A-D540A438B6CB}"/>
    <cellStyle name="Percent 3 2 3 2 2" xfId="13944" xr:uid="{80A5A3AC-3A0A-452E-8AC0-E236D9FB43F6}"/>
    <cellStyle name="Percent 3 2 3 3" xfId="13867" xr:uid="{07E974D4-2BC1-46C0-954B-5D9C1754A3E3}"/>
    <cellStyle name="Percent 3 2 4" xfId="544" xr:uid="{B6CCEB6A-3E89-42D7-9F68-C9D44AA78355}"/>
    <cellStyle name="Percent 3 2 4 2" xfId="13907" xr:uid="{74E8DA27-26A6-4973-8350-1060D8BC5DFA}"/>
    <cellStyle name="Percent 3 2 5" xfId="13752" xr:uid="{B60BC410-95B5-4E5B-9B4A-30DEE8B293F7}"/>
    <cellStyle name="Percent 3 2 6" xfId="24284" xr:uid="{87515056-739F-4F75-8D0C-1DFE6E4606E0}"/>
    <cellStyle name="Percent 3 2 7" xfId="24829" xr:uid="{6E8D09B4-13EA-498B-AA72-209DBE9326E3}"/>
    <cellStyle name="Percent 3 2 8" xfId="25154" xr:uid="{E29A8184-51B7-40D8-8B36-6ECADBA65C63}"/>
    <cellStyle name="Percent 3 3" xfId="280" xr:uid="{A451388A-EC7C-48DC-B918-3CD995CC9563}"/>
    <cellStyle name="Percent 3 3 2" xfId="434" xr:uid="{E85C4A65-F84B-4E6B-9FA7-EB2CC0A25293}"/>
    <cellStyle name="Percent 3 3 2 2" xfId="516" xr:uid="{929FD7E3-7665-430E-9778-A9BAF473A016}"/>
    <cellStyle name="Percent 3 3 2 2 2" xfId="602" xr:uid="{8B92B202-53F3-4E95-9C31-692C8414C96A}"/>
    <cellStyle name="Percent 3 3 2 2 2 2" xfId="13965" xr:uid="{B41B12D7-D873-4EAA-8ADD-D9D3D44C488C}"/>
    <cellStyle name="Percent 3 3 2 2 3" xfId="13888" xr:uid="{2131F9B0-E5C6-4642-8C3E-2274137A5962}"/>
    <cellStyle name="Percent 3 3 2 3" xfId="565" xr:uid="{76BBD2E3-47E4-4771-9721-0FBCC9F0F021}"/>
    <cellStyle name="Percent 3 3 2 3 2" xfId="13928" xr:uid="{F1F9504E-604C-4EEF-82FB-0B5C47D8ABD0}"/>
    <cellStyle name="Percent 3 3 2 4" xfId="13844" xr:uid="{A8AE7E23-E6BD-4CB3-AEF2-694D1599F37A}"/>
    <cellStyle name="Percent 3 3 3" xfId="497" xr:uid="{2B6990F5-B7C5-4B6B-914B-B899A384BD63}"/>
    <cellStyle name="Percent 3 3 3 2" xfId="587" xr:uid="{0DF62486-10EB-4A15-AC28-A602AAFF301D}"/>
    <cellStyle name="Percent 3 3 3 2 2" xfId="13950" xr:uid="{C6B9BA64-9FB0-434C-B4FE-057C6BB0A42E}"/>
    <cellStyle name="Percent 3 3 3 3" xfId="13873" xr:uid="{4A841689-34F2-4379-BEB9-E992FB379724}"/>
    <cellStyle name="Percent 3 3 4" xfId="550" xr:uid="{3B1AED9A-84E4-47AB-B6DE-3BBD19BE5CC9}"/>
    <cellStyle name="Percent 3 3 4 2" xfId="13913" xr:uid="{E1C11D04-FA17-4A35-8797-8D789A9F644A}"/>
    <cellStyle name="Percent 3 3 5" xfId="13770" xr:uid="{59B3786D-ED88-4595-924C-28D9D72E0F34}"/>
    <cellStyle name="Percent 3 3 6" xfId="24533" xr:uid="{4C18BA51-E98C-4967-9498-93CAE89E73E0}"/>
    <cellStyle name="Percent 3 3 7" xfId="24974" xr:uid="{9D846489-ADB2-4AB0-81A5-BAB642C86192}"/>
    <cellStyle name="Percent 3 3 8" xfId="25335" xr:uid="{04F0135D-2727-4193-9701-9CB948F70E99}"/>
    <cellStyle name="Percent 3 4" xfId="3687" xr:uid="{4A6412D3-C843-4D33-BF85-3372E8E28913}"/>
    <cellStyle name="Percent 3 5" xfId="13686" xr:uid="{A16498EE-DECC-4200-AADD-1E15270C7D0A}"/>
    <cellStyle name="Percent 3 5 2" xfId="26620" xr:uid="{2004BC39-49D5-44FC-9422-A213A76B5E8A}"/>
    <cellStyle name="Percent 3 6" xfId="13664" xr:uid="{E347060D-7889-4386-AD8A-4B301B3C07A1}"/>
    <cellStyle name="Percent 3 7" xfId="23973" xr:uid="{572E9E8F-C3F9-439A-B995-A274A2308FB0}"/>
    <cellStyle name="Percent 3 8" xfId="24283" xr:uid="{30FAB1BB-B697-4C68-B3DF-A26E23010EE9}"/>
    <cellStyle name="Percent 3 9" xfId="24828" xr:uid="{2D150BA0-ABBC-4D70-A613-86D8CA9E404D}"/>
    <cellStyle name="Percent 30" xfId="395" xr:uid="{A653BCF0-4BDD-4BB4-80D6-A2030EB4B595}"/>
    <cellStyle name="Percent 30 2" xfId="26029" xr:uid="{0C5B456C-CE89-4E48-BBED-1CD83C12BB56}"/>
    <cellStyle name="Percent 31" xfId="396" xr:uid="{02136C48-F6CA-4266-93C2-EF96EC3F32E3}"/>
    <cellStyle name="Percent 31 2" xfId="26030" xr:uid="{285903A7-DD80-4696-A8CA-45A50C60C2D6}"/>
    <cellStyle name="Percent 32" xfId="397" xr:uid="{93D0090E-C345-40A8-A31B-3E212113C6FF}"/>
    <cellStyle name="Percent 32 2" xfId="26031" xr:uid="{E5A3554B-F8A0-448D-9800-5D296E9AE088}"/>
    <cellStyle name="Percent 33" xfId="398" xr:uid="{7249C9D3-185B-4B67-B7BF-DA41AD3BA7E6}"/>
    <cellStyle name="Percent 33 2" xfId="26032" xr:uid="{916366E8-396F-4BDB-A561-53596FF0E350}"/>
    <cellStyle name="Percent 34" xfId="410" xr:uid="{71CCCB5C-DEF2-4902-B71C-8D66C3799771}"/>
    <cellStyle name="Percent 34 2" xfId="26040" xr:uid="{CDB86B30-67A3-4A1F-B85E-6EF18BAA56A5}"/>
    <cellStyle name="Percent 35" xfId="411" xr:uid="{14E10FD3-62D6-42A5-9B82-85650DB18905}"/>
    <cellStyle name="Percent 35 2" xfId="26041" xr:uid="{EDE2E900-2D8E-4A34-B056-FD081E4412D2}"/>
    <cellStyle name="Percent 36" xfId="412" xr:uid="{9DB3AAEE-D127-4D8C-9616-F18666B4CB77}"/>
    <cellStyle name="Percent 36 2" xfId="26042" xr:uid="{2249E690-A015-4B2B-AB6D-EA3C671F6DF2}"/>
    <cellStyle name="Percent 37" xfId="413" xr:uid="{DA40B342-E33C-444A-9BF6-69AE4F720FA9}"/>
    <cellStyle name="Percent 37 2" xfId="26043" xr:uid="{9C70FC2A-383E-43D5-94D1-83F1C67E9A62}"/>
    <cellStyle name="Percent 38" xfId="462" xr:uid="{D9F9F70A-EA79-461F-961C-E24A7873E34D}"/>
    <cellStyle name="Percent 38 2" xfId="26064" xr:uid="{9AE957F9-7DC7-4BFC-91C5-29A36C5BF07E}"/>
    <cellStyle name="Percent 39" xfId="438" xr:uid="{B6DB11DB-557C-4CFB-B236-7C51983E86DD}"/>
    <cellStyle name="Percent 39 2" xfId="568" xr:uid="{F290AAFE-CF5A-489F-9654-C23268F34A4A}"/>
    <cellStyle name="Percent 39 2 2" xfId="13931" xr:uid="{FCCDEC9C-3413-4D83-BEBB-6096D9B2B628}"/>
    <cellStyle name="Percent 39 3" xfId="13847" xr:uid="{6340DDEF-3690-4E98-B8E6-BF4BD8ED6858}"/>
    <cellStyle name="Percent 4" xfId="136" xr:uid="{944E540A-7B15-42A1-A707-777E23E9D004}"/>
    <cellStyle name="Percent 4 2" xfId="24370" xr:uid="{B794527B-63DE-4D24-8CE6-1C77E71CD874}"/>
    <cellStyle name="Percent 4 2 2" xfId="27198" xr:uid="{B564F1C4-766E-4C9B-9CD6-AEA87DF0614C}"/>
    <cellStyle name="Percent 4 3" xfId="24285" xr:uid="{BAE866C4-764B-40C8-85C0-AB349FB44D76}"/>
    <cellStyle name="Percent 4 4" xfId="25851" xr:uid="{3DE6269D-E457-4E85-B0CB-70077B481064}"/>
    <cellStyle name="Percent 40" xfId="484" xr:uid="{3DE08ACC-3335-4763-B674-DB6075499903}"/>
    <cellStyle name="Percent 40 2" xfId="577" xr:uid="{AE0AD327-7DCD-4ED3-B4BF-DEBAF8B5591D}"/>
    <cellStyle name="Percent 40 2 2" xfId="13940" xr:uid="{D8D4E04D-F347-4051-8B9F-45442FA98752}"/>
    <cellStyle name="Percent 40 3" xfId="13863" xr:uid="{245947AF-B20A-4933-A3B7-17E7B4B5025E}"/>
    <cellStyle name="Percent 41" xfId="498" xr:uid="{C611DB74-4459-4191-BB05-BAAF1D11917F}"/>
    <cellStyle name="Percent 41 2" xfId="588" xr:uid="{8954BB15-73B7-4074-B75A-7CA3E60D9BBE}"/>
    <cellStyle name="Percent 41 2 2" xfId="13951" xr:uid="{4F1B0001-A647-46C6-82EF-514B50108579}"/>
    <cellStyle name="Percent 41 3" xfId="13874" xr:uid="{C6FC76FB-5C1D-4F95-A455-2DC977EB3004}"/>
    <cellStyle name="Percent 42" xfId="519" xr:uid="{121BE7C3-0CB8-4F64-8047-898D797F1C48}"/>
    <cellStyle name="Percent 42 2" xfId="605" xr:uid="{98E5CABE-CE97-449F-A8C0-6F34046D9A70}"/>
    <cellStyle name="Percent 42 2 2" xfId="13968" xr:uid="{24CCB90B-9350-4D92-97FB-BB6A4B97B9E7}"/>
    <cellStyle name="Percent 42 3" xfId="13891" xr:uid="{758589F0-3E2A-4C0A-9772-12DCD6925F1D}"/>
    <cellStyle name="Percent 43" xfId="13668" xr:uid="{80587709-3949-417E-93B6-99FA99A5E774}"/>
    <cellStyle name="Percent 43 2" xfId="26613" xr:uid="{038402A3-10A5-49BF-AC20-8391B8546ADC}"/>
    <cellStyle name="Percent 44" xfId="23953" xr:uid="{661158E0-C8C0-45F4-9A7B-D8272ED9D3B3}"/>
    <cellStyle name="Percent 45" xfId="23956" xr:uid="{CBC44CD2-A965-4714-AAF5-5760FAF13982}"/>
    <cellStyle name="Percent 46" xfId="23960" xr:uid="{6E473B9C-2526-4C49-979B-4F57C52EB39C}"/>
    <cellStyle name="Percent 47" xfId="72" xr:uid="{56E09519-383C-489C-B927-84CA56339F05}"/>
    <cellStyle name="Percent 47 2" xfId="25856" xr:uid="{D5BA3008-BDA0-4F68-B062-3A379009CDDE}"/>
    <cellStyle name="Percent 48" xfId="25343" xr:uid="{3E37DF07-DCF3-43AC-8C27-BEB71DD1BABB}"/>
    <cellStyle name="Percent 48 2" xfId="27492" xr:uid="{931AB742-CAAB-4C6B-B16A-F11A2ACA9280}"/>
    <cellStyle name="Percent 49" xfId="25356" xr:uid="{FF536083-D371-4F79-B7F2-1842D9CA36E8}"/>
    <cellStyle name="Percent 49 2" xfId="27505" xr:uid="{92E9768A-D5FC-4FBF-9230-4D772240937E}"/>
    <cellStyle name="Percent 5" xfId="137" xr:uid="{5728F2D9-A726-40B9-B06E-1553DCF064A3}"/>
    <cellStyle name="Percent 5 2" xfId="24358" xr:uid="{3A3D6C4E-06FA-472E-BA8F-5AC12D8BC74B}"/>
    <cellStyle name="Percent 5 3" xfId="25874" xr:uid="{356C8F60-FE9E-42E5-B641-510CA201520B}"/>
    <cellStyle name="Percent 50" xfId="25522" xr:uid="{3536FD89-F6E3-4EA6-9B01-53DEDA3B8E00}"/>
    <cellStyle name="Percent 50 2" xfId="27669" xr:uid="{109F0A01-BF1F-4309-987D-FDAB9EF03B15}"/>
    <cellStyle name="Percent 51" xfId="25809" xr:uid="{0B7FE24A-B508-43BA-A387-D4B82B2CD745}"/>
    <cellStyle name="Percent 52" xfId="25815" xr:uid="{6E2E7681-0FFD-4126-8104-024B09974D4F}"/>
    <cellStyle name="Percent 53" xfId="25817" xr:uid="{4ED0CBB8-9CAB-47E9-9ECF-AA102D513AD4}"/>
    <cellStyle name="Percent 54" xfId="25821" xr:uid="{3878E259-D044-46E0-ACF2-C8C434484273}"/>
    <cellStyle name="Percent 55" xfId="25822" xr:uid="{B14715DD-918D-4B37-9115-AF0532327161}"/>
    <cellStyle name="Percent 56" xfId="33441" xr:uid="{B0ECF3EE-1C10-4D17-A8C2-1EA571F9FAA9}"/>
    <cellStyle name="Percent 6" xfId="281" xr:uid="{59569AD8-5E2E-44F0-9400-4C5F37A39237}"/>
    <cellStyle name="Percent 6 2" xfId="730" xr:uid="{75164727-CACA-4C42-818C-883ABAC020BA}"/>
    <cellStyle name="Percent 6 2 2" xfId="24546" xr:uid="{E83B6A51-EECA-49C1-A708-2361F31FCA7F}"/>
    <cellStyle name="Percent 6 2 3" xfId="24977" xr:uid="{DEB61CAD-5EE9-440E-A640-7B5EED3BE134}"/>
    <cellStyle name="Percent 6 2 4" xfId="25337" xr:uid="{F73FE393-DE8F-4670-9AFB-19C79302CC50}"/>
    <cellStyle name="Percent 6 3" xfId="24360" xr:uid="{C2A352C4-8E47-414D-BC51-A7CB7048C9F1}"/>
    <cellStyle name="Percent 6 4" xfId="24840" xr:uid="{FBD73F84-256A-40F8-8819-19CE04F5456F}"/>
    <cellStyle name="Percent 6 5" xfId="25209" xr:uid="{57BADC47-A051-47E4-9C3D-8B99E65C2573}"/>
    <cellStyle name="Percent 6 6" xfId="25962" xr:uid="{27C2C872-69BE-438C-ACC8-F9DE32CD7AB1}"/>
    <cellStyle name="Percent 6 7" xfId="33446" xr:uid="{A33B6E7C-25D1-4DE6-B3E7-70AF6DBE519D}"/>
    <cellStyle name="Percent 7" xfId="282" xr:uid="{6F6B3B63-E101-4763-8432-ABA8FCCC7BDA}"/>
    <cellStyle name="Percent 7 2" xfId="25963" xr:uid="{A6445690-A829-4647-A9C9-52A393B9CC3B}"/>
    <cellStyle name="Percent 8" xfId="283" xr:uid="{4669D438-07CB-420C-B347-B099A3D3F032}"/>
    <cellStyle name="Percent 8 2" xfId="25964" xr:uid="{5CADB503-895A-482A-A136-9F6AA4E3952D}"/>
    <cellStyle name="Percent 9" xfId="284" xr:uid="{E44A663E-ED40-4DC0-849A-2AC00A673F54}"/>
    <cellStyle name="Percent 9 2" xfId="25965" xr:uid="{FA0964FD-3790-48D5-ACA6-E8DE8146DD0F}"/>
    <cellStyle name="Percent Hard" xfId="653" xr:uid="{5FBFEB56-DAD9-450F-A24E-F46AFAAFB40B}"/>
    <cellStyle name="Percent Hard 2" xfId="24286" xr:uid="{ABB7AEB3-8632-4F4E-A2AA-486A454A69D1}"/>
    <cellStyle name="Percent(0)" xfId="138" xr:uid="{BFEAC673-A9F1-4411-B73F-47813E2E5352}"/>
    <cellStyle name="Percentage" xfId="654" xr:uid="{A09105EE-8D17-44D5-8B85-B336719F4CDB}"/>
    <cellStyle name="Perlong" xfId="655" xr:uid="{05129513-66FD-4CA3-9AA3-6473C7488B98}"/>
    <cellStyle name="Private" xfId="656" xr:uid="{C02EF70A-FB03-4D60-B16A-ED9FC67EC676}"/>
    <cellStyle name="Private 2" xfId="24845" xr:uid="{2800E09F-3F13-4358-8FFE-813045A921EF}"/>
    <cellStyle name="Private1" xfId="657" xr:uid="{6522B252-8553-4396-BD88-0A1BB4BF5939}"/>
    <cellStyle name="Private1 2" xfId="24287" xr:uid="{1B820BFF-AE5A-4649-A065-C4292DC0D9DF}"/>
    <cellStyle name="Project Start" xfId="33418" xr:uid="{568EC5EF-632E-42ED-A818-C365FEB5D995}"/>
    <cellStyle name="r" xfId="658" xr:uid="{18BBD513-E9F6-42DA-B245-247FEDA38D61}"/>
    <cellStyle name="r 2" xfId="24288" xr:uid="{4A169C1D-11E2-4844-9B87-15160D52AB98}"/>
    <cellStyle name="r_10_21 A&amp;G Review" xfId="659" xr:uid="{7D3FD044-729A-4D07-98A8-931694306A06}"/>
    <cellStyle name="r_10_21 A&amp;G Review 2" xfId="24289" xr:uid="{DB244D43-E94A-4AFC-B58F-C074DD8B81C2}"/>
    <cellStyle name="r_10_21 A&amp;G Review Raul" xfId="660" xr:uid="{6588EC5B-FAAD-4887-88F7-737D4F6C6A86}"/>
    <cellStyle name="r_10_21 A&amp;G Review Raul 2" xfId="24290" xr:uid="{74A418D3-F794-4CED-9499-B85725454A23}"/>
    <cellStyle name="r_10-17" xfId="661" xr:uid="{6F95A1D1-8F28-4A17-A69C-4AF84998380F}"/>
    <cellStyle name="r_10-17 2" xfId="24291" xr:uid="{0B195BEC-1821-45B3-B9E8-1AA444BDFF19}"/>
    <cellStyle name="r_2003 Reduction &amp; Sensitivities" xfId="662" xr:uid="{A6CF5A75-B3AC-4845-889E-AEA0AEB4E77A}"/>
    <cellStyle name="r_2003 Reduction &amp; Sensitivities 2" xfId="24292" xr:uid="{724491E3-E6F2-4E78-9014-6972D79955A6}"/>
    <cellStyle name="r_2003BudgetVariances" xfId="663" xr:uid="{C8141BB2-1559-4DEF-9925-DF3F0441E5BB}"/>
    <cellStyle name="r_2003BudgetVariances 2" xfId="24293" xr:uid="{42901B4A-25EA-412D-8562-1D01C038BB0E}"/>
    <cellStyle name="r_Aug 02 FOR" xfId="664" xr:uid="{A39E018F-D43B-4F47-86BA-1307B76065A0}"/>
    <cellStyle name="r_Aug 02 FOR 2" xfId="24294" xr:uid="{CF1853DD-6357-443E-AD67-3D9066AE21D4}"/>
    <cellStyle name="r_forecastTools6" xfId="665" xr:uid="{E4701311-48A4-480B-A14E-13468F15AC6B}"/>
    <cellStyle name="r_forecastTools6 2" xfId="24295" xr:uid="{C461CBB1-6776-4E53-A88D-538BCC50B1E9}"/>
    <cellStyle name="r_Interest model" xfId="666" xr:uid="{367B3E33-7C6A-423F-827A-E59B7FB856A7}"/>
    <cellStyle name="r_Interest model 2" xfId="24296" xr:uid="{5A5A21C3-0671-4A7D-B9F1-AE593C0C2F05}"/>
    <cellStyle name="r_Interest model_PGE FS 1999 - 2006 10-23 V1 - for budget pres" xfId="667" xr:uid="{BA3408A9-A28B-4A5C-AA48-F64D54D329C3}"/>
    <cellStyle name="r_Interest model_PGE FS 1999 - 2006 10-23 V1 - for budget pres 2" xfId="24297" xr:uid="{8749A0C7-FCB0-4ED4-8447-9A59FE451FE4}"/>
    <cellStyle name="r_Mary Cilia Model with Current Projections (LINKED)" xfId="668" xr:uid="{36CC8E2B-8416-4129-A2E0-26D190400F0A}"/>
    <cellStyle name="r_Mary Cilia Model with Current Projections (LINKED) 2" xfId="24298" xr:uid="{A4C857EB-93FA-4024-A48E-C62AB1FB89AC}"/>
    <cellStyle name="r_OpCo and Prelim Budget-2003 Final" xfId="669" xr:uid="{CF6812F8-5B2C-4F65-AE9E-EC3F90B7F8C0}"/>
    <cellStyle name="r_OpCo and Prelim Budget-2003 Final 2" xfId="24299" xr:uid="{2984A8E1-8DF6-4AE2-B094-014427A2F9F9}"/>
    <cellStyle name="r_OpCo and Prelim Budget-2003 Final_PGE FS 1999 - 2006 10-23 V1 - for budget pres" xfId="670" xr:uid="{C0B3E35B-BB37-4733-98BD-352AB37B359E}"/>
    <cellStyle name="r_OpCo and Prelim Budget-2003 Final_PGE FS 1999 - 2006 10-23 V1 - for budget pres 2" xfId="24300" xr:uid="{99069BDC-88EA-4728-BF57-1E3255066044}"/>
    <cellStyle name="r_PGE FS 1999 - 2006 10-23 V1 - for budget pres" xfId="671" xr:uid="{138EB72F-3F34-4E05-BB03-B63A137A5231}"/>
    <cellStyle name="r_PGE FS 1999 - 2006 10-23 V1 - for budget pres 2" xfId="24301" xr:uid="{D69969D8-E662-4348-9F05-87498FF3011F}"/>
    <cellStyle name="r_PGE OpCo Forecast for Budget Presentation" xfId="672" xr:uid="{5637C128-5A00-4EB6-AA32-900E949DE48B}"/>
    <cellStyle name="r_PGE OpCo Forecast for Budget Presentation 2" xfId="24302" xr:uid="{73E1E77D-7B40-4568-9724-1705F0597AF9}"/>
    <cellStyle name="r_PGG Draft Cons Forecast 4-14 Revised" xfId="673" xr:uid="{21B3AA3D-6AA2-4DB5-8FF4-CD18836577BA}"/>
    <cellStyle name="r_PGG Draft Cons Forecast 4-14 Revised 2" xfId="24303" xr:uid="{FDA3FE65-AE93-4228-92D2-3F9BC36F3160}"/>
    <cellStyle name="r_PGG Draft Cons Forecast 4-14 Revised_PGE FS 1999 - 2006 10-23 V1 - for budget pres" xfId="674" xr:uid="{A262117E-1A3B-4284-8A33-5922DE01A4D3}"/>
    <cellStyle name="r_PGG Draft Cons Forecast 4-14 Revised_PGE FS 1999 - 2006 10-23 V1 - for budget pres 2" xfId="24304" xr:uid="{ABBF22C6-D77E-42F5-856F-8E4966355592}"/>
    <cellStyle name="r_Reg Assets &amp; Liab" xfId="675" xr:uid="{869011B7-58C1-4B60-A509-253E045DA8BE}"/>
    <cellStyle name="r_Reg Assets &amp; Liab 2" xfId="24305" xr:uid="{28FA9443-5BAD-473E-AE06-DEE6ABCD15CA}"/>
    <cellStyle name="r_Summary" xfId="676" xr:uid="{DAFD2F74-09A4-489E-A46C-854EE7341538}"/>
    <cellStyle name="r_Summary - OpCo and Prelim Budget-2003 Final" xfId="677" xr:uid="{7E4EDE1D-589B-448A-85DB-742F0FF572FB}"/>
    <cellStyle name="r_Summary - OpCo and Prelim Budget-2003 Final 2" xfId="24307" xr:uid="{1D6FEB9B-876B-4AA7-AF20-48204C2EDBB2}"/>
    <cellStyle name="r_Summary - OpCo and Prelim Budget-2003 Final_PGE FS 1999 - 2006 10-23 V1 - for budget pres" xfId="678" xr:uid="{6F8A903D-561D-4171-8C3E-FF8A6DF76CEA}"/>
    <cellStyle name="r_Summary - OpCo and Prelim Budget-2003 Final_PGE FS 1999 - 2006 10-23 V1 - for budget pres 2" xfId="24308" xr:uid="{3692DDFA-4DB8-418B-8612-A81E2B88896B}"/>
    <cellStyle name="r_Summary 10" xfId="24531" xr:uid="{20297A01-6D81-46D8-9F38-8504ECBFDF6D}"/>
    <cellStyle name="r_Summary 11" xfId="24459" xr:uid="{C028F54A-B6F9-43AB-8253-EBADF27A995B}"/>
    <cellStyle name="r_Summary 12" xfId="24484" xr:uid="{C97829E3-2221-4EEF-9D10-26903AE7989A}"/>
    <cellStyle name="r_Summary 13" xfId="24461" xr:uid="{A45D2EDA-3CA5-42FA-9EFC-8C0F779913EF}"/>
    <cellStyle name="r_Summary 14" xfId="24541" xr:uid="{C39B82D6-3450-429D-A041-CBE478E77233}"/>
    <cellStyle name="r_Summary 15" xfId="24462" xr:uid="{C010C685-7DC1-4E29-8CDA-7A46239B07BB}"/>
    <cellStyle name="r_Summary 16" xfId="24481" xr:uid="{DB0F2D4E-4A50-4029-8556-66C7E4641D37}"/>
    <cellStyle name="r_Summary 17" xfId="24463" xr:uid="{26397242-A3EF-4A55-999F-82A9FB2D4AAE}"/>
    <cellStyle name="r_Summary 18" xfId="24480" xr:uid="{D7ED77F2-5D6A-406E-A68D-A4560A258260}"/>
    <cellStyle name="r_Summary 19" xfId="24565" xr:uid="{2A038878-4598-489A-9AD0-00BEDC568E2A}"/>
    <cellStyle name="r_Summary 2" xfId="24306" xr:uid="{2E2F449F-DC77-40DE-8E46-5507273CE7D9}"/>
    <cellStyle name="r_Summary 20" xfId="24479" xr:uid="{FA59070D-47CF-450D-B22D-BF79475CA6CA}"/>
    <cellStyle name="r_Summary 21" xfId="24464" xr:uid="{B15E7DDB-BC56-45C3-AE7B-B37BB4FE1DC3}"/>
    <cellStyle name="r_Summary 22" xfId="24478" xr:uid="{FDA7F3A1-F245-4C00-8510-3C957714915F}"/>
    <cellStyle name="r_Summary 23" xfId="24571" xr:uid="{3D56BBAC-167C-4A12-84D7-625047A19B84}"/>
    <cellStyle name="r_Summary 24" xfId="24476" xr:uid="{E8FB31D3-CCA2-4F39-A482-F81E87563C4C}"/>
    <cellStyle name="r_Summary 25" xfId="24558" xr:uid="{AE5F515C-9ABA-4997-BE0C-F88DCED2A4CE}"/>
    <cellStyle name="r_Summary 26" xfId="24539" xr:uid="{16348B78-B584-406F-A85E-F3FAB6D8BE18}"/>
    <cellStyle name="r_Summary 3" xfId="24378" xr:uid="{46BB45CE-6328-461A-888B-E70C418C1972}"/>
    <cellStyle name="r_Summary 4" xfId="24374" xr:uid="{534A5E7E-9B46-45BD-97A2-1E2E14A6FEE5}"/>
    <cellStyle name="r_Summary 5" xfId="24379" xr:uid="{0B263D84-ABD0-4681-87EC-90C69E121114}"/>
    <cellStyle name="r_Summary 6" xfId="24538" xr:uid="{FB03FF92-AF8A-4390-BB94-CF1278EF525A}"/>
    <cellStyle name="r_Summary 7" xfId="24552" xr:uid="{9FC95477-3C23-4067-8E1C-2A6F7C7907BD}"/>
    <cellStyle name="r_Summary 8" xfId="24535" xr:uid="{A1ED5128-D4EC-4FAE-B4E6-E4E8E2C6881B}"/>
    <cellStyle name="r_Summary 9" xfId="24570" xr:uid="{53E1614B-D60B-4C91-99D6-C5778BFB2B84}"/>
    <cellStyle name="r_Summary_PGE FS 1999 - 2006 10-23 V1 - for budget pres" xfId="679" xr:uid="{A72CFD5F-26C1-428E-836F-7956658E72E0}"/>
    <cellStyle name="r_Summary_PGE FS 1999 - 2006 10-23 V1 - for budget pres 2" xfId="24309" xr:uid="{B382249B-74EB-442E-A5D1-7921FBF5B398}"/>
    <cellStyle name="Report" xfId="33430" xr:uid="{54C8A077-CF3A-4B9A-B6D4-3D59F87B12CA}"/>
    <cellStyle name="Report Bar" xfId="33431" xr:uid="{1B26317F-60DA-4293-A4BB-5283FE973B8F}"/>
    <cellStyle name="Report Heading" xfId="33429" xr:uid="{7F03C4E8-9050-411D-929B-BD27DEC73A78}"/>
    <cellStyle name="Report Unit Cost" xfId="33435" xr:uid="{BE9AB06D-6E8E-4FDB-9DA0-7C001A3E6C69}"/>
    <cellStyle name="Reports Total" xfId="33432" xr:uid="{9CAA7E54-E53A-49A2-8FB5-B16A1EA1D3F2}"/>
    <cellStyle name="ReportTitlePrompt" xfId="3528" xr:uid="{58260AF9-C43B-42A3-AF8A-DD48685E3835}"/>
    <cellStyle name="ReportTitleValue" xfId="3529" xr:uid="{4DC4445F-F7D6-49BC-9821-29003A0A104B}"/>
    <cellStyle name="Right" xfId="680" xr:uid="{E1AB1C29-E3FC-4606-A960-5E26AE3CEC07}"/>
    <cellStyle name="Right 2" xfId="24310" xr:uid="{46715B93-96F8-454E-AE71-72B123210942}"/>
    <cellStyle name="RowAcctAbovePrompt" xfId="3530" xr:uid="{43A2A5AE-6966-4ACE-BB96-9836FA7DECBA}"/>
    <cellStyle name="RowAcctSOBAbovePrompt" xfId="3531" xr:uid="{46A8F6D9-3CA5-48AF-8133-A6EA0CF8427F}"/>
    <cellStyle name="RowAcctSOBValue" xfId="3532" xr:uid="{15E9546E-1B1C-4520-A0B2-99E3E64E1B47}"/>
    <cellStyle name="RowAcctValue" xfId="3533" xr:uid="{7BCE86F4-DD6A-4D8D-9C92-204A53EB8D7C}"/>
    <cellStyle name="RowAttrAbovePrompt" xfId="3534" xr:uid="{3DD2A9E9-5893-4DF2-BBA2-F4C894400F95}"/>
    <cellStyle name="RowAttrValue" xfId="3535" xr:uid="{AD98F1C8-C1AA-419A-928A-D566131A264B}"/>
    <cellStyle name="RowColSetAbovePrompt" xfId="3536" xr:uid="{6E066B57-D959-4B4C-BF54-9FABE4B51550}"/>
    <cellStyle name="RowColSetLeftPrompt" xfId="3537" xr:uid="{8515676E-B76B-4380-9DD3-844447EE65A1}"/>
    <cellStyle name="RowColSetValue" xfId="3538" xr:uid="{BA906B99-0B09-4881-A6CD-3AFAE6879842}"/>
    <cellStyle name="RowLeftPrompt" xfId="3539" xr:uid="{8BC90924-ACB2-4F53-BDD0-E45F070EF1D5}"/>
    <cellStyle name="SampleUsingFormatMask" xfId="3540" xr:uid="{C7847852-B247-4E00-86D5-D99BE261C3F3}"/>
    <cellStyle name="SampleWithNoFormatMask" xfId="3541" xr:uid="{38462675-1CD2-465D-A710-62EB29E0C703}"/>
    <cellStyle name="SAPBEXaggData" xfId="139" xr:uid="{FE196C84-F613-45BF-A6BE-2519FB13A502}"/>
    <cellStyle name="SAPBEXaggData 2" xfId="13687" xr:uid="{848AA8B2-3340-4547-B48D-675A4A6FE2CD}"/>
    <cellStyle name="SAPBEXaggData 2 2" xfId="25523" xr:uid="{F58FD115-DF81-4ABB-996F-F4C3DDFD1298}"/>
    <cellStyle name="SAPBEXaggData 2 2 2" xfId="27670" xr:uid="{DC23E108-9137-4001-8AD7-F5464AA299FB}"/>
    <cellStyle name="SAPBEXaggData 2 2 2 2" xfId="32257" xr:uid="{CB8AFE0E-FA08-4FFA-BDA1-25844D9FB15D}"/>
    <cellStyle name="SAPBEXaggData 2 2 3" xfId="27991" xr:uid="{1CCE3DC4-56DD-40FF-8968-119381569F67}"/>
    <cellStyle name="SAPBEXaggData 2 2 3 2" xfId="32549" xr:uid="{C719DC7E-39F9-4A2B-8700-D5D72B74AD3B}"/>
    <cellStyle name="SAPBEXaggData 2 2 4" xfId="26144" xr:uid="{7F9C4C2C-D3D8-4ED4-A82D-A1DB3B32547C}"/>
    <cellStyle name="SAPBEXaggData 2 2 4 2" xfId="30934" xr:uid="{39EB3923-F387-44BC-8A81-CB516EC9A95A}"/>
    <cellStyle name="SAPBEXaggData 2 2 5" xfId="29543" xr:uid="{2CF968C9-A006-483B-8184-A781366E4458}"/>
    <cellStyle name="SAPBEXaggData 2 3" xfId="26621" xr:uid="{882E89DC-E4AE-45B8-8C25-869FB8876FA3}"/>
    <cellStyle name="SAPBEXaggData 2 3 2" xfId="31399" xr:uid="{DBB479E9-2D95-4B73-B76E-00602EF275D7}"/>
    <cellStyle name="SAPBEXaggData 2 4" xfId="27990" xr:uid="{3843D120-0AC0-4EE9-B790-14261AF120FC}"/>
    <cellStyle name="SAPBEXaggData 2 4 2" xfId="32548" xr:uid="{5A708CF8-10D5-451A-97E1-6FEF1F8ABE29}"/>
    <cellStyle name="SAPBEXaggData 2 5" xfId="26240" xr:uid="{4A9F1161-18D0-44EB-94C5-2A486FBF4BB3}"/>
    <cellStyle name="SAPBEXaggData 2 5 2" xfId="31028" xr:uid="{0DDA059F-FD47-442F-A728-A9E9875BE070}"/>
    <cellStyle name="SAPBEXaggData 2 6" xfId="29542" xr:uid="{31FAE5EB-D0F9-4AA0-A89D-75E31FDB9A4A}"/>
    <cellStyle name="SAPBEXaggData 2 7" xfId="30219" xr:uid="{D56BFC62-2469-4B29-8D8B-9842FB43BE07}"/>
    <cellStyle name="SAPBEXaggData 3" xfId="24752" xr:uid="{30A99E08-23C8-4BF5-BEC2-5EFBA766E6D5}"/>
    <cellStyle name="SAPBEXaggData 3 2" xfId="25487" xr:uid="{296970EF-5669-4297-B00F-C6007151AF82}"/>
    <cellStyle name="SAPBEXaggData 3 2 2" xfId="27635" xr:uid="{7B64C254-2E99-4688-BC13-078824DBEA83}"/>
    <cellStyle name="SAPBEXaggData 3 2 2 2" xfId="32226" xr:uid="{70D766CB-301C-452F-9BA8-49CE288B0AAB}"/>
    <cellStyle name="SAPBEXaggData 3 2 3" xfId="27993" xr:uid="{DC24A148-1C6F-42C1-BCB4-3FAE55378533}"/>
    <cellStyle name="SAPBEXaggData 3 2 3 2" xfId="32551" xr:uid="{C0F334B8-6508-4D26-85E1-47AABB28DA6B}"/>
    <cellStyle name="SAPBEXaggData 3 2 4" xfId="26539" xr:uid="{EE482B86-374E-4CDB-B835-0924088199FE}"/>
    <cellStyle name="SAPBEXaggData 3 2 4 2" xfId="31327" xr:uid="{B493C3CF-CFCB-492E-9947-FE152D4C348E}"/>
    <cellStyle name="SAPBEXaggData 3 2 5" xfId="29545" xr:uid="{18D29E87-39CF-40F6-83F6-61186B556AEF}"/>
    <cellStyle name="SAPBEXaggData 3 2 6" xfId="30639" xr:uid="{9B906342-EE42-421F-ABCF-7352FD55B5E9}"/>
    <cellStyle name="SAPBEXaggData 3 3" xfId="25713" xr:uid="{B0B9AB03-0E9B-4231-BBA6-9933C489D374}"/>
    <cellStyle name="SAPBEXaggData 3 3 2" xfId="27860" xr:uid="{6D059962-4631-4831-8774-673B2FA808DC}"/>
    <cellStyle name="SAPBEXaggData 3 3 2 2" xfId="32447" xr:uid="{3D22BA47-A226-4459-B35C-DDD9B11F5E87}"/>
    <cellStyle name="SAPBEXaggData 3 3 3" xfId="27994" xr:uid="{763FD65C-EEFA-4BDB-A167-2EA32855FAC4}"/>
    <cellStyle name="SAPBEXaggData 3 3 3 2" xfId="32552" xr:uid="{96CD764E-ECEB-466A-8803-00C5A1F24F17}"/>
    <cellStyle name="SAPBEXaggData 3 3 4" xfId="26416" xr:uid="{87E34E5C-0240-494E-87D9-6F55ED06040E}"/>
    <cellStyle name="SAPBEXaggData 3 3 4 2" xfId="31204" xr:uid="{265646F2-E27D-49EA-A324-9F322CD5B5B4}"/>
    <cellStyle name="SAPBEXaggData 3 3 5" xfId="29546" xr:uid="{E4C6FD6A-F8C0-4429-BEA0-8AB4EAACE475}"/>
    <cellStyle name="SAPBEXaggData 3 4" xfId="27334" xr:uid="{775EAE78-7557-4E35-B335-EEB424F9E1E0}"/>
    <cellStyle name="SAPBEXaggData 3 4 2" xfId="31969" xr:uid="{E3088136-A7B3-4A2B-9BF1-6A64607363E4}"/>
    <cellStyle name="SAPBEXaggData 3 5" xfId="27992" xr:uid="{A82BBA2A-C0F2-449B-9659-B435DCC32434}"/>
    <cellStyle name="SAPBEXaggData 3 5 2" xfId="32550" xr:uid="{1ADB9453-2E71-4918-8E32-B8ADBF4B71D0}"/>
    <cellStyle name="SAPBEXaggData 3 6" xfId="27060" xr:uid="{D0879C19-18A7-4E48-8FEC-3BABC7C5E52D}"/>
    <cellStyle name="SAPBEXaggData 3 6 2" xfId="31820" xr:uid="{30A5CB48-56BC-48D2-94B0-866C8E82FFDD}"/>
    <cellStyle name="SAPBEXaggData 3 7" xfId="29544" xr:uid="{BE59BBC8-6AEB-43FC-B864-3A7B4968C68C}"/>
    <cellStyle name="SAPBEXaggData 3 8" xfId="30409" xr:uid="{E382FD9D-E639-4A54-933B-1E512EEA9321}"/>
    <cellStyle name="SAPBEXaggData 4" xfId="25155" xr:uid="{C9E77D33-1277-44D1-8104-83C2FF14F5A0}"/>
    <cellStyle name="SAPBEXaggData 4 2" xfId="25348" xr:uid="{8D2E399D-A468-48FC-875F-8D065FCE59C5}"/>
    <cellStyle name="SAPBEXaggData 4 2 2" xfId="27497" xr:uid="{9079F561-0566-4EB6-BF8E-5E0AF65B2AB7}"/>
    <cellStyle name="SAPBEXaggData 4 2 2 2" xfId="32092" xr:uid="{DA7252D8-CBBA-4504-A6B1-92C26529BF2D}"/>
    <cellStyle name="SAPBEXaggData 4 2 3" xfId="27996" xr:uid="{EFA4C34D-057F-4FC1-90AA-0AE3E4AA0168}"/>
    <cellStyle name="SAPBEXaggData 4 2 3 2" xfId="32554" xr:uid="{FDDD3F21-A462-4981-A458-DF6064DD1163}"/>
    <cellStyle name="SAPBEXaggData 4 2 4" xfId="26562" xr:uid="{594DFBC1-CE0D-4608-9C26-26E3321B6DEC}"/>
    <cellStyle name="SAPBEXaggData 4 2 4 2" xfId="31350" xr:uid="{2B54BDD0-9B17-44F4-B379-A0FEEC342EDC}"/>
    <cellStyle name="SAPBEXaggData 4 2 5" xfId="29548" xr:uid="{E634D4DF-A4EC-47A9-8188-3FD003E9E122}"/>
    <cellStyle name="SAPBEXaggData 4 2 6" xfId="30505" xr:uid="{DAFB54C4-F0F6-4701-9F1D-6F07C4F07CE2}"/>
    <cellStyle name="SAPBEXaggData 4 3" xfId="25752" xr:uid="{E8B315FE-5015-4F37-8C02-F982B10A3FDA}"/>
    <cellStyle name="SAPBEXaggData 4 3 2" xfId="27899" xr:uid="{8A2F3F02-D39F-4B7E-AD91-3F8154F1C9C5}"/>
    <cellStyle name="SAPBEXaggData 4 3 2 2" xfId="32486" xr:uid="{A40308FE-B5B7-4E68-A0AF-81C8552B894B}"/>
    <cellStyle name="SAPBEXaggData 4 3 3" xfId="27997" xr:uid="{E6F30E67-AB2F-415E-84C2-A3633F4B2848}"/>
    <cellStyle name="SAPBEXaggData 4 3 3 2" xfId="32555" xr:uid="{862060E8-BFBE-4BD9-BC0A-F0DA8FA5905E}"/>
    <cellStyle name="SAPBEXaggData 4 3 4" xfId="26211" xr:uid="{A3814CEA-3334-4CDA-BD01-B22E3AF38624}"/>
    <cellStyle name="SAPBEXaggData 4 3 4 2" xfId="31000" xr:uid="{BCBD3493-FFD2-486F-ADED-98DBE27EBC93}"/>
    <cellStyle name="SAPBEXaggData 4 3 5" xfId="29549" xr:uid="{01D762CF-3B81-46DF-B983-FFC304178EAE}"/>
    <cellStyle name="SAPBEXaggData 4 3 6" xfId="30740" xr:uid="{84AB329B-1455-42E3-988D-4AC7D8F698A2}"/>
    <cellStyle name="SAPBEXaggData 4 4" xfId="27433" xr:uid="{F71C0F88-F4D7-4802-97C1-AE90EB72EB65}"/>
    <cellStyle name="SAPBEXaggData 4 4 2" xfId="32031" xr:uid="{B3BFBECD-0E5B-4BE5-8E59-7EAD538E0A9C}"/>
    <cellStyle name="SAPBEXaggData 4 5" xfId="27995" xr:uid="{A7995798-FE5A-4B61-B7D9-C257918EC8FB}"/>
    <cellStyle name="SAPBEXaggData 4 5 2" xfId="32553" xr:uid="{4FA28BB2-A8A8-4180-B129-DC7936B9EBAE}"/>
    <cellStyle name="SAPBEXaggData 4 6" xfId="26398" xr:uid="{6445CFDF-D80C-4001-BF1B-C1017769FF12}"/>
    <cellStyle name="SAPBEXaggData 4 6 2" xfId="31186" xr:uid="{D7C72DE1-902B-4AB3-B717-E1AF4B07896C}"/>
    <cellStyle name="SAPBEXaggData 4 7" xfId="29547" xr:uid="{2A909D8F-E1D6-42D3-8117-E3C8C0A17682}"/>
    <cellStyle name="SAPBEXaggData 4 8" xfId="30448" xr:uid="{1CB49B5B-9FA7-434A-BE85-D67E19336335}"/>
    <cellStyle name="SAPBEXaggData 5" xfId="25875" xr:uid="{82184E0E-2C86-4184-BFC4-98F48D08E0AF}"/>
    <cellStyle name="SAPBEXaggData 5 2" xfId="30794" xr:uid="{43BD5A5E-025F-4C14-9384-F61DC3449FFA}"/>
    <cellStyle name="SAPBEXaggData 6" xfId="27989" xr:uid="{D1150ADE-96D1-4737-8AC5-C18AF3B25E73}"/>
    <cellStyle name="SAPBEXaggData 6 2" xfId="32547" xr:uid="{D4EA8B71-7CA6-4E62-B7E2-6DC2046D67A8}"/>
    <cellStyle name="SAPBEXaggData 7" xfId="27056" xr:uid="{C9922514-8228-4D2B-8B81-63541BB2596F}"/>
    <cellStyle name="SAPBEXaggData 7 2" xfId="31817" xr:uid="{0EF3D06D-4F16-4505-9AFB-498829747075}"/>
    <cellStyle name="SAPBEXaggData 8" xfId="29541" xr:uid="{A8AC3242-7CD0-4492-B39C-375192F7C010}"/>
    <cellStyle name="SAPBEXaggDataEmph" xfId="140" xr:uid="{AED3C6E8-37BC-4CF8-BDA0-1F91C4E5D4B8}"/>
    <cellStyle name="SAPBEXaggDataEmph 2" xfId="13688" xr:uid="{EB87C473-3560-4333-BDB2-DB218134425A}"/>
    <cellStyle name="SAPBEXaggDataEmph 2 2" xfId="25524" xr:uid="{34261E2E-10D9-42D3-ADEA-96659232F297}"/>
    <cellStyle name="SAPBEXaggDataEmph 2 2 2" xfId="27671" xr:uid="{CCA63C49-F5C8-48FA-BA37-CE59B8ED84E0}"/>
    <cellStyle name="SAPBEXaggDataEmph 2 2 2 2" xfId="32258" xr:uid="{08228E30-67B8-4336-9F81-F83B1E4637FB}"/>
    <cellStyle name="SAPBEXaggDataEmph 2 2 3" xfId="28000" xr:uid="{5B5070B4-8A7B-4204-804C-884ECD284CA3}"/>
    <cellStyle name="SAPBEXaggDataEmph 2 2 3 2" xfId="32558" xr:uid="{871AA2F8-2634-4651-9B3E-AA7F5890C36D}"/>
    <cellStyle name="SAPBEXaggDataEmph 2 2 4" xfId="26512" xr:uid="{1284AF7A-4C21-4E70-B91D-349D153573EE}"/>
    <cellStyle name="SAPBEXaggDataEmph 2 2 4 2" xfId="31300" xr:uid="{1E72AE45-E87F-4C1E-8BB1-7893D689C098}"/>
    <cellStyle name="SAPBEXaggDataEmph 2 2 5" xfId="29552" xr:uid="{A801266F-0CED-4351-B974-FAEF027A8736}"/>
    <cellStyle name="SAPBEXaggDataEmph 2 3" xfId="26622" xr:uid="{AB6273AF-E992-4133-9E2E-B1CD45B9D721}"/>
    <cellStyle name="SAPBEXaggDataEmph 2 3 2" xfId="31400" xr:uid="{FD4324B1-AE55-452D-A9A1-98609FAA6D6D}"/>
    <cellStyle name="SAPBEXaggDataEmph 2 4" xfId="27999" xr:uid="{09F63FC3-E0C1-45B7-B6F8-4D20924D4E4E}"/>
    <cellStyle name="SAPBEXaggDataEmph 2 4 2" xfId="32557" xr:uid="{8F5B366C-31FA-4D7B-AC75-A875ED172EE1}"/>
    <cellStyle name="SAPBEXaggDataEmph 2 5" xfId="26279" xr:uid="{D8F6B159-57EC-4F0A-809A-63EBA84C447A}"/>
    <cellStyle name="SAPBEXaggDataEmph 2 5 2" xfId="31067" xr:uid="{871D63C8-C5F6-4EE6-9B7E-B951AA37CD1A}"/>
    <cellStyle name="SAPBEXaggDataEmph 2 6" xfId="29551" xr:uid="{6388878D-5112-4393-BC3F-69E9C72D8AC7}"/>
    <cellStyle name="SAPBEXaggDataEmph 2 7" xfId="30220" xr:uid="{4155D80A-CF23-4C65-BC51-06FE3AB482B1}"/>
    <cellStyle name="SAPBEXaggDataEmph 3" xfId="24751" xr:uid="{9288B18A-C4A3-4ACD-A053-4356D00732D6}"/>
    <cellStyle name="SAPBEXaggDataEmph 3 2" xfId="25386" xr:uid="{4C668ADF-C200-46E8-9C26-B76BEE2AC418}"/>
    <cellStyle name="SAPBEXaggDataEmph 3 2 2" xfId="27534" xr:uid="{8134B745-1D5A-4D4D-85AA-92136421AA93}"/>
    <cellStyle name="SAPBEXaggDataEmph 3 2 2 2" xfId="32125" xr:uid="{D3EF9DFE-97B8-4A9E-96A2-6595BF9CDD09}"/>
    <cellStyle name="SAPBEXaggDataEmph 3 2 3" xfId="28002" xr:uid="{6A4488D7-7D18-4665-9B7D-FF9219573174}"/>
    <cellStyle name="SAPBEXaggDataEmph 3 2 3 2" xfId="32560" xr:uid="{45DFB508-C2F3-4781-B85B-2FB2CDBA00FB}"/>
    <cellStyle name="SAPBEXaggDataEmph 3 2 4" xfId="26967" xr:uid="{CF06ACEA-196D-4B4A-9518-BD171568134F}"/>
    <cellStyle name="SAPBEXaggDataEmph 3 2 4 2" xfId="31728" xr:uid="{77802FAF-303D-46DC-BC2E-F1D189BD8E52}"/>
    <cellStyle name="SAPBEXaggDataEmph 3 2 5" xfId="29554" xr:uid="{566D2241-64F6-40A1-ABBE-ED6C8617A2B5}"/>
    <cellStyle name="SAPBEXaggDataEmph 3 2 6" xfId="30538" xr:uid="{C31778A1-5111-4C36-8E4E-34719DAC6296}"/>
    <cellStyle name="SAPBEXaggDataEmph 3 3" xfId="25712" xr:uid="{45C11113-AF11-418C-ABC6-5FC4252FAD1D}"/>
    <cellStyle name="SAPBEXaggDataEmph 3 3 2" xfId="27859" xr:uid="{F8157EE8-8CB3-4643-A0A7-C4B03B2A9CA4}"/>
    <cellStyle name="SAPBEXaggDataEmph 3 3 2 2" xfId="32446" xr:uid="{9CA93DE4-0A64-487F-83AC-72C9ED495F06}"/>
    <cellStyle name="SAPBEXaggDataEmph 3 3 3" xfId="28003" xr:uid="{61F7822F-DF4A-4089-9D66-CE0A725F70E2}"/>
    <cellStyle name="SAPBEXaggDataEmph 3 3 3 2" xfId="32561" xr:uid="{B4C64B85-D938-411D-9493-B63F4445327F}"/>
    <cellStyle name="SAPBEXaggDataEmph 3 3 4" xfId="26812" xr:uid="{D40F80A3-52B7-4035-ABC2-8C62B9570225}"/>
    <cellStyle name="SAPBEXaggDataEmph 3 3 4 2" xfId="31573" xr:uid="{084862CC-9E0C-49B3-89A4-6102469CADA4}"/>
    <cellStyle name="SAPBEXaggDataEmph 3 3 5" xfId="29555" xr:uid="{4B191ABE-FB9B-4437-8F96-BB5C09CA8FFF}"/>
    <cellStyle name="SAPBEXaggDataEmph 3 4" xfId="27333" xr:uid="{2F27D14E-863C-4732-9DEB-3C09137F5ED7}"/>
    <cellStyle name="SAPBEXaggDataEmph 3 4 2" xfId="31968" xr:uid="{2A7F5165-B4A0-4503-9EE1-00397C718917}"/>
    <cellStyle name="SAPBEXaggDataEmph 3 5" xfId="28001" xr:uid="{D2C9AA21-66B9-46F4-94BA-873A92E86FF3}"/>
    <cellStyle name="SAPBEXaggDataEmph 3 5 2" xfId="32559" xr:uid="{04ED16BA-6B61-4DB0-953B-FF97BAED6CDE}"/>
    <cellStyle name="SAPBEXaggDataEmph 3 6" xfId="26393" xr:uid="{1076B71D-98EE-4341-BB47-8429DC3E8456}"/>
    <cellStyle name="SAPBEXaggDataEmph 3 6 2" xfId="31181" xr:uid="{97AC2012-434E-4DA8-932C-0AAD51B7C419}"/>
    <cellStyle name="SAPBEXaggDataEmph 3 7" xfId="29553" xr:uid="{A2AFB977-7BDA-465A-A5EB-595945FC3FF4}"/>
    <cellStyle name="SAPBEXaggDataEmph 3 8" xfId="30408" xr:uid="{4ED9C3E5-92E0-44A0-8DC4-A3D00F47CE6F}"/>
    <cellStyle name="SAPBEXaggDataEmph 4" xfId="25156" xr:uid="{3E8DE1B1-5CBC-458E-A757-2F9F1840137B}"/>
    <cellStyle name="SAPBEXaggDataEmph 4 2" xfId="25431" xr:uid="{56D5A4D8-C02E-495E-B81D-F008C6179C3E}"/>
    <cellStyle name="SAPBEXaggDataEmph 4 2 2" xfId="27579" xr:uid="{8FC7DF99-AAE3-4AB1-B2B1-D4D3A3537526}"/>
    <cellStyle name="SAPBEXaggDataEmph 4 2 2 2" xfId="32170" xr:uid="{8CA27C70-CDAB-4189-AD21-345FF1E72A23}"/>
    <cellStyle name="SAPBEXaggDataEmph 4 2 3" xfId="28005" xr:uid="{4678D5C0-6CE2-46E9-8A4C-D03DE42A2EF6}"/>
    <cellStyle name="SAPBEXaggDataEmph 4 2 3 2" xfId="32563" xr:uid="{E594D311-7546-4264-A7B0-0ED6857CF8CC}"/>
    <cellStyle name="SAPBEXaggDataEmph 4 2 4" xfId="26226" xr:uid="{550C60AC-F44A-470C-9F9A-99CD1F3F28E4}"/>
    <cellStyle name="SAPBEXaggDataEmph 4 2 4 2" xfId="31015" xr:uid="{96C200D5-EC7A-46C4-8A51-C677A4DDC7D9}"/>
    <cellStyle name="SAPBEXaggDataEmph 4 2 5" xfId="29557" xr:uid="{8AD8EA76-3557-47C1-A6FE-37FE31A138E2}"/>
    <cellStyle name="SAPBEXaggDataEmph 4 2 6" xfId="30583" xr:uid="{5A471754-ADFA-47C4-8A8A-C78B8189CAC7}"/>
    <cellStyle name="SAPBEXaggDataEmph 4 3" xfId="25753" xr:uid="{4CD6C6A7-D1FB-435D-AC92-2412C5018119}"/>
    <cellStyle name="SAPBEXaggDataEmph 4 3 2" xfId="27900" xr:uid="{0839CEB8-8D96-4DC6-8829-A7666C18C0BF}"/>
    <cellStyle name="SAPBEXaggDataEmph 4 3 2 2" xfId="32487" xr:uid="{B4241861-652A-43E5-B045-2EE5B3EBC792}"/>
    <cellStyle name="SAPBEXaggDataEmph 4 3 3" xfId="28006" xr:uid="{8D6AEC69-949A-4891-8C5B-ABF8EDBF7AE4}"/>
    <cellStyle name="SAPBEXaggDataEmph 4 3 3 2" xfId="32564" xr:uid="{080422F2-6969-44B3-B296-5F12B103C898}"/>
    <cellStyle name="SAPBEXaggDataEmph 4 3 4" xfId="27006" xr:uid="{9FD41A8D-8BE0-488C-AF60-34FB56233F0D}"/>
    <cellStyle name="SAPBEXaggDataEmph 4 3 4 2" xfId="31767" xr:uid="{6519EE9B-8661-4EA2-9AFB-A4F0617AD3C9}"/>
    <cellStyle name="SAPBEXaggDataEmph 4 3 5" xfId="29558" xr:uid="{5D08D814-6662-48B7-92B6-ACE5B5A63EC8}"/>
    <cellStyle name="SAPBEXaggDataEmph 4 3 6" xfId="30741" xr:uid="{5667B136-BDFB-44E6-B212-FCA6BD552AE0}"/>
    <cellStyle name="SAPBEXaggDataEmph 4 4" xfId="27434" xr:uid="{53CADB93-DBD9-47B4-BF75-FA8690AD9382}"/>
    <cellStyle name="SAPBEXaggDataEmph 4 4 2" xfId="32032" xr:uid="{2CDEEA5C-A672-4BF4-BF64-A4F9FE67ABDE}"/>
    <cellStyle name="SAPBEXaggDataEmph 4 5" xfId="28004" xr:uid="{2AF38E34-8FDE-47F0-952F-2C005E3062A7}"/>
    <cellStyle name="SAPBEXaggDataEmph 4 5 2" xfId="32562" xr:uid="{BDD18544-C007-400C-ADC5-84329DF08B7D}"/>
    <cellStyle name="SAPBEXaggDataEmph 4 6" xfId="26527" xr:uid="{EA1CD447-E987-43E9-B178-D5CE6C33E61F}"/>
    <cellStyle name="SAPBEXaggDataEmph 4 6 2" xfId="31315" xr:uid="{0D83612E-769D-4867-A6EF-EC013885EFE5}"/>
    <cellStyle name="SAPBEXaggDataEmph 4 7" xfId="29556" xr:uid="{A2A4FF3C-457F-4163-AF76-19C33B31BF59}"/>
    <cellStyle name="SAPBEXaggDataEmph 4 8" xfId="30449" xr:uid="{18797126-81D9-445C-9FB9-BFE4754506DE}"/>
    <cellStyle name="SAPBEXaggDataEmph 5" xfId="25876" xr:uid="{45F86DED-4CE7-4408-A9BB-A29EF3B7FD67}"/>
    <cellStyle name="SAPBEXaggDataEmph 5 2" xfId="30795" xr:uid="{C0F5DBF2-9FFA-4521-8E30-EFF68E0C0B5C}"/>
    <cellStyle name="SAPBEXaggDataEmph 6" xfId="27998" xr:uid="{9F8E1862-2BA0-491A-A070-361EAB22DF08}"/>
    <cellStyle name="SAPBEXaggDataEmph 6 2" xfId="32556" xr:uid="{6C4FF155-92CC-4AA9-A4D0-C5ABFC93C997}"/>
    <cellStyle name="SAPBEXaggDataEmph 7" xfId="26549" xr:uid="{6E273A26-FF74-4E31-BA94-FFB41647FD24}"/>
    <cellStyle name="SAPBEXaggDataEmph 7 2" xfId="31337" xr:uid="{9606B977-A29F-4061-94A3-7608778054B4}"/>
    <cellStyle name="SAPBEXaggDataEmph 8" xfId="29550" xr:uid="{E4331E8A-D0C3-4CD3-A64B-50AD03BE53F6}"/>
    <cellStyle name="SAPBEXaggItem" xfId="141" xr:uid="{46BCD4AB-51B1-44F4-905E-9EF7093744F0}"/>
    <cellStyle name="SAPBEXaggItem 10" xfId="24750" xr:uid="{A8E27FF0-6EAC-416E-9E3F-FCD7783D5030}"/>
    <cellStyle name="SAPBEXaggItem 10 2" xfId="25473" xr:uid="{A074AA0B-CF21-4C63-9D61-6985ADE3BEB3}"/>
    <cellStyle name="SAPBEXaggItem 10 2 2" xfId="27621" xr:uid="{03AA5B37-A506-4C2D-AA11-02CD72835C49}"/>
    <cellStyle name="SAPBEXaggItem 10 2 2 2" xfId="32212" xr:uid="{9536D631-7A02-4C56-A67E-E0A782E34759}"/>
    <cellStyle name="SAPBEXaggItem 10 2 3" xfId="28009" xr:uid="{7E303643-7B64-49A3-82D5-69DF32ED569D}"/>
    <cellStyle name="SAPBEXaggItem 10 2 3 2" xfId="32567" xr:uid="{9889DEF1-29E3-409D-9C44-9C62595CFFA6}"/>
    <cellStyle name="SAPBEXaggItem 10 2 4" xfId="26224" xr:uid="{2811B687-FB11-4B88-BF5D-0350562E3673}"/>
    <cellStyle name="SAPBEXaggItem 10 2 4 2" xfId="31013" xr:uid="{9A48652A-B168-4ACF-9E7E-4E227F03E8B8}"/>
    <cellStyle name="SAPBEXaggItem 10 2 5" xfId="29561" xr:uid="{4CFE1A48-A22A-421C-8BC9-34A4F0AD2E9B}"/>
    <cellStyle name="SAPBEXaggItem 10 2 6" xfId="30625" xr:uid="{4DB5B319-EAE6-4652-B71C-36DE82DA7FEA}"/>
    <cellStyle name="SAPBEXaggItem 10 3" xfId="25711" xr:uid="{FBC8007A-BAAE-47AB-B9F1-429D3900294E}"/>
    <cellStyle name="SAPBEXaggItem 10 3 2" xfId="27858" xr:uid="{B31B31F2-86D9-4A6D-A8B9-95103C58DF46}"/>
    <cellStyle name="SAPBEXaggItem 10 3 2 2" xfId="32445" xr:uid="{3F1A0AAA-D0A5-4D21-B6F6-507ED6953713}"/>
    <cellStyle name="SAPBEXaggItem 10 3 3" xfId="28010" xr:uid="{0EE97B04-0FA7-4F09-AC09-2E7625A0D8FB}"/>
    <cellStyle name="SAPBEXaggItem 10 3 3 2" xfId="32568" xr:uid="{1BA2D01A-823F-423E-9CB1-B11F2D89F579}"/>
    <cellStyle name="SAPBEXaggItem 10 3 4" xfId="26940" xr:uid="{D44F5990-CDBC-4776-87C8-9C24664F117B}"/>
    <cellStyle name="SAPBEXaggItem 10 3 4 2" xfId="31701" xr:uid="{ABD55F6B-CE28-45B1-9896-67150E12F490}"/>
    <cellStyle name="SAPBEXaggItem 10 3 5" xfId="29562" xr:uid="{7B83E4E1-C27E-4B36-A628-84110A79670A}"/>
    <cellStyle name="SAPBEXaggItem 10 4" xfId="27332" xr:uid="{B0DF67DE-B84E-4F4A-89F6-2ACB92A54575}"/>
    <cellStyle name="SAPBEXaggItem 10 4 2" xfId="31967" xr:uid="{D77AF986-2C8C-47FA-89B8-7C81B685B20B}"/>
    <cellStyle name="SAPBEXaggItem 10 5" xfId="28008" xr:uid="{5D37EFF4-8FEE-47AA-9D1E-EC404A408888}"/>
    <cellStyle name="SAPBEXaggItem 10 5 2" xfId="32566" xr:uid="{B836965F-2477-48B3-910E-C52ED09278BD}"/>
    <cellStyle name="SAPBEXaggItem 10 6" xfId="26915" xr:uid="{AB950BEB-4F35-4D06-9875-3012850EAFCA}"/>
    <cellStyle name="SAPBEXaggItem 10 6 2" xfId="31676" xr:uid="{366C37E1-F60D-481E-9AB1-676C3F05329E}"/>
    <cellStyle name="SAPBEXaggItem 10 7" xfId="29560" xr:uid="{FB2F0AEA-9AF9-49DB-8D0E-919C789DF35F}"/>
    <cellStyle name="SAPBEXaggItem 10 8" xfId="30407" xr:uid="{6FEB9658-97AD-403B-B094-F19C71CA3B5C}"/>
    <cellStyle name="SAPBEXaggItem 11" xfId="25157" xr:uid="{360A46D5-D597-4B67-A7BE-39BCAE9B3E12}"/>
    <cellStyle name="SAPBEXaggItem 11 2" xfId="25445" xr:uid="{B3249995-CF8B-4D23-B8B9-6F2AA368FEA9}"/>
    <cellStyle name="SAPBEXaggItem 11 2 2" xfId="27593" xr:uid="{88A076E4-3A1C-40D4-B0D7-2130D5126B24}"/>
    <cellStyle name="SAPBEXaggItem 11 2 2 2" xfId="32184" xr:uid="{F8D8C327-8221-4403-8DB0-E102410DEB32}"/>
    <cellStyle name="SAPBEXaggItem 11 2 3" xfId="28012" xr:uid="{EB3BE2FA-67E0-4E58-9505-05DA1D2CC47C}"/>
    <cellStyle name="SAPBEXaggItem 11 2 3 2" xfId="32570" xr:uid="{26E7C87A-E113-473D-B227-2E41CC354197}"/>
    <cellStyle name="SAPBEXaggItem 11 2 4" xfId="26464" xr:uid="{EAC5AF3F-1338-410E-B6B6-D071AA890EF3}"/>
    <cellStyle name="SAPBEXaggItem 11 2 4 2" xfId="31252" xr:uid="{A9850109-897B-41A5-8BBA-EF41E68A6606}"/>
    <cellStyle name="SAPBEXaggItem 11 2 5" xfId="29564" xr:uid="{27BAB2E4-D3F8-43D8-ACCA-5CD7C49C9916}"/>
    <cellStyle name="SAPBEXaggItem 11 2 6" xfId="30597" xr:uid="{23858E14-EB3E-4157-B508-320D3052961B}"/>
    <cellStyle name="SAPBEXaggItem 11 3" xfId="25754" xr:uid="{CDD89DDE-1AEE-44EA-8BCB-8A02C85676FC}"/>
    <cellStyle name="SAPBEXaggItem 11 3 2" xfId="27901" xr:uid="{3EE512BE-D3E5-460F-B4E2-D56AA6D083A0}"/>
    <cellStyle name="SAPBEXaggItem 11 3 2 2" xfId="32488" xr:uid="{02EFB886-5640-4887-B2E3-C4E5AFA6802B}"/>
    <cellStyle name="SAPBEXaggItem 11 3 3" xfId="28013" xr:uid="{77B9EFF1-7F99-4F43-A8FF-FE8130165A0F}"/>
    <cellStyle name="SAPBEXaggItem 11 3 3 2" xfId="32571" xr:uid="{1454ABFE-B99F-4419-B3DF-74A69A93E012}"/>
    <cellStyle name="SAPBEXaggItem 11 3 4" xfId="26359" xr:uid="{261FFF40-ACD7-4B3A-8131-B3254D5D3F25}"/>
    <cellStyle name="SAPBEXaggItem 11 3 4 2" xfId="31147" xr:uid="{790EE69F-2467-41E1-8D0A-BBDC6E1B854E}"/>
    <cellStyle name="SAPBEXaggItem 11 3 5" xfId="29565" xr:uid="{05A7AAF3-6054-4B7E-8E4E-A82EC575FD87}"/>
    <cellStyle name="SAPBEXaggItem 11 3 6" xfId="30742" xr:uid="{58F219B3-6DED-498D-BBEA-D14F289F6EDA}"/>
    <cellStyle name="SAPBEXaggItem 11 4" xfId="27435" xr:uid="{AADCC354-D587-4D94-9DAD-1D32FA74DBDF}"/>
    <cellStyle name="SAPBEXaggItem 11 4 2" xfId="32033" xr:uid="{97EE891C-58A4-4777-ACBC-2DF34A426435}"/>
    <cellStyle name="SAPBEXaggItem 11 5" xfId="28011" xr:uid="{15DFAC52-615A-45A8-9E59-3A58EC310CB8}"/>
    <cellStyle name="SAPBEXaggItem 11 5 2" xfId="32569" xr:uid="{075D7286-5FD0-4BA4-8B19-34BC76D88E84}"/>
    <cellStyle name="SAPBEXaggItem 11 6" xfId="26441" xr:uid="{050D3CA8-1F93-4DF0-98C4-2337D363CE84}"/>
    <cellStyle name="SAPBEXaggItem 11 6 2" xfId="31229" xr:uid="{3A598202-EAC8-49F8-974A-AB8EC090C9C2}"/>
    <cellStyle name="SAPBEXaggItem 11 7" xfId="29563" xr:uid="{2BF90DFA-1E78-4FFA-8ABB-2B1860B0B282}"/>
    <cellStyle name="SAPBEXaggItem 11 8" xfId="30450" xr:uid="{AFA503D8-E2AC-4E39-AA2C-65B73E051E24}"/>
    <cellStyle name="SAPBEXaggItem 12" xfId="25877" xr:uid="{61FE3053-EAA5-4B50-AAF5-705728812962}"/>
    <cellStyle name="SAPBEXaggItem 12 2" xfId="30796" xr:uid="{7C697CE0-C7E7-4F25-A7D0-364B4D2706D7}"/>
    <cellStyle name="SAPBEXaggItem 13" xfId="28007" xr:uid="{8D9D4633-677D-4522-9D26-E0268D590803}"/>
    <cellStyle name="SAPBEXaggItem 13 2" xfId="32565" xr:uid="{9683E649-8C38-47A6-BB8E-03B40C28686E}"/>
    <cellStyle name="SAPBEXaggItem 14" xfId="26263" xr:uid="{21F1A28B-588C-4F63-A56C-243D328A130D}"/>
    <cellStyle name="SAPBEXaggItem 14 2" xfId="31051" xr:uid="{DC741FB9-3A5C-4114-B514-F19EE8D617AD}"/>
    <cellStyle name="SAPBEXaggItem 15" xfId="29559" xr:uid="{B8F56FB9-2427-46AA-BE47-3F9FEE0485C3}"/>
    <cellStyle name="SAPBEXaggItem 2" xfId="142" xr:uid="{95E827A0-1365-4C0A-BA43-6C0AC38B7C9B}"/>
    <cellStyle name="SAPBEXaggItem 2 2" xfId="13690" xr:uid="{A2395408-7EF9-460D-8D49-2A84A0A05215}"/>
    <cellStyle name="SAPBEXaggItem 2 2 2" xfId="25526" xr:uid="{364FD8C6-13AB-468F-B646-C8DBE1984ADA}"/>
    <cellStyle name="SAPBEXaggItem 2 2 2 2" xfId="27673" xr:uid="{B26B71DB-1CF8-4B0D-ACB4-368E8E865212}"/>
    <cellStyle name="SAPBEXaggItem 2 2 2 2 2" xfId="32260" xr:uid="{27090045-9E50-4FD5-AC02-1857301DE46D}"/>
    <cellStyle name="SAPBEXaggItem 2 2 2 3" xfId="28016" xr:uid="{3CCB0252-26FA-485D-8566-B6A6E33E9F49}"/>
    <cellStyle name="SAPBEXaggItem 2 2 2 3 2" xfId="32574" xr:uid="{F844656B-B259-46D0-8B4F-9B49333F7610}"/>
    <cellStyle name="SAPBEXaggItem 2 2 2 4" xfId="26375" xr:uid="{83277EBF-AB6D-4CAB-8D0D-75CB6C8EECBC}"/>
    <cellStyle name="SAPBEXaggItem 2 2 2 4 2" xfId="31163" xr:uid="{8D4F58D7-70EA-4CE3-9554-79CE3AD48414}"/>
    <cellStyle name="SAPBEXaggItem 2 2 2 5" xfId="29568" xr:uid="{6025D439-0A69-4A28-8ECC-9FD2ED006DE2}"/>
    <cellStyle name="SAPBEXaggItem 2 2 3" xfId="26624" xr:uid="{9462190A-D297-4120-91B4-B3D4863B3327}"/>
    <cellStyle name="SAPBEXaggItem 2 2 3 2" xfId="31402" xr:uid="{23B5344F-FAA3-4C9B-AE87-72AB7C7A51C3}"/>
    <cellStyle name="SAPBEXaggItem 2 2 4" xfId="28015" xr:uid="{14E44390-3D7E-4946-B50C-FB8722118C5D}"/>
    <cellStyle name="SAPBEXaggItem 2 2 4 2" xfId="32573" xr:uid="{C0AEF5C7-0266-4079-8AED-B2F1EF20DECA}"/>
    <cellStyle name="SAPBEXaggItem 2 2 5" xfId="26962" xr:uid="{A0BC8C34-A054-407C-A66C-9DDE87D9BE36}"/>
    <cellStyle name="SAPBEXaggItem 2 2 5 2" xfId="31723" xr:uid="{16B1C6AA-D521-4453-9BED-EFEEA6AAE83F}"/>
    <cellStyle name="SAPBEXaggItem 2 2 6" xfId="29567" xr:uid="{4D8FD492-5BB6-47B8-8410-58943802065A}"/>
    <cellStyle name="SAPBEXaggItem 2 2 7" xfId="30222" xr:uid="{06702269-5CFE-48FD-BACB-66399311CEB5}"/>
    <cellStyle name="SAPBEXaggItem 2 3" xfId="25878" xr:uid="{25EE6AA3-EDB0-41CC-93A5-D2FE97638357}"/>
    <cellStyle name="SAPBEXaggItem 2 3 2" xfId="30797" xr:uid="{987F27D3-3FC6-44C9-AE91-C042DA3517AA}"/>
    <cellStyle name="SAPBEXaggItem 2 4" xfId="28014" xr:uid="{95CF2018-1801-4F61-9144-CA8B94CD248E}"/>
    <cellStyle name="SAPBEXaggItem 2 4 2" xfId="32572" xr:uid="{51405B10-52B8-4C66-9819-8E1E0C6AB3DE}"/>
    <cellStyle name="SAPBEXaggItem 2 5" xfId="26120" xr:uid="{72909001-EDDD-47BB-B352-5329F4155A56}"/>
    <cellStyle name="SAPBEXaggItem 2 5 2" xfId="30910" xr:uid="{FD6A9FED-782E-4B72-BA6E-5B8909A31E11}"/>
    <cellStyle name="SAPBEXaggItem 2 6" xfId="29566" xr:uid="{91E6CDB3-2735-4A3B-A889-2B1B78EB4D9A}"/>
    <cellStyle name="SAPBEXaggItem 3" xfId="285" xr:uid="{6B2C039F-74C7-4CB3-8E97-D6A868AC2230}"/>
    <cellStyle name="SAPBEXaggItem 3 2" xfId="13771" xr:uid="{660DEE30-1D7F-463F-AC29-8C187BF77320}"/>
    <cellStyle name="SAPBEXaggItem 3 2 2" xfId="25583" xr:uid="{6AC90CFE-73E0-4DF9-B323-66EA075F6695}"/>
    <cellStyle name="SAPBEXaggItem 3 2 2 2" xfId="27730" xr:uid="{4B4A95E0-5902-4482-BB6A-14829CF42113}"/>
    <cellStyle name="SAPBEXaggItem 3 2 2 2 2" xfId="32317" xr:uid="{5DBC390F-3209-4AE2-9060-8ADA5D2FA270}"/>
    <cellStyle name="SAPBEXaggItem 3 2 2 3" xfId="28019" xr:uid="{EABFCB9F-1CF3-43FC-96CD-B64C1C3FA41D}"/>
    <cellStyle name="SAPBEXaggItem 3 2 2 3 2" xfId="32577" xr:uid="{FB20E9EA-EFD6-48BE-B418-642B6A8CE564}"/>
    <cellStyle name="SAPBEXaggItem 3 2 2 4" xfId="26449" xr:uid="{9C34CA2C-283D-459C-8FA3-20BFAFF2F390}"/>
    <cellStyle name="SAPBEXaggItem 3 2 2 4 2" xfId="31237" xr:uid="{BAF63D73-DC38-4D8F-B773-D129E5CCF1B8}"/>
    <cellStyle name="SAPBEXaggItem 3 2 2 5" xfId="29571" xr:uid="{790D2A8A-8B2D-4BED-B281-0405442AE74F}"/>
    <cellStyle name="SAPBEXaggItem 3 2 3" xfId="26683" xr:uid="{038BF438-C22F-4925-8A47-B131D38CCF69}"/>
    <cellStyle name="SAPBEXaggItem 3 2 3 2" xfId="31460" xr:uid="{FEA810B3-DCA1-42E3-B7EF-48EC81F9BA9F}"/>
    <cellStyle name="SAPBEXaggItem 3 2 4" xfId="28018" xr:uid="{7BA9B3CA-53C9-4433-9F9B-C1DAE08A370C}"/>
    <cellStyle name="SAPBEXaggItem 3 2 4 2" xfId="32576" xr:uid="{DB3E878F-C749-4CDE-8B1B-FF5372B0FD91}"/>
    <cellStyle name="SAPBEXaggItem 3 2 5" xfId="26324" xr:uid="{3B7A47C7-46CA-4806-B6E8-D35B7EF397F9}"/>
    <cellStyle name="SAPBEXaggItem 3 2 5 2" xfId="31112" xr:uid="{85ACD4CB-42B5-4FFD-9B55-88454B084472}"/>
    <cellStyle name="SAPBEXaggItem 3 2 6" xfId="29570" xr:uid="{46758AA7-E199-4230-8B39-C1DA678E2740}"/>
    <cellStyle name="SAPBEXaggItem 3 2 7" xfId="30279" xr:uid="{1B14D161-3F7A-43EE-9A8A-AEB8EDF2A74D}"/>
    <cellStyle name="SAPBEXaggItem 3 3" xfId="25966" xr:uid="{3DD36725-6BDF-466C-BD58-9F132AAADE58}"/>
    <cellStyle name="SAPBEXaggItem 3 3 2" xfId="30855" xr:uid="{186AF057-6734-4800-8A3E-DF3869C06969}"/>
    <cellStyle name="SAPBEXaggItem 3 4" xfId="28017" xr:uid="{EE5BA02C-0F6E-43CD-9DE5-5911BA876F2F}"/>
    <cellStyle name="SAPBEXaggItem 3 4 2" xfId="32575" xr:uid="{198F107C-FC87-412B-9DA1-DC328F5DF96A}"/>
    <cellStyle name="SAPBEXaggItem 3 5" xfId="26110" xr:uid="{CD41995A-CDC4-4519-A5C2-F04F57544C50}"/>
    <cellStyle name="SAPBEXaggItem 3 5 2" xfId="30902" xr:uid="{2D37B177-4C60-41EF-ABF7-F9BAEE7D536E}"/>
    <cellStyle name="SAPBEXaggItem 3 6" xfId="29569" xr:uid="{30A9EE71-EB28-448B-902C-221319AE88D2}"/>
    <cellStyle name="SAPBEXaggItem 4" xfId="286" xr:uid="{EECCC7D1-43F5-4683-AC63-91D04E212199}"/>
    <cellStyle name="SAPBEXaggItem 4 2" xfId="13772" xr:uid="{CEE35AFC-1648-44BF-90D5-20E35FFF1FC5}"/>
    <cellStyle name="SAPBEXaggItem 4 2 2" xfId="25584" xr:uid="{7B02E132-7856-4D64-A79E-6445FE4529F2}"/>
    <cellStyle name="SAPBEXaggItem 4 2 2 2" xfId="27731" xr:uid="{EC3C5C04-7D20-4D9E-A523-4B4645380569}"/>
    <cellStyle name="SAPBEXaggItem 4 2 2 2 2" xfId="32318" xr:uid="{6C1BDE3C-2B38-49D2-9FB5-60D790AB71F8}"/>
    <cellStyle name="SAPBEXaggItem 4 2 2 3" xfId="28022" xr:uid="{956CC89C-7730-45A6-A239-9F13E93D2A5B}"/>
    <cellStyle name="SAPBEXaggItem 4 2 2 3 2" xfId="32580" xr:uid="{BFBCBADD-E21C-4D7F-B7B4-1CF59F93D046}"/>
    <cellStyle name="SAPBEXaggItem 4 2 2 4" xfId="27221" xr:uid="{E40CDC55-3FA5-4161-B999-F850F796C87F}"/>
    <cellStyle name="SAPBEXaggItem 4 2 2 4 2" xfId="31912" xr:uid="{59183126-B26F-4929-9A3B-33BCAD0DFD65}"/>
    <cellStyle name="SAPBEXaggItem 4 2 2 5" xfId="29574" xr:uid="{C7629D6E-9B7D-4FD4-B9F9-5FE0A0011F56}"/>
    <cellStyle name="SAPBEXaggItem 4 2 3" xfId="26684" xr:uid="{25E51DE1-44D2-48D7-A24D-3C5AC7159B30}"/>
    <cellStyle name="SAPBEXaggItem 4 2 3 2" xfId="31461" xr:uid="{7E51D1C9-CC76-4818-A87C-87352865D76B}"/>
    <cellStyle name="SAPBEXaggItem 4 2 4" xfId="28021" xr:uid="{22117D46-2ED9-4742-872A-178B4600135E}"/>
    <cellStyle name="SAPBEXaggItem 4 2 4 2" xfId="32579" xr:uid="{A495C916-7F78-44FD-9FF2-2E99F751F375}"/>
    <cellStyle name="SAPBEXaggItem 4 2 5" xfId="26826" xr:uid="{9EF64D07-3EF1-4BF4-A384-8026C79CA3A4}"/>
    <cellStyle name="SAPBEXaggItem 4 2 5 2" xfId="31587" xr:uid="{D171B405-863B-44BE-83B8-85951CFE3B3E}"/>
    <cellStyle name="SAPBEXaggItem 4 2 6" xfId="29573" xr:uid="{559ADE2C-DD4A-4A4A-8E10-26B970B7D304}"/>
    <cellStyle name="SAPBEXaggItem 4 2 7" xfId="30280" xr:uid="{8C86E08B-5479-40B3-8543-3AB9847D8F71}"/>
    <cellStyle name="SAPBEXaggItem 4 3" xfId="25967" xr:uid="{795CB866-E303-4ABD-9C82-28F54979DFB2}"/>
    <cellStyle name="SAPBEXaggItem 4 3 2" xfId="30856" xr:uid="{5A599833-1A87-4B28-8957-A36327A3B2BD}"/>
    <cellStyle name="SAPBEXaggItem 4 4" xfId="28020" xr:uid="{187D99C9-F7E0-4F9F-9B3E-937E3C078690}"/>
    <cellStyle name="SAPBEXaggItem 4 4 2" xfId="32578" xr:uid="{FF404748-29E0-43F3-984D-3738BF3241B6}"/>
    <cellStyle name="SAPBEXaggItem 4 5" xfId="26241" xr:uid="{28E574B2-C95A-42AE-9227-EA52263F4031}"/>
    <cellStyle name="SAPBEXaggItem 4 5 2" xfId="31029" xr:uid="{F9D0BC82-07C0-48DF-AC7F-32FC3966B400}"/>
    <cellStyle name="SAPBEXaggItem 4 6" xfId="29572" xr:uid="{7149A563-298F-4B87-A2A8-E6D887E3BE0B}"/>
    <cellStyle name="SAPBEXaggItem 5" xfId="287" xr:uid="{DF2BB787-9043-4F7E-9CEC-5CAF1FE0B07D}"/>
    <cellStyle name="SAPBEXaggItem 5 2" xfId="13773" xr:uid="{898358E8-2156-4BBD-8A34-277014FBC9B4}"/>
    <cellStyle name="SAPBEXaggItem 5 2 2" xfId="25585" xr:uid="{DFB9ECDF-4F25-49CB-B25D-E53F54154902}"/>
    <cellStyle name="SAPBEXaggItem 5 2 2 2" xfId="27732" xr:uid="{A36F96D5-D507-449A-867E-6636C56839D2}"/>
    <cellStyle name="SAPBEXaggItem 5 2 2 2 2" xfId="32319" xr:uid="{A93E9312-1829-416A-9059-B78458EB888E}"/>
    <cellStyle name="SAPBEXaggItem 5 2 2 3" xfId="28025" xr:uid="{AF1627F5-FB68-4291-9CAC-579133F47D87}"/>
    <cellStyle name="SAPBEXaggItem 5 2 2 3 2" xfId="32583" xr:uid="{024977E5-059C-4D0E-AC0F-310FF059AACE}"/>
    <cellStyle name="SAPBEXaggItem 5 2 2 4" xfId="27039" xr:uid="{11D0B51F-2CC8-4A5A-AF2F-9DBC05DE9B55}"/>
    <cellStyle name="SAPBEXaggItem 5 2 2 4 2" xfId="31800" xr:uid="{5E703BB7-217A-4412-A79C-BF6E34DCA967}"/>
    <cellStyle name="SAPBEXaggItem 5 2 2 5" xfId="29577" xr:uid="{82EBD537-83CC-486D-B5DF-595294F224CD}"/>
    <cellStyle name="SAPBEXaggItem 5 2 3" xfId="26685" xr:uid="{A61203B2-E10A-48DD-BE12-E7E0EF121A02}"/>
    <cellStyle name="SAPBEXaggItem 5 2 3 2" xfId="31462" xr:uid="{B54D816E-8267-4962-B87A-03A0C2AC7558}"/>
    <cellStyle name="SAPBEXaggItem 5 2 4" xfId="28024" xr:uid="{8AC63990-3693-4C63-B40B-29B8FC6ECF1C}"/>
    <cellStyle name="SAPBEXaggItem 5 2 4 2" xfId="32582" xr:uid="{56A83111-F5A7-4FF8-93C0-08689312A7CB}"/>
    <cellStyle name="SAPBEXaggItem 5 2 5" xfId="26177" xr:uid="{5E22D9A6-38EF-45B8-94F3-F39D82419559}"/>
    <cellStyle name="SAPBEXaggItem 5 2 5 2" xfId="30967" xr:uid="{CFD49F5C-CF91-4A2E-9657-F18067B4C34E}"/>
    <cellStyle name="SAPBEXaggItem 5 2 6" xfId="29576" xr:uid="{338A54F4-9F53-4A61-89A8-6421986A55F5}"/>
    <cellStyle name="SAPBEXaggItem 5 2 7" xfId="30281" xr:uid="{E01232F0-EE60-42EA-AEF1-AA5580D34C11}"/>
    <cellStyle name="SAPBEXaggItem 5 3" xfId="25968" xr:uid="{CF0C7319-C7E0-4060-9545-9A7EF7985630}"/>
    <cellStyle name="SAPBEXaggItem 5 3 2" xfId="30857" xr:uid="{AADFC676-6B24-48B7-A94E-3D4D93451FF5}"/>
    <cellStyle name="SAPBEXaggItem 5 4" xfId="28023" xr:uid="{EB6C2AB8-0994-45FB-9F0D-4968E16DA790}"/>
    <cellStyle name="SAPBEXaggItem 5 4 2" xfId="32581" xr:uid="{68F0555B-DECC-45A7-A64F-283AC0FF6FF1}"/>
    <cellStyle name="SAPBEXaggItem 5 5" xfId="26364" xr:uid="{6D85BF53-873E-4D08-8DF6-1CD34239F43B}"/>
    <cellStyle name="SAPBEXaggItem 5 5 2" xfId="31152" xr:uid="{68763F02-D7A4-4E18-AC3A-9552D4BE83FF}"/>
    <cellStyle name="SAPBEXaggItem 5 6" xfId="29575" xr:uid="{67253583-3CBA-41E2-8CE0-7BA773CD57DD}"/>
    <cellStyle name="SAPBEXaggItem 6" xfId="288" xr:uid="{17FF7444-4B6B-4812-86F0-4CE0E70E6DBA}"/>
    <cellStyle name="SAPBEXaggItem 6 2" xfId="13774" xr:uid="{67F0142D-76CB-4C12-830E-2E51548A24CA}"/>
    <cellStyle name="SAPBEXaggItem 6 2 2" xfId="25586" xr:uid="{3CC58296-B3AE-403A-8F90-423DAC869977}"/>
    <cellStyle name="SAPBEXaggItem 6 2 2 2" xfId="27733" xr:uid="{9B2919D0-7EAC-4FD4-AB2C-2F6AADF38D37}"/>
    <cellStyle name="SAPBEXaggItem 6 2 2 2 2" xfId="32320" xr:uid="{FCB65122-44B0-49D7-B482-CDADD79DA076}"/>
    <cellStyle name="SAPBEXaggItem 6 2 2 3" xfId="28028" xr:uid="{0FC74518-DA5B-4432-A0C3-A1735525473F}"/>
    <cellStyle name="SAPBEXaggItem 6 2 2 3 2" xfId="32586" xr:uid="{7B943BF1-1A4D-4F63-BD4C-2151E54D8092}"/>
    <cellStyle name="SAPBEXaggItem 6 2 2 4" xfId="26964" xr:uid="{4CFB4764-AA37-41CE-BBBB-151FD1400B56}"/>
    <cellStyle name="SAPBEXaggItem 6 2 2 4 2" xfId="31725" xr:uid="{C94936D3-C39D-4F6B-A7D4-C5FF060D017C}"/>
    <cellStyle name="SAPBEXaggItem 6 2 2 5" xfId="29580" xr:uid="{F2994CB7-5800-4FC6-8E57-668176CB8EAA}"/>
    <cellStyle name="SAPBEXaggItem 6 2 3" xfId="26686" xr:uid="{822FCF6E-D4C8-4452-86A9-B1903F4DAEDC}"/>
    <cellStyle name="SAPBEXaggItem 6 2 3 2" xfId="31463" xr:uid="{99726C97-7D36-4562-B104-3A33153BA738}"/>
    <cellStyle name="SAPBEXaggItem 6 2 4" xfId="28027" xr:uid="{1A321B90-6F7B-4EF7-B035-EB25F849F189}"/>
    <cellStyle name="SAPBEXaggItem 6 2 4 2" xfId="32585" xr:uid="{9E3CB195-B94F-4E84-B650-4C645F80759D}"/>
    <cellStyle name="SAPBEXaggItem 6 2 5" xfId="26519" xr:uid="{E5FA105C-1129-4EC1-965C-72C106C59E49}"/>
    <cellStyle name="SAPBEXaggItem 6 2 5 2" xfId="31307" xr:uid="{135CB568-2680-4839-8EC3-E43D96324BF0}"/>
    <cellStyle name="SAPBEXaggItem 6 2 6" xfId="29579" xr:uid="{7F0967D4-4146-463C-9C50-C84A262E621A}"/>
    <cellStyle name="SAPBEXaggItem 6 2 7" xfId="30282" xr:uid="{284BE24E-F749-4B19-A26E-2A2B42033BD0}"/>
    <cellStyle name="SAPBEXaggItem 6 3" xfId="25969" xr:uid="{7172C118-B5FA-49B6-9851-6E496A9544F1}"/>
    <cellStyle name="SAPBEXaggItem 6 3 2" xfId="30858" xr:uid="{56FE1CB4-B99B-4C03-9EAB-C7D01F7F879D}"/>
    <cellStyle name="SAPBEXaggItem 6 4" xfId="28026" xr:uid="{77DBAACC-EA36-4BC5-8701-9DE76D53E7B3}"/>
    <cellStyle name="SAPBEXaggItem 6 4 2" xfId="32584" xr:uid="{283F9F74-0EAA-4AE8-AD4C-9DF439C0E509}"/>
    <cellStyle name="SAPBEXaggItem 6 5" xfId="28606" xr:uid="{3141AB17-DFA4-4B20-A911-825AE17747DA}"/>
    <cellStyle name="SAPBEXaggItem 6 5 2" xfId="33164" xr:uid="{C95D8981-2824-4E4F-A430-5D1D3D810276}"/>
    <cellStyle name="SAPBEXaggItem 6 6" xfId="29578" xr:uid="{65FDD814-AC89-4A09-9581-04D4BB87566D}"/>
    <cellStyle name="SAPBEXaggItem 7" xfId="289" xr:uid="{75074E11-C8C5-418C-9930-437540A204F5}"/>
    <cellStyle name="SAPBEXaggItem 7 2" xfId="13775" xr:uid="{3C69FA97-C423-4AD2-9370-3E9E6EAE6DAB}"/>
    <cellStyle name="SAPBEXaggItem 7 2 2" xfId="25587" xr:uid="{9290400A-9C6C-44C2-88C3-CECE4301150D}"/>
    <cellStyle name="SAPBEXaggItem 7 2 2 2" xfId="27734" xr:uid="{135AF7D9-19A8-43EB-8ABF-9A5322E9664D}"/>
    <cellStyle name="SAPBEXaggItem 7 2 2 2 2" xfId="32321" xr:uid="{3AA3F2E7-7C4F-4687-8020-8D0ACF3E30F1}"/>
    <cellStyle name="SAPBEXaggItem 7 2 2 3" xfId="28031" xr:uid="{1780B274-9EA5-47ED-A099-5831BD219760}"/>
    <cellStyle name="SAPBEXaggItem 7 2 2 3 2" xfId="32589" xr:uid="{E282FAFD-21D2-4093-87C4-74465776C60C}"/>
    <cellStyle name="SAPBEXaggItem 7 2 2 4" xfId="26244" xr:uid="{DFFA00D9-5EB3-416F-B7FA-7CB5199168F8}"/>
    <cellStyle name="SAPBEXaggItem 7 2 2 4 2" xfId="31032" xr:uid="{37F172F9-5682-41D0-B6F5-503405BC7C72}"/>
    <cellStyle name="SAPBEXaggItem 7 2 2 5" xfId="29583" xr:uid="{890206D1-A3A9-4AEF-8131-584BD9C2A20F}"/>
    <cellStyle name="SAPBEXaggItem 7 2 3" xfId="26687" xr:uid="{7D72FE87-B25B-4667-97FB-21CA05AD93D0}"/>
    <cellStyle name="SAPBEXaggItem 7 2 3 2" xfId="31464" xr:uid="{51C405DF-540E-45A9-8139-533C908FA153}"/>
    <cellStyle name="SAPBEXaggItem 7 2 4" xfId="28030" xr:uid="{CE48A60F-F52D-4124-8DB9-098996E3B5B2}"/>
    <cellStyle name="SAPBEXaggItem 7 2 4 2" xfId="32588" xr:uid="{2FA2DF39-69C9-41E9-BEFF-0E12F354D3E9}"/>
    <cellStyle name="SAPBEXaggItem 7 2 5" xfId="26732" xr:uid="{4DD0BA35-3E4C-4E17-9E44-C9113D8EB3F2}"/>
    <cellStyle name="SAPBEXaggItem 7 2 5 2" xfId="31500" xr:uid="{1F4E199D-8950-4854-8BA0-31F19D4207E4}"/>
    <cellStyle name="SAPBEXaggItem 7 2 6" xfId="29582" xr:uid="{AAFF8D36-6A76-4432-9989-38AF48FDE715}"/>
    <cellStyle name="SAPBEXaggItem 7 2 7" xfId="30283" xr:uid="{14F7AD79-7DFC-46AE-A7B9-EA8CD58A285C}"/>
    <cellStyle name="SAPBEXaggItem 7 3" xfId="25970" xr:uid="{0E17CB86-43CC-45A5-AB49-8EC8DE1DE32F}"/>
    <cellStyle name="SAPBEXaggItem 7 3 2" xfId="30859" xr:uid="{B094FC18-5F12-43C9-B87F-5DDCDC1993FB}"/>
    <cellStyle name="SAPBEXaggItem 7 4" xfId="28029" xr:uid="{E8D15D66-E8E2-43F5-87E4-4F3876E670B6}"/>
    <cellStyle name="SAPBEXaggItem 7 4 2" xfId="32587" xr:uid="{CE32A120-36B8-4D15-A33E-AFD62CD71330}"/>
    <cellStyle name="SAPBEXaggItem 7 5" xfId="26610" xr:uid="{892EF3AC-0505-4540-95FE-B754D6BE2E82}"/>
    <cellStyle name="SAPBEXaggItem 7 5 2" xfId="31397" xr:uid="{3AA46908-46A3-4673-B98B-1D34B6D62B18}"/>
    <cellStyle name="SAPBEXaggItem 7 6" xfId="29581" xr:uid="{E0571136-3D5A-4147-89B4-724DDF70B07C}"/>
    <cellStyle name="SAPBEXaggItem 8" xfId="477" xr:uid="{6F0E83E7-C82F-41D3-8E4E-CBE1999FE72C}"/>
    <cellStyle name="SAPBEXaggItem 8 2" xfId="13859" xr:uid="{05DE7828-7181-4E7C-BD01-26D97A49A9A8}"/>
    <cellStyle name="SAPBEXaggItem 8 2 2" xfId="25615" xr:uid="{62864E9B-4F2B-4E36-9273-F7B95646D404}"/>
    <cellStyle name="SAPBEXaggItem 8 2 2 2" xfId="27762" xr:uid="{BC0A6F82-2EE1-459D-AE17-BE8A6B0DB85E}"/>
    <cellStyle name="SAPBEXaggItem 8 2 2 2 2" xfId="32349" xr:uid="{85C18928-4455-4039-9E14-99B9366017C5}"/>
    <cellStyle name="SAPBEXaggItem 8 2 2 3" xfId="28034" xr:uid="{A322AEBA-5AA3-479F-85D8-C2786CCA7102}"/>
    <cellStyle name="SAPBEXaggItem 8 2 2 3 2" xfId="32592" xr:uid="{C03F4204-E021-42C1-B293-93F20D5B9DB7}"/>
    <cellStyle name="SAPBEXaggItem 8 2 2 4" xfId="26807" xr:uid="{ADCB11D0-C9BC-4E0E-922C-0AF5BD19C5AB}"/>
    <cellStyle name="SAPBEXaggItem 8 2 2 4 2" xfId="31568" xr:uid="{AB5EE963-2270-4034-AE8F-B6BDF97B8189}"/>
    <cellStyle name="SAPBEXaggItem 8 2 2 5" xfId="29586" xr:uid="{5BD510E1-2463-4FEE-A634-F7E80E35CC8C}"/>
    <cellStyle name="SAPBEXaggItem 8 2 3" xfId="26726" xr:uid="{08877350-3981-4540-9F6E-4892CBF4E463}"/>
    <cellStyle name="SAPBEXaggItem 8 2 3 2" xfId="31494" xr:uid="{561AAB1D-3ABC-45B8-9E0F-0F6476E0542E}"/>
    <cellStyle name="SAPBEXaggItem 8 2 4" xfId="28033" xr:uid="{B0500E21-4245-4DF4-A102-3F34093FAC17}"/>
    <cellStyle name="SAPBEXaggItem 8 2 4 2" xfId="32591" xr:uid="{E496303E-A06D-42CB-90CC-3B57A6D07A89}"/>
    <cellStyle name="SAPBEXaggItem 8 2 5" xfId="26326" xr:uid="{55E26CFC-F642-410E-8E44-79A62A61C9C5}"/>
    <cellStyle name="SAPBEXaggItem 8 2 5 2" xfId="31114" xr:uid="{F1E6F15B-8FEA-466E-93BF-18BC2F72CC9F}"/>
    <cellStyle name="SAPBEXaggItem 8 2 6" xfId="29585" xr:uid="{DB5797F8-0EA5-4E6F-973C-DCC8881D9D13}"/>
    <cellStyle name="SAPBEXaggItem 8 2 7" xfId="30311" xr:uid="{422579AB-6F62-4ABE-B9B2-3562A22C4367}"/>
    <cellStyle name="SAPBEXaggItem 8 3" xfId="26067" xr:uid="{E9D088AB-6AB9-4B4F-B71F-BE390C36A1A9}"/>
    <cellStyle name="SAPBEXaggItem 8 3 2" xfId="30888" xr:uid="{0C2F1A9A-AB43-4F2D-BECF-D7F77DCCF6B4}"/>
    <cellStyle name="SAPBEXaggItem 8 4" xfId="28032" xr:uid="{AA208164-2C4C-4A34-BF1F-3D121913FB7D}"/>
    <cellStyle name="SAPBEXaggItem 8 4 2" xfId="32590" xr:uid="{B6F7240A-AB5D-4181-AAAC-DD7FABFF0203}"/>
    <cellStyle name="SAPBEXaggItem 8 5" xfId="29239" xr:uid="{662207B7-6F54-4021-AD5D-36024CFD2567}"/>
    <cellStyle name="SAPBEXaggItem 8 5 2" xfId="33222" xr:uid="{82F29AC5-3575-4479-B21D-2345BB9CB99F}"/>
    <cellStyle name="SAPBEXaggItem 8 6" xfId="29584" xr:uid="{FE936D41-0C26-45DD-8C97-95203311EC51}"/>
    <cellStyle name="SAPBEXaggItem 9" xfId="13689" xr:uid="{7FFFD095-D1D1-4D81-AB96-2F0C65359C60}"/>
    <cellStyle name="SAPBEXaggItem 9 2" xfId="25525" xr:uid="{EF05F25A-8785-4B8B-B58F-81C71DC4CF36}"/>
    <cellStyle name="SAPBEXaggItem 9 2 2" xfId="27672" xr:uid="{3FB7E1BD-C2D9-4850-867B-F342E549A75E}"/>
    <cellStyle name="SAPBEXaggItem 9 2 2 2" xfId="32259" xr:uid="{73336A75-2ECA-45C8-AA0D-169945E130D5}"/>
    <cellStyle name="SAPBEXaggItem 9 2 3" xfId="28036" xr:uid="{DF48F1E4-D876-4B33-B66C-471E4F9175EB}"/>
    <cellStyle name="SAPBEXaggItem 9 2 3 2" xfId="32594" xr:uid="{900E26BC-394F-4829-8C2C-54964C3E973F}"/>
    <cellStyle name="SAPBEXaggItem 9 2 4" xfId="26990" xr:uid="{11923F6E-0596-4EF3-B40F-8B850D1A1E82}"/>
    <cellStyle name="SAPBEXaggItem 9 2 4 2" xfId="31751" xr:uid="{84B6F9FB-158D-4080-8EEB-A3AC7DFEB2BF}"/>
    <cellStyle name="SAPBEXaggItem 9 2 5" xfId="29588" xr:uid="{41A94851-94E5-4487-85C0-FA71F518AF41}"/>
    <cellStyle name="SAPBEXaggItem 9 3" xfId="26623" xr:uid="{8DB4CD46-ED72-4416-9729-C1D8D7D4E46D}"/>
    <cellStyle name="SAPBEXaggItem 9 3 2" xfId="31401" xr:uid="{37208768-CA14-4521-BCB8-6B56A3EA5334}"/>
    <cellStyle name="SAPBEXaggItem 9 4" xfId="28035" xr:uid="{96E35A7E-5E52-466C-8B02-DFE635609550}"/>
    <cellStyle name="SAPBEXaggItem 9 4 2" xfId="32593" xr:uid="{9FDA2E3B-08BA-4359-95B3-9160AA1B5C96}"/>
    <cellStyle name="SAPBEXaggItem 9 5" xfId="26751" xr:uid="{A5FD59A4-253E-41C0-8301-88AF64B5A862}"/>
    <cellStyle name="SAPBEXaggItem 9 5 2" xfId="31513" xr:uid="{87646B29-78FF-4828-B88D-B7A88709259D}"/>
    <cellStyle name="SAPBEXaggItem 9 6" xfId="29587" xr:uid="{672B2059-8EAC-4B6B-8F75-345C1B306731}"/>
    <cellStyle name="SAPBEXaggItem 9 7" xfId="30221" xr:uid="{14DEE2A1-FC8C-46AB-8AC1-B573EF9CDD1D}"/>
    <cellStyle name="SAPBEXaggItem_Copy of xSAPtemp5457" xfId="290" xr:uid="{948AE157-619F-4028-B7F0-BFD69BEDC800}"/>
    <cellStyle name="SAPBEXaggItemX" xfId="143" xr:uid="{DF36F4DC-235E-4039-9031-349100BCEC8E}"/>
    <cellStyle name="SAPBEXaggItemX 2" xfId="13691" xr:uid="{F6BFF23C-DA91-41E2-BAA4-352F9CB3A3DE}"/>
    <cellStyle name="SAPBEXaggItemX 2 2" xfId="25527" xr:uid="{21086C16-8A23-4F01-A62A-FA3FB1D6D231}"/>
    <cellStyle name="SAPBEXaggItemX 2 2 2" xfId="27674" xr:uid="{80C55B56-28C3-4E01-B1FE-ABACAA82B266}"/>
    <cellStyle name="SAPBEXaggItemX 2 2 2 2" xfId="32261" xr:uid="{0A4608C3-32F5-4CA2-AA7C-7FD70D2F52EB}"/>
    <cellStyle name="SAPBEXaggItemX 2 2 3" xfId="28039" xr:uid="{C69EDA4F-C317-437F-BB96-5D852C593583}"/>
    <cellStyle name="SAPBEXaggItemX 2 2 3 2" xfId="32597" xr:uid="{DE4A6C28-0B2D-48E6-99B8-EB1A44A2237F}"/>
    <cellStyle name="SAPBEXaggItemX 2 2 4" xfId="26191" xr:uid="{E7CB70D6-E9CE-4573-A22D-75C0D0DF8F5A}"/>
    <cellStyle name="SAPBEXaggItemX 2 2 4 2" xfId="30981" xr:uid="{9C7FBA74-1411-4544-9887-86B75262F996}"/>
    <cellStyle name="SAPBEXaggItemX 2 2 5" xfId="29591" xr:uid="{880FCF96-D4E5-428A-A3D7-E62091006B26}"/>
    <cellStyle name="SAPBEXaggItemX 2 3" xfId="26625" xr:uid="{43419F8B-5C4D-4E47-94D4-D91D8A3F8F81}"/>
    <cellStyle name="SAPBEXaggItemX 2 3 2" xfId="31403" xr:uid="{0473DA53-3154-4564-B8AE-E44F6E8A2195}"/>
    <cellStyle name="SAPBEXaggItemX 2 4" xfId="28038" xr:uid="{CDA0205C-F394-4258-8134-F0C8CD44F1BA}"/>
    <cellStyle name="SAPBEXaggItemX 2 4 2" xfId="32596" xr:uid="{228E89F2-A14F-4D7B-A183-D87594C0F0EB}"/>
    <cellStyle name="SAPBEXaggItemX 2 5" xfId="26576" xr:uid="{37415058-AE8D-4507-A8BE-A093A44E8A8B}"/>
    <cellStyle name="SAPBEXaggItemX 2 5 2" xfId="31364" xr:uid="{D0EAC7D7-A15E-4E7D-BE86-622581E2990F}"/>
    <cellStyle name="SAPBEXaggItemX 2 6" xfId="29590" xr:uid="{A8DF84B6-D853-485D-8C46-1B16CB0DB9C1}"/>
    <cellStyle name="SAPBEXaggItemX 2 7" xfId="30223" xr:uid="{AC701B69-40EE-4313-93EA-2B0966446397}"/>
    <cellStyle name="SAPBEXaggItemX 3" xfId="24749" xr:uid="{6521289B-563F-48FF-AD80-8AC7A38F20DB}"/>
    <cellStyle name="SAPBEXaggItemX 3 2" xfId="25371" xr:uid="{7F10B307-EB90-4105-AC8B-AFC3080E7ADE}"/>
    <cellStyle name="SAPBEXaggItemX 3 2 2" xfId="27519" xr:uid="{5F89C18E-8570-4C69-8F78-C11E29112606}"/>
    <cellStyle name="SAPBEXaggItemX 3 2 2 2" xfId="32111" xr:uid="{E30834FA-8F96-46E0-800A-B5B35A39ACD4}"/>
    <cellStyle name="SAPBEXaggItemX 3 2 3" xfId="28041" xr:uid="{26928186-EE23-4555-A2D4-DA242337538B}"/>
    <cellStyle name="SAPBEXaggItemX 3 2 3 2" xfId="32599" xr:uid="{EE24D5BD-4220-492A-9B71-CCBF25873930}"/>
    <cellStyle name="SAPBEXaggItemX 3 2 4" xfId="26277" xr:uid="{1EDE512B-3545-4BA7-BD10-CBB95ECFC410}"/>
    <cellStyle name="SAPBEXaggItemX 3 2 4 2" xfId="31065" xr:uid="{77E6A124-E84A-42A1-8D41-6764F86B8E2D}"/>
    <cellStyle name="SAPBEXaggItemX 3 2 5" xfId="29593" xr:uid="{3B00C08F-75D5-47E6-8E9C-0C0A87A6A154}"/>
    <cellStyle name="SAPBEXaggItemX 3 2 6" xfId="30524" xr:uid="{B93B10CF-C7FE-4488-A374-30E8D28ADB8C}"/>
    <cellStyle name="SAPBEXaggItemX 3 3" xfId="25710" xr:uid="{2F7E9D6C-8BF8-4454-856E-82FEA9A6B290}"/>
    <cellStyle name="SAPBEXaggItemX 3 3 2" xfId="27857" xr:uid="{18921489-35CF-4A51-A4D4-5A15B59647FE}"/>
    <cellStyle name="SAPBEXaggItemX 3 3 2 2" xfId="32444" xr:uid="{B96BC311-7CE0-4E19-90F7-DD79C344B213}"/>
    <cellStyle name="SAPBEXaggItemX 3 3 3" xfId="28042" xr:uid="{1042A4CB-7F25-423F-BD31-28B9F65FF945}"/>
    <cellStyle name="SAPBEXaggItemX 3 3 3 2" xfId="32600" xr:uid="{982779AD-81F0-498F-8861-471B710848B0}"/>
    <cellStyle name="SAPBEXaggItemX 3 3 4" xfId="26213" xr:uid="{5F7BC68B-FF69-42F5-9A77-E677418D0F83}"/>
    <cellStyle name="SAPBEXaggItemX 3 3 4 2" xfId="31002" xr:uid="{C9E4B8DB-01CF-458E-82BE-3C9874539D76}"/>
    <cellStyle name="SAPBEXaggItemX 3 3 5" xfId="29594" xr:uid="{0F753F38-3E0A-4A97-815E-C0F4187D9A20}"/>
    <cellStyle name="SAPBEXaggItemX 3 4" xfId="27331" xr:uid="{3B7D9C2D-973B-4D6E-965B-671041AE3747}"/>
    <cellStyle name="SAPBEXaggItemX 3 4 2" xfId="31966" xr:uid="{6D954977-35BA-4A2A-BC80-4BDCC21DABDA}"/>
    <cellStyle name="SAPBEXaggItemX 3 5" xfId="28040" xr:uid="{880989FE-626B-41B8-A2C1-007CEE21FAA1}"/>
    <cellStyle name="SAPBEXaggItemX 3 5 2" xfId="32598" xr:uid="{6BCC6943-EA46-4AD5-8671-7FE2C69F568D}"/>
    <cellStyle name="SAPBEXaggItemX 3 6" xfId="26455" xr:uid="{700D8DA4-5276-431E-AF06-EF875C59760C}"/>
    <cellStyle name="SAPBEXaggItemX 3 6 2" xfId="31243" xr:uid="{79A61328-72D3-47F0-9091-879E47E15B5F}"/>
    <cellStyle name="SAPBEXaggItemX 3 7" xfId="29592" xr:uid="{1E1C498F-25B9-4981-AA29-BF5BFC9B28A9}"/>
    <cellStyle name="SAPBEXaggItemX 3 8" xfId="30406" xr:uid="{A72BBEE8-31F7-465E-871F-9EACCF261E1D}"/>
    <cellStyle name="SAPBEXaggItemX 4" xfId="25158" xr:uid="{3D7F91A5-C64B-46F4-AFC0-3E3048D62EA3}"/>
    <cellStyle name="SAPBEXaggItemX 4 2" xfId="25459" xr:uid="{F3372B74-F9FE-4B6C-8280-A0EC30D4CC70}"/>
    <cellStyle name="SAPBEXaggItemX 4 2 2" xfId="27607" xr:uid="{34C939BF-A123-4AAD-A507-43846D17D78F}"/>
    <cellStyle name="SAPBEXaggItemX 4 2 2 2" xfId="32198" xr:uid="{E388BFF1-D035-4929-A7C8-2BBF59D4B3D7}"/>
    <cellStyle name="SAPBEXaggItemX 4 2 3" xfId="28044" xr:uid="{6EF06AF7-76FA-4F7B-8D06-BFF83E0684D6}"/>
    <cellStyle name="SAPBEXaggItemX 4 2 3 2" xfId="32602" xr:uid="{E4F77C0C-88B7-40FE-811E-D7B6FE08A816}"/>
    <cellStyle name="SAPBEXaggItemX 4 2 4" xfId="26492" xr:uid="{8A732891-D554-494E-9265-DD0CEC807CD0}"/>
    <cellStyle name="SAPBEXaggItemX 4 2 4 2" xfId="31280" xr:uid="{5CB25804-662D-4B72-8B3B-AF1164A94B39}"/>
    <cellStyle name="SAPBEXaggItemX 4 2 5" xfId="29596" xr:uid="{80C3C428-9BB9-4F74-A310-BEFDD08E26ED}"/>
    <cellStyle name="SAPBEXaggItemX 4 2 6" xfId="30611" xr:uid="{4DB93CAF-704B-4BB4-A5EA-8E5B9742F8D0}"/>
    <cellStyle name="SAPBEXaggItemX 4 3" xfId="25755" xr:uid="{4935D133-E094-45C8-B83B-EAC852CE061F}"/>
    <cellStyle name="SAPBEXaggItemX 4 3 2" xfId="27902" xr:uid="{3AABF49B-0725-4813-B8F9-4FA6C402D0E6}"/>
    <cellStyle name="SAPBEXaggItemX 4 3 2 2" xfId="32489" xr:uid="{66108D14-6882-4D9C-9F3C-631222A80675}"/>
    <cellStyle name="SAPBEXaggItemX 4 3 3" xfId="28045" xr:uid="{FE6412BB-D52E-4A35-9A1D-52FC568C1F01}"/>
    <cellStyle name="SAPBEXaggItemX 4 3 3 2" xfId="32603" xr:uid="{9BDC7920-B2CF-479B-A9C1-471D3AF4EE02}"/>
    <cellStyle name="SAPBEXaggItemX 4 3 4" xfId="26488" xr:uid="{F2709FFE-9C29-4DA3-82B7-6D4D1CDB0E55}"/>
    <cellStyle name="SAPBEXaggItemX 4 3 4 2" xfId="31276" xr:uid="{43B35BA4-EEBD-42DE-BFF9-87DF7DF3D5A1}"/>
    <cellStyle name="SAPBEXaggItemX 4 3 5" xfId="29597" xr:uid="{FF47426D-FCFE-411C-BA55-AC99D80B3BD4}"/>
    <cellStyle name="SAPBEXaggItemX 4 3 6" xfId="30743" xr:uid="{874EC3A0-A0B4-47AA-9D2C-A496E4A1C4EF}"/>
    <cellStyle name="SAPBEXaggItemX 4 4" xfId="27436" xr:uid="{C57681F0-8164-45E9-AF53-CD9B8F9D528C}"/>
    <cellStyle name="SAPBEXaggItemX 4 4 2" xfId="32034" xr:uid="{ECBE948E-9815-43E2-AEA0-518DD2E68295}"/>
    <cellStyle name="SAPBEXaggItemX 4 5" xfId="28043" xr:uid="{B2EA9B31-A516-4C73-AD38-CB1ACC94E9EB}"/>
    <cellStyle name="SAPBEXaggItemX 4 5 2" xfId="32601" xr:uid="{795B2DD9-EEEF-4350-8D28-2AF06E9D3109}"/>
    <cellStyle name="SAPBEXaggItemX 4 6" xfId="26894" xr:uid="{470F77BB-12BC-4CCA-95E7-FA2B14EE1B5C}"/>
    <cellStyle name="SAPBEXaggItemX 4 6 2" xfId="31655" xr:uid="{FA8BCB3B-9C49-4E2B-B7B8-6F1BDC2846E9}"/>
    <cellStyle name="SAPBEXaggItemX 4 7" xfId="29595" xr:uid="{BBEC8A6E-6261-4617-BC4A-9A41335465D2}"/>
    <cellStyle name="SAPBEXaggItemX 4 8" xfId="30451" xr:uid="{3F7BD78F-6E9E-43F4-8434-01D40E7E73AE}"/>
    <cellStyle name="SAPBEXaggItemX 5" xfId="25879" xr:uid="{E5215016-D270-478D-B364-1AD13DAFC18B}"/>
    <cellStyle name="SAPBEXaggItemX 5 2" xfId="30798" xr:uid="{621D60D1-9395-48FA-86CD-31C85610A409}"/>
    <cellStyle name="SAPBEXaggItemX 6" xfId="28037" xr:uid="{4AA34E3A-F06D-4343-BDCA-B469EB3B26C1}"/>
    <cellStyle name="SAPBEXaggItemX 6 2" xfId="32595" xr:uid="{6F1CDCBE-254F-4A6C-B1AD-36D6C59C404B}"/>
    <cellStyle name="SAPBEXaggItemX 7" xfId="26584" xr:uid="{DD7F2468-969E-4713-8C69-01E0A62A0232}"/>
    <cellStyle name="SAPBEXaggItemX 7 2" xfId="31371" xr:uid="{A64527CD-53C4-4A96-8938-249F34A89D46}"/>
    <cellStyle name="SAPBEXaggItemX 8" xfId="29589" xr:uid="{57BCBA08-CFB7-40F4-83B7-5961228DF5BE}"/>
    <cellStyle name="SAPBEXchaText" xfId="74" xr:uid="{AEE6B523-E683-4386-8C02-01BEC9365AAC}"/>
    <cellStyle name="SAPBEXchaText 2" xfId="144" xr:uid="{FA1B7DA1-AC2C-4BAA-9BB1-9BEAD03DD8E0}"/>
    <cellStyle name="SAPBEXchaText 2 2" xfId="525" xr:uid="{324BF9AD-56A4-4474-8158-156C152E5BFC}"/>
    <cellStyle name="SAPBEXchaText 2 2 2" xfId="13893" xr:uid="{458FAA64-ADD6-498B-B98B-B5FB3353AC68}"/>
    <cellStyle name="SAPBEXchaText 2 2 2 2" xfId="25441" xr:uid="{2DA63E1A-0CBF-4251-B982-AA8CE52D2E66}"/>
    <cellStyle name="SAPBEXchaText 2 2 2 2 2" xfId="27589" xr:uid="{BBC38FBB-0B38-4380-92CA-3A65001BFA2F}"/>
    <cellStyle name="SAPBEXchaText 2 2 2 2 2 2" xfId="32180" xr:uid="{D688F288-CD0A-44A4-A9DB-A2B2FDE5B959}"/>
    <cellStyle name="SAPBEXchaText 2 2 2 2 3" xfId="28049" xr:uid="{83033999-9C39-4541-8F24-1D8DFE5E273D}"/>
    <cellStyle name="SAPBEXchaText 2 2 2 2 3 2" xfId="32607" xr:uid="{B4C3450E-4C8D-4A22-9543-52FD8667DFBE}"/>
    <cellStyle name="SAPBEXchaText 2 2 2 2 4" xfId="26851" xr:uid="{CE98A903-8870-44FA-A794-0A75DD35AF6A}"/>
    <cellStyle name="SAPBEXchaText 2 2 2 2 4 2" xfId="31612" xr:uid="{88A85C60-FD25-4EFA-9F15-AF353FB7DF82}"/>
    <cellStyle name="SAPBEXchaText 2 2 2 2 5" xfId="29601" xr:uid="{530A90AF-04FE-422F-AD53-44F6310F9001}"/>
    <cellStyle name="SAPBEXchaText 2 2 2 2 6" xfId="30593" xr:uid="{40E49600-7DCA-4773-8BAB-7F3EB8A7E133}"/>
    <cellStyle name="SAPBEXchaText 2 2 2 3" xfId="26734" xr:uid="{9C860666-5A5F-49C6-8224-9009FBEAE3AA}"/>
    <cellStyle name="SAPBEXchaText 2 2 2 3 2" xfId="31501" xr:uid="{529BA66A-C09F-4269-9122-68E13688C90E}"/>
    <cellStyle name="SAPBEXchaText 2 2 2 4" xfId="28048" xr:uid="{654B60B7-F06B-4039-81D4-797970305F94}"/>
    <cellStyle name="SAPBEXchaText 2 2 2 4 2" xfId="32606" xr:uid="{97E09314-43E8-4704-87BB-C997DC2580DF}"/>
    <cellStyle name="SAPBEXchaText 2 2 2 5" xfId="29600" xr:uid="{8B07DBEB-3DE5-4A83-BF09-7B3DEA7FC534}"/>
    <cellStyle name="SAPBEXchaText 2 2 3" xfId="26082" xr:uid="{EAEB1F90-1035-4C50-A906-F9C406B7F4DA}"/>
    <cellStyle name="SAPBEXchaText 2 2 3 2" xfId="30892" xr:uid="{DE1C96A9-B360-434D-A4C9-905CFCEC940F}"/>
    <cellStyle name="SAPBEXchaText 2 2 4" xfId="28047" xr:uid="{A09D2D00-03FA-4F5E-ABAD-A5C821151A06}"/>
    <cellStyle name="SAPBEXchaText 2 2 4 2" xfId="32605" xr:uid="{215BD0E9-DE10-4640-8739-D4EC5C087813}"/>
    <cellStyle name="SAPBEXchaText 2 2 5" xfId="29599" xr:uid="{3626A193-628A-4460-A3E9-CE97A69F1369}"/>
    <cellStyle name="SAPBEXchaText 2 3" xfId="13692" xr:uid="{856F1BB9-253E-4228-AB0E-B2FBA350617D}"/>
    <cellStyle name="SAPBEXchaText 2 3 2" xfId="25528" xr:uid="{49BDC69B-E341-41F5-8B17-947A3F33EC73}"/>
    <cellStyle name="SAPBEXchaText 2 3 2 2" xfId="27675" xr:uid="{26298340-86FE-4B58-BC7B-F2C7E6F890C7}"/>
    <cellStyle name="SAPBEXchaText 2 3 2 2 2" xfId="32262" xr:uid="{890E4DFA-3408-417C-A768-73D02587AC67}"/>
    <cellStyle name="SAPBEXchaText 2 3 2 3" xfId="28051" xr:uid="{A8881656-1371-40A8-8D8E-372E2DBBBCCF}"/>
    <cellStyle name="SAPBEXchaText 2 3 2 3 2" xfId="32609" xr:uid="{A0DEB128-9107-43B1-A3B1-AA0AD82C653C}"/>
    <cellStyle name="SAPBEXchaText 2 3 2 4" xfId="26344" xr:uid="{09E5347B-9D41-4867-B644-44C0BB06C25E}"/>
    <cellStyle name="SAPBEXchaText 2 3 2 4 2" xfId="31132" xr:uid="{438A4072-C9DE-4C5B-93EE-73F95FC0E7D4}"/>
    <cellStyle name="SAPBEXchaText 2 3 2 5" xfId="29603" xr:uid="{85858C1D-BD2C-4E33-9058-39A267158585}"/>
    <cellStyle name="SAPBEXchaText 2 3 3" xfId="26626" xr:uid="{4812AE96-3932-4D65-8BB0-03E8EE0C1DDB}"/>
    <cellStyle name="SAPBEXchaText 2 3 3 2" xfId="31404" xr:uid="{BE758436-447A-48BF-8B79-E5518ABA0211}"/>
    <cellStyle name="SAPBEXchaText 2 3 4" xfId="28050" xr:uid="{40309ACF-9FBA-40AC-813E-61D3A3E3FB4E}"/>
    <cellStyle name="SAPBEXchaText 2 3 4 2" xfId="32608" xr:uid="{D4FDEA24-0754-4BDE-9153-00F46C50662C}"/>
    <cellStyle name="SAPBEXchaText 2 3 5" xfId="26312" xr:uid="{B1A3E4D0-A644-42A5-A07E-963E1863A7C4}"/>
    <cellStyle name="SAPBEXchaText 2 3 5 2" xfId="31100" xr:uid="{5B1D0EBB-AACE-4107-B032-FA86D8ADE670}"/>
    <cellStyle name="SAPBEXchaText 2 3 6" xfId="29602" xr:uid="{9A4275CF-10DB-4250-A821-8859723ED3D5}"/>
    <cellStyle name="SAPBEXchaText 2 3 7" xfId="30224" xr:uid="{DA9DCB4B-341A-4164-9381-4BC961366575}"/>
    <cellStyle name="SAPBEXchaText 2 4" xfId="25880" xr:uid="{D5272111-9BEC-4D40-8417-68504804C322}"/>
    <cellStyle name="SAPBEXchaText 2 4 2" xfId="30799" xr:uid="{BF86051C-79AA-4C67-B822-FEE1196B39A9}"/>
    <cellStyle name="SAPBEXchaText 2 5" xfId="28046" xr:uid="{8E4D83E4-67DF-4FFB-BEA6-C9E4290FA502}"/>
    <cellStyle name="SAPBEXchaText 2 5 2" xfId="32604" xr:uid="{57188473-CC98-4DD7-9C72-E4ED3F635E80}"/>
    <cellStyle name="SAPBEXchaText 2 6" xfId="26255" xr:uid="{C3013780-B026-4DC7-8B16-E5A4F1A91D59}"/>
    <cellStyle name="SAPBEXchaText 2 6 2" xfId="31043" xr:uid="{F73586A7-AD86-474D-AD69-1EFE371B81C7}"/>
    <cellStyle name="SAPBEXchaText 2 7" xfId="29598" xr:uid="{A1B3A2FD-AD76-408B-AAD1-478F7A374DA2}"/>
    <cellStyle name="SAPBEXchaText 3" xfId="145" xr:uid="{050C830B-1331-4782-90DF-B222208DAC00}"/>
    <cellStyle name="SAPBEXchaText 3 2" xfId="291" xr:uid="{E3377B81-BB88-4CE3-A2DC-03C0BD6907C9}"/>
    <cellStyle name="SAPBEXchaText 3 2 2" xfId="13776" xr:uid="{1DCB7A38-D9CE-47FC-9584-73D9E959943F}"/>
    <cellStyle name="SAPBEXchaText 3 2 2 2" xfId="25588" xr:uid="{A7E3E915-6A23-4027-B723-6A1FC98A921A}"/>
    <cellStyle name="SAPBEXchaText 3 2 2 2 2" xfId="27735" xr:uid="{2E053AE8-0C09-4B53-BC9C-2C0A9749619F}"/>
    <cellStyle name="SAPBEXchaText 3 2 2 2 2 2" xfId="32322" xr:uid="{FA43E1CD-5257-4B98-A0A4-22E599B5A5CA}"/>
    <cellStyle name="SAPBEXchaText 3 2 2 2 3" xfId="28054" xr:uid="{C0652AA3-0322-4E90-8923-A4E5F521EDBC}"/>
    <cellStyle name="SAPBEXchaText 3 2 2 2 3 2" xfId="32612" xr:uid="{60684164-89C8-48BB-B0AF-AAFF0BADB7E3}"/>
    <cellStyle name="SAPBEXchaText 3 2 2 2 4" xfId="27224" xr:uid="{F5CB1FA9-3B32-4119-9BA1-17B32F574BC2}"/>
    <cellStyle name="SAPBEXchaText 3 2 2 2 4 2" xfId="31914" xr:uid="{64B18207-B781-4527-8251-1F6CF88915E3}"/>
    <cellStyle name="SAPBEXchaText 3 2 2 2 5" xfId="29606" xr:uid="{141E3B7A-755F-4654-B2A9-EB6BE919291C}"/>
    <cellStyle name="SAPBEXchaText 3 2 2 3" xfId="26688" xr:uid="{D446D9A5-221D-46A8-9B89-B1D874A41092}"/>
    <cellStyle name="SAPBEXchaText 3 2 2 3 2" xfId="31465" xr:uid="{190B3CD2-41AC-4178-9695-F88EC34201F9}"/>
    <cellStyle name="SAPBEXchaText 3 2 2 4" xfId="28053" xr:uid="{DE577DA3-E17E-4081-9ADC-33C03565052B}"/>
    <cellStyle name="SAPBEXchaText 3 2 2 4 2" xfId="32611" xr:uid="{537316CA-0A47-4DD4-BD67-3DE134C094E6}"/>
    <cellStyle name="SAPBEXchaText 3 2 2 5" xfId="26486" xr:uid="{FAE2630A-807D-4177-9DFC-6364A3C3A9E0}"/>
    <cellStyle name="SAPBEXchaText 3 2 2 5 2" xfId="31274" xr:uid="{7696DF47-8DEC-4C82-8B23-27A3B6003FB3}"/>
    <cellStyle name="SAPBEXchaText 3 2 2 6" xfId="29605" xr:uid="{0FB2536E-4EAD-45E5-A0ED-BE857B5039AA}"/>
    <cellStyle name="SAPBEXchaText 3 2 2 7" xfId="30284" xr:uid="{2A609D79-7A23-4EB0-9CAD-1FBFC475010E}"/>
    <cellStyle name="SAPBEXchaText 3 2 3" xfId="25971" xr:uid="{D8E1C48D-4F63-4E27-8E8B-939106274A84}"/>
    <cellStyle name="SAPBEXchaText 3 2 3 2" xfId="30860" xr:uid="{1DB8FEE0-0AE8-447C-8481-7A9FF5354742}"/>
    <cellStyle name="SAPBEXchaText 3 2 4" xfId="28052" xr:uid="{658C66A8-96D4-4EB4-88EB-AFAE1480260C}"/>
    <cellStyle name="SAPBEXchaText 3 2 4 2" xfId="32610" xr:uid="{A889098A-C3BB-474C-9BF9-67C6D903DC78}"/>
    <cellStyle name="SAPBEXchaText 3 2 5" xfId="26776" xr:uid="{5322ACDC-FA0A-48E1-A55A-7705D414C2CA}"/>
    <cellStyle name="SAPBEXchaText 3 2 5 2" xfId="31538" xr:uid="{31573FDF-62FB-49D3-AB2B-099D307DE966}"/>
    <cellStyle name="SAPBEXchaText 3 2 6" xfId="29604" xr:uid="{F9A1E812-A18A-4FC7-A027-7A8FF5E3D548}"/>
    <cellStyle name="SAPBEXchaText 4" xfId="292" xr:uid="{91E3BB97-1C97-4E2A-A03F-8D8E6005322A}"/>
    <cellStyle name="SAPBEXchaText 4 2" xfId="13777" xr:uid="{66E310E5-18A8-4E2B-97F0-C5A3387C4968}"/>
    <cellStyle name="SAPBEXchaText 4 2 2" xfId="25589" xr:uid="{D76F3C21-063F-4B5C-9E24-B4BF82985A7A}"/>
    <cellStyle name="SAPBEXchaText 4 2 2 2" xfId="27736" xr:uid="{6931BEB5-8F90-457C-83BC-8120297CC8B1}"/>
    <cellStyle name="SAPBEXchaText 4 2 2 2 2" xfId="32323" xr:uid="{27AD0BDE-10BE-491F-91AD-78D365622DD9}"/>
    <cellStyle name="SAPBEXchaText 4 2 2 3" xfId="28057" xr:uid="{6F997BA6-A8DB-495B-9E81-EE6C0AE81462}"/>
    <cellStyle name="SAPBEXchaText 4 2 2 3 2" xfId="32615" xr:uid="{76543524-50BF-4E42-9E3E-29B1466B64C2}"/>
    <cellStyle name="SAPBEXchaText 4 2 2 4" xfId="27281" xr:uid="{4B8F5C57-E626-442E-AAED-43E5BB661AFC}"/>
    <cellStyle name="SAPBEXchaText 4 2 2 4 2" xfId="31917" xr:uid="{72CAA7AC-9AD0-4358-B98A-D07919188881}"/>
    <cellStyle name="SAPBEXchaText 4 2 2 5" xfId="29609" xr:uid="{DAA6EEDB-767E-4272-A46C-A4B032C1C715}"/>
    <cellStyle name="SAPBEXchaText 4 2 3" xfId="26689" xr:uid="{373F8C75-5248-4841-B693-9178F614FC8C}"/>
    <cellStyle name="SAPBEXchaText 4 2 3 2" xfId="31466" xr:uid="{40161582-C7A4-4270-983B-71FC0D26CE1B}"/>
    <cellStyle name="SAPBEXchaText 4 2 4" xfId="28056" xr:uid="{0265CAC5-DDD0-452D-83D1-CF0A61F91627}"/>
    <cellStyle name="SAPBEXchaText 4 2 4 2" xfId="32614" xr:uid="{3380CD0E-2208-48E1-BB97-583206F140E2}"/>
    <cellStyle name="SAPBEXchaText 4 2 5" xfId="26328" xr:uid="{6A495E51-8423-411B-89A3-14999CDE3736}"/>
    <cellStyle name="SAPBEXchaText 4 2 5 2" xfId="31116" xr:uid="{2C339131-2FB7-4028-BB22-91E73BF8C684}"/>
    <cellStyle name="SAPBEXchaText 4 2 6" xfId="29608" xr:uid="{13915D9E-1A92-41C7-B9A5-FD2D332B1B8B}"/>
    <cellStyle name="SAPBEXchaText 4 2 7" xfId="30285" xr:uid="{F8E36FE8-A43E-46C3-ACFA-4B8BADE1D511}"/>
    <cellStyle name="SAPBEXchaText 4 3" xfId="25972" xr:uid="{374BEC90-9171-417F-9E45-AB41427E3E60}"/>
    <cellStyle name="SAPBEXchaText 4 3 2" xfId="30861" xr:uid="{12574BBB-B879-448D-BF49-05E317062200}"/>
    <cellStyle name="SAPBEXchaText 4 4" xfId="28055" xr:uid="{165032B3-3386-414F-B38D-ECA986D8DA76}"/>
    <cellStyle name="SAPBEXchaText 4 4 2" xfId="32613" xr:uid="{407FB6B0-BB9A-42A7-B958-26F23946FA2E}"/>
    <cellStyle name="SAPBEXchaText 4 5" xfId="26433" xr:uid="{10C4A018-FB48-4B5B-A743-947D49F05D71}"/>
    <cellStyle name="SAPBEXchaText 4 5 2" xfId="31221" xr:uid="{9B560A36-FB8D-47E4-B436-2E104C0E18F7}"/>
    <cellStyle name="SAPBEXchaText 4 6" xfId="29607" xr:uid="{51E9BBAF-E5E8-4094-9854-201856179269}"/>
    <cellStyle name="SAPBEXchaText 5" xfId="293" xr:uid="{C075C4C8-919F-4599-B58E-1B8F8E446060}"/>
    <cellStyle name="SAPBEXchaText 5 2" xfId="13778" xr:uid="{10716884-6C83-4728-9DFB-CD4CC003BD18}"/>
    <cellStyle name="SAPBEXchaText 5 2 2" xfId="25590" xr:uid="{A44551EF-F9B5-4FAC-B0BF-D76C076F7911}"/>
    <cellStyle name="SAPBEXchaText 5 2 2 2" xfId="27737" xr:uid="{AB83760A-EF60-494D-BA02-B104BB154541}"/>
    <cellStyle name="SAPBEXchaText 5 2 2 2 2" xfId="32324" xr:uid="{28F1F502-9B2E-45BF-BEC3-A574D03A012D}"/>
    <cellStyle name="SAPBEXchaText 5 2 2 3" xfId="28060" xr:uid="{356B92FF-4BF8-435B-AE6C-15B8F273A986}"/>
    <cellStyle name="SAPBEXchaText 5 2 2 3 2" xfId="32618" xr:uid="{8AB763CE-DF15-4F93-AD4B-6202FE57BF94}"/>
    <cellStyle name="SAPBEXchaText 5 2 2 4" xfId="26311" xr:uid="{3135928F-7712-4284-B36F-031ED55F56F4}"/>
    <cellStyle name="SAPBEXchaText 5 2 2 4 2" xfId="31099" xr:uid="{45F93930-530B-4EB7-B7D9-EB90B5B0AAB7}"/>
    <cellStyle name="SAPBEXchaText 5 2 2 5" xfId="29612" xr:uid="{9D2B104C-5C8D-4734-9939-1B609478789C}"/>
    <cellStyle name="SAPBEXchaText 5 2 3" xfId="26690" xr:uid="{A3AFC2A7-3A4A-41E8-A524-282CD83559F4}"/>
    <cellStyle name="SAPBEXchaText 5 2 3 2" xfId="31467" xr:uid="{8193D161-5EA4-4F25-AD63-E5E6D28E763A}"/>
    <cellStyle name="SAPBEXchaText 5 2 4" xfId="28059" xr:uid="{AA7621C1-6BFC-4DB1-BC17-FAB834E30D75}"/>
    <cellStyle name="SAPBEXchaText 5 2 4 2" xfId="32617" xr:uid="{87BF104C-E249-4B2F-8960-17B5265BDFB9}"/>
    <cellStyle name="SAPBEXchaText 5 2 5" xfId="26839" xr:uid="{5D305124-1205-4740-BF52-212FE28B47A2}"/>
    <cellStyle name="SAPBEXchaText 5 2 5 2" xfId="31600" xr:uid="{E0956400-826D-48F7-8C50-399F45307316}"/>
    <cellStyle name="SAPBEXchaText 5 2 6" xfId="29611" xr:uid="{D404A515-1901-4858-A697-3CAF82DA8DCB}"/>
    <cellStyle name="SAPBEXchaText 5 2 7" xfId="30286" xr:uid="{0179E1C4-D96D-4A0E-88BB-E6F93D6FCAAC}"/>
    <cellStyle name="SAPBEXchaText 5 3" xfId="25973" xr:uid="{D99DAEC0-F82E-4F85-BF3B-1BCFC20F3B67}"/>
    <cellStyle name="SAPBEXchaText 5 3 2" xfId="30862" xr:uid="{5F768178-F85C-4181-8667-92C01925314C}"/>
    <cellStyle name="SAPBEXchaText 5 4" xfId="28058" xr:uid="{2CD1564D-C66B-4C96-A97E-62C48BE15E02}"/>
    <cellStyle name="SAPBEXchaText 5 4 2" xfId="32616" xr:uid="{8DC0E91B-D21B-42F4-9A85-7E08BB416BEE}"/>
    <cellStyle name="SAPBEXchaText 5 5" xfId="27020" xr:uid="{E29473ED-2E62-4384-9DC9-1239D4659529}"/>
    <cellStyle name="SAPBEXchaText 5 5 2" xfId="31781" xr:uid="{C3BF1542-C766-4811-A6DC-652F423CD6A0}"/>
    <cellStyle name="SAPBEXchaText 5 6" xfId="29610" xr:uid="{E5518CE7-C8BB-4B21-9F25-48C917780C2D}"/>
    <cellStyle name="SAPBEXchaText 6" xfId="294" xr:uid="{B63AB031-DB2F-4A1B-8B01-947BF9F22765}"/>
    <cellStyle name="SAPBEXchaText 6 2" xfId="13779" xr:uid="{CD36998B-A751-4BF6-B7AB-D2A9E19F8F3F}"/>
    <cellStyle name="SAPBEXchaText 6 2 2" xfId="25591" xr:uid="{74D07F7A-05F1-48DE-A00C-0B445C948871}"/>
    <cellStyle name="SAPBEXchaText 6 2 2 2" xfId="27738" xr:uid="{D0845382-41CB-4810-8FF9-FD7C90A3BB08}"/>
    <cellStyle name="SAPBEXchaText 6 2 2 2 2" xfId="32325" xr:uid="{476C5656-F360-49D5-B334-3569754F8683}"/>
    <cellStyle name="SAPBEXchaText 6 2 2 3" xfId="28063" xr:uid="{BDD032F6-0D75-4913-A757-0D49AF074E71}"/>
    <cellStyle name="SAPBEXchaText 6 2 2 3 2" xfId="32621" xr:uid="{64E673C5-0DEA-4BED-9589-1704916A11C9}"/>
    <cellStyle name="SAPBEXchaText 6 2 2 4" xfId="26764" xr:uid="{B78F033E-800D-4D46-BF7B-9E24A50EB2E9}"/>
    <cellStyle name="SAPBEXchaText 6 2 2 4 2" xfId="31526" xr:uid="{11F1E792-820F-4536-BCDD-108F5FEF1630}"/>
    <cellStyle name="SAPBEXchaText 6 2 2 5" xfId="29615" xr:uid="{FF0CF491-4B5F-490F-9BF5-3FB4631B0FBD}"/>
    <cellStyle name="SAPBEXchaText 6 2 3" xfId="26691" xr:uid="{3B9AAC90-F818-450F-8D4E-71CC474C4319}"/>
    <cellStyle name="SAPBEXchaText 6 2 3 2" xfId="31468" xr:uid="{49CD2616-74E0-4E3E-974C-D3F92A27C505}"/>
    <cellStyle name="SAPBEXchaText 6 2 4" xfId="28062" xr:uid="{F29EEB49-0912-4C87-888E-8DC9723CFBAD}"/>
    <cellStyle name="SAPBEXchaText 6 2 4 2" xfId="32620" xr:uid="{EB428894-334E-4ABA-8776-300606E36874}"/>
    <cellStyle name="SAPBEXchaText 6 2 5" xfId="26371" xr:uid="{2C0D5D84-D155-477D-BB7B-75F4F5409232}"/>
    <cellStyle name="SAPBEXchaText 6 2 5 2" xfId="31159" xr:uid="{65821671-CECD-487F-A411-9DB8920AAF38}"/>
    <cellStyle name="SAPBEXchaText 6 2 6" xfId="29614" xr:uid="{1DC7437A-6993-40BA-95F8-130D0AF0A2B3}"/>
    <cellStyle name="SAPBEXchaText 6 2 7" xfId="30287" xr:uid="{B1BC31F9-8C80-48A0-9D95-B297CD03011C}"/>
    <cellStyle name="SAPBEXchaText 6 3" xfId="25974" xr:uid="{29970460-1F97-4508-826E-D06FFB3E2ACF}"/>
    <cellStyle name="SAPBEXchaText 6 3 2" xfId="30863" xr:uid="{1DDEDCD3-8659-4E1D-BACB-98DE8191407E}"/>
    <cellStyle name="SAPBEXchaText 6 4" xfId="28061" xr:uid="{B2E118C7-C246-47BA-953A-146159C282CE}"/>
    <cellStyle name="SAPBEXchaText 6 4 2" xfId="32619" xr:uid="{2F812CE7-86D8-4667-832F-4679E832E42F}"/>
    <cellStyle name="SAPBEXchaText 6 5" xfId="26501" xr:uid="{3D7ADF21-6689-4360-9DE5-64B6EBCB71FB}"/>
    <cellStyle name="SAPBEXchaText 6 5 2" xfId="31289" xr:uid="{6BB3E0A5-D9D7-4477-A502-02322E7029CA}"/>
    <cellStyle name="SAPBEXchaText 6 6" xfId="29613" xr:uid="{E5FB3653-3B0A-4D56-BBA3-9B49E88746E2}"/>
    <cellStyle name="SAPBEXchaText 7" xfId="295" xr:uid="{FE51F049-A6D1-49BE-A67E-82038B5DB60A}"/>
    <cellStyle name="SAPBEXchaText 7 2" xfId="551" xr:uid="{69CBC52C-E0E0-496F-BD35-ABA1BB913E88}"/>
    <cellStyle name="SAPBEXchaText 7 2 2" xfId="13914" xr:uid="{406D541C-BE88-4005-90F9-1C9565094769}"/>
    <cellStyle name="SAPBEXchaText 7 2 2 2" xfId="25442" xr:uid="{D4FC78CD-285E-4D46-99D3-74B2B4F7B014}"/>
    <cellStyle name="SAPBEXchaText 7 2 2 2 2" xfId="27590" xr:uid="{D92DB61F-0707-4AD0-8922-7B89BE8790E5}"/>
    <cellStyle name="SAPBEXchaText 7 2 2 2 2 2" xfId="32181" xr:uid="{B2F35080-409B-4566-87C2-AE4867F89FC7}"/>
    <cellStyle name="SAPBEXchaText 7 2 2 2 3" xfId="28067" xr:uid="{4ACF8924-3586-4BF9-B2B1-BD18AE600896}"/>
    <cellStyle name="SAPBEXchaText 7 2 2 2 3 2" xfId="32625" xr:uid="{2022BF65-4A5F-48F2-83EC-44FF406C3D17}"/>
    <cellStyle name="SAPBEXchaText 7 2 2 2 4" xfId="26753" xr:uid="{E9AEA3D8-900C-4F1A-A0C3-53DE4BD5FB26}"/>
    <cellStyle name="SAPBEXchaText 7 2 2 2 4 2" xfId="31515" xr:uid="{B0EB9246-952C-413E-811F-37B1DFC5E7F8}"/>
    <cellStyle name="SAPBEXchaText 7 2 2 2 5" xfId="29619" xr:uid="{F7E0A02A-744B-49CF-A637-F0BB06B3FDC1}"/>
    <cellStyle name="SAPBEXchaText 7 2 2 2 6" xfId="30594" xr:uid="{54355B18-0228-4F87-82D2-85B5B7DFBA8A}"/>
    <cellStyle name="SAPBEXchaText 7 2 2 3" xfId="26740" xr:uid="{2EB9870F-7F40-48A0-9F03-C3958811F219}"/>
    <cellStyle name="SAPBEXchaText 7 2 2 3 2" xfId="31503" xr:uid="{01DBCBAD-BDA5-4E9E-83CE-589CB5444CDE}"/>
    <cellStyle name="SAPBEXchaText 7 2 2 4" xfId="28066" xr:uid="{04562154-BA90-4923-944B-085793CF0577}"/>
    <cellStyle name="SAPBEXchaText 7 2 2 4 2" xfId="32624" xr:uid="{2AC291CC-896B-4D7C-B5B7-2AFD1F1C9BB6}"/>
    <cellStyle name="SAPBEXchaText 7 2 2 5" xfId="29618" xr:uid="{9DB6386F-7D40-438B-B165-11CE5923022B}"/>
    <cellStyle name="SAPBEXchaText 7 2 3" xfId="25345" xr:uid="{C568CBB0-392A-45F5-9EE8-FBAEBB9F9132}"/>
    <cellStyle name="SAPBEXchaText 7 2 3 2" xfId="27494" xr:uid="{A8E71347-AC1C-4E42-98B3-770324AEC595}"/>
    <cellStyle name="SAPBEXchaText 7 2 3 2 2" xfId="32089" xr:uid="{E8E5CB81-7F0B-47A3-9174-4EE785A1A5F0}"/>
    <cellStyle name="SAPBEXchaText 7 2 3 3" xfId="28068" xr:uid="{4FEA46A2-5E74-4ED6-93F8-4D5A02ED9096}"/>
    <cellStyle name="SAPBEXchaText 7 2 3 3 2" xfId="32626" xr:uid="{96146EE9-F790-4A1A-9654-E0E090219055}"/>
    <cellStyle name="SAPBEXchaText 7 2 3 4" xfId="26230" xr:uid="{A454FA39-C13D-427C-9010-1EAA35C1AE1D}"/>
    <cellStyle name="SAPBEXchaText 7 2 3 4 2" xfId="31019" xr:uid="{5DE0687F-7933-4478-B21E-0E806A214ACC}"/>
    <cellStyle name="SAPBEXchaText 7 2 3 5" xfId="29620" xr:uid="{C3A220BD-A0EC-4A8E-9146-1A113A40A3F5}"/>
    <cellStyle name="SAPBEXchaText 7 2 3 6" xfId="30502" xr:uid="{6E4023DB-2439-4A9F-9A75-EE47F8EA2126}"/>
    <cellStyle name="SAPBEXchaText 7 2 4" xfId="26093" xr:uid="{991335D9-27F6-4452-A224-6C0D70CB2CE0}"/>
    <cellStyle name="SAPBEXchaText 7 2 4 2" xfId="30894" xr:uid="{858E03D4-A8F1-4AEA-B59B-D8D3158F87A3}"/>
    <cellStyle name="SAPBEXchaText 7 2 5" xfId="28065" xr:uid="{494E7448-9B46-4221-BF4D-13916D58CA9E}"/>
    <cellStyle name="SAPBEXchaText 7 2 5 2" xfId="32623" xr:uid="{1D58F212-94EB-4AED-BF96-D7B0BD85BB63}"/>
    <cellStyle name="SAPBEXchaText 7 2 6" xfId="29617" xr:uid="{C43EC1CA-1FA0-4960-AA82-32C11BF474FB}"/>
    <cellStyle name="SAPBEXchaText 7 3" xfId="13780" xr:uid="{E5164EC3-D972-4516-9835-3DFEAC1C291E}"/>
    <cellStyle name="SAPBEXchaText 7 3 2" xfId="25439" xr:uid="{D06C8222-5663-4F96-8635-90CE5AD65A04}"/>
    <cellStyle name="SAPBEXchaText 7 3 2 2" xfId="27587" xr:uid="{0AA208D6-6444-4255-A9B1-0C58112E7672}"/>
    <cellStyle name="SAPBEXchaText 7 3 2 2 2" xfId="32178" xr:uid="{88DEB356-3E7B-4D23-9959-EE09AC49BDBB}"/>
    <cellStyle name="SAPBEXchaText 7 3 2 3" xfId="28070" xr:uid="{FD6315E8-2FAE-4622-B37A-355F2F135D98}"/>
    <cellStyle name="SAPBEXchaText 7 3 2 3 2" xfId="32628" xr:uid="{CE20D90C-F327-4AC6-BF98-4CE3E15F7DB9}"/>
    <cellStyle name="SAPBEXchaText 7 3 2 4" xfId="26495" xr:uid="{93F74D9F-6446-49ED-9289-3ECD257EAEEB}"/>
    <cellStyle name="SAPBEXchaText 7 3 2 4 2" xfId="31283" xr:uid="{E07F1A61-080D-4377-8CEC-34C3B410E265}"/>
    <cellStyle name="SAPBEXchaText 7 3 2 5" xfId="29622" xr:uid="{D074A7FB-1A2A-47A1-9E9E-CEB850932F2A}"/>
    <cellStyle name="SAPBEXchaText 7 3 2 6" xfId="30591" xr:uid="{B1C76D3B-DE08-44C2-AFFD-2C34BEDB3FC0}"/>
    <cellStyle name="SAPBEXchaText 7 3 3" xfId="26692" xr:uid="{63ACD3C0-0362-425D-9388-BF73167CB9E3}"/>
    <cellStyle name="SAPBEXchaText 7 3 3 2" xfId="31469" xr:uid="{99E25761-AB84-4E86-9714-7938A8C8D7B5}"/>
    <cellStyle name="SAPBEXchaText 7 3 4" xfId="28069" xr:uid="{46EA9CA6-7F60-4D30-8EA4-232CBD0D3395}"/>
    <cellStyle name="SAPBEXchaText 7 3 4 2" xfId="32627" xr:uid="{16F426EE-BBC5-49D4-A6D8-EB498AE54F53}"/>
    <cellStyle name="SAPBEXchaText 7 3 5" xfId="29621" xr:uid="{0306E23D-F6F8-4C26-BD74-AA1E3BD46DEF}"/>
    <cellStyle name="SAPBEXchaText 7 4" xfId="25975" xr:uid="{8A94BEAF-1567-44FC-AEC1-DD543AF7E8FB}"/>
    <cellStyle name="SAPBEXchaText 7 4 2" xfId="30864" xr:uid="{B41FB62D-38ED-40D7-BE8E-6E4543994A8C}"/>
    <cellStyle name="SAPBEXchaText 7 5" xfId="28064" xr:uid="{EE34D614-2FA0-4F30-BBA2-96F2DB846C96}"/>
    <cellStyle name="SAPBEXchaText 7 5 2" xfId="32622" xr:uid="{6F698757-D35A-4E5C-9FBD-B5D662BC8B0F}"/>
    <cellStyle name="SAPBEXchaText 7 6" xfId="29616" xr:uid="{35377B13-5BB5-450B-BCD8-4A6DDF4B4ADC}"/>
    <cellStyle name="SAPBEXchaText_Copy of xSAPtemp5457" xfId="296" xr:uid="{79269BAB-680A-4CFA-8BC1-1C349577AF12}"/>
    <cellStyle name="SAPBEXexcBad7" xfId="146" xr:uid="{5F676BE7-9D97-4A4B-8504-24E3E1B6ED1D}"/>
    <cellStyle name="SAPBEXexcBad7 2" xfId="13693" xr:uid="{049B0362-0D4D-42CE-BA71-FF507F1015A4}"/>
    <cellStyle name="SAPBEXexcBad7 2 2" xfId="25529" xr:uid="{2C340ABB-4CE1-46B2-B014-BC7500324986}"/>
    <cellStyle name="SAPBEXexcBad7 2 2 2" xfId="27676" xr:uid="{9B5D6870-B5FA-4F7C-A6DB-176E528E0B78}"/>
    <cellStyle name="SAPBEXexcBad7 2 2 2 2" xfId="32263" xr:uid="{2D6C7D61-7BEB-42F4-9E83-5C4FE5E5A72A}"/>
    <cellStyle name="SAPBEXexcBad7 2 2 3" xfId="28073" xr:uid="{E15BA8FF-5D22-437F-9951-14F7D0139993}"/>
    <cellStyle name="SAPBEXexcBad7 2 2 3 2" xfId="32631" xr:uid="{97E2E31D-ACCE-471A-AA4B-364C42ACD62D}"/>
    <cellStyle name="SAPBEXexcBad7 2 2 4" xfId="26886" xr:uid="{A3CB58CE-1B69-407B-B4FE-B39CDAA15A81}"/>
    <cellStyle name="SAPBEXexcBad7 2 2 4 2" xfId="31647" xr:uid="{6E908DCC-6B80-4C37-A981-C3C4969888ED}"/>
    <cellStyle name="SAPBEXexcBad7 2 2 5" xfId="29625" xr:uid="{2D875257-DF2B-42D5-B66B-2733C6B7972D}"/>
    <cellStyle name="SAPBEXexcBad7 2 3" xfId="26627" xr:uid="{E96E3645-7F2B-453C-9E62-B2834568B2DC}"/>
    <cellStyle name="SAPBEXexcBad7 2 3 2" xfId="31405" xr:uid="{5AAFC0E5-E5AF-41F4-BD9F-02A30E274D76}"/>
    <cellStyle name="SAPBEXexcBad7 2 4" xfId="28072" xr:uid="{19838AD2-088E-4864-94DE-5E16AD92962A}"/>
    <cellStyle name="SAPBEXexcBad7 2 4 2" xfId="32630" xr:uid="{AE8E9A77-9CB8-42AC-B191-1337459BE7E8}"/>
    <cellStyle name="SAPBEXexcBad7 2 5" xfId="26389" xr:uid="{2D2879E4-70E8-47B4-B230-EF673BDDAC5C}"/>
    <cellStyle name="SAPBEXexcBad7 2 5 2" xfId="31177" xr:uid="{505A8CBE-F666-4893-8EF2-F6FE698D2587}"/>
    <cellStyle name="SAPBEXexcBad7 2 6" xfId="29624" xr:uid="{465E46C3-B27E-4C5B-8C9B-D5D94BC0F7AC}"/>
    <cellStyle name="SAPBEXexcBad7 2 7" xfId="30225" xr:uid="{C64C3124-C04F-4B3B-9A9E-55A7CD6A56BF}"/>
    <cellStyle name="SAPBEXexcBad7 3" xfId="24748" xr:uid="{A63ACAAC-4BD4-4ABA-BFC9-F8F654783489}"/>
    <cellStyle name="SAPBEXexcBad7 3 2" xfId="25463" xr:uid="{6E013219-3B79-4F28-ADD6-83409DE20B11}"/>
    <cellStyle name="SAPBEXexcBad7 3 2 2" xfId="27611" xr:uid="{46C3E758-97C6-42F2-A735-6AE06EAA87CF}"/>
    <cellStyle name="SAPBEXexcBad7 3 2 2 2" xfId="32202" xr:uid="{668F26EA-0AE5-4C82-8DD5-EFB491C9291B}"/>
    <cellStyle name="SAPBEXexcBad7 3 2 3" xfId="28075" xr:uid="{9A9B2F05-3066-4633-AD6C-438C8BD49C25}"/>
    <cellStyle name="SAPBEXexcBad7 3 2 3 2" xfId="32633" xr:uid="{F1345A38-127B-4165-BAFC-405E419F0E58}"/>
    <cellStyle name="SAPBEXexcBad7 3 2 4" xfId="26827" xr:uid="{9C60C3BB-5DAF-4B04-8934-5DAA6604CDD3}"/>
    <cellStyle name="SAPBEXexcBad7 3 2 4 2" xfId="31588" xr:uid="{EA3B5DBC-2F49-4762-B247-44FD936B7A3D}"/>
    <cellStyle name="SAPBEXexcBad7 3 2 5" xfId="29627" xr:uid="{A02137F9-45F9-4738-A862-CFE8FBEFE6FB}"/>
    <cellStyle name="SAPBEXexcBad7 3 2 6" xfId="30615" xr:uid="{FE800A4A-68EE-4079-BE36-6D7B60E2BE9D}"/>
    <cellStyle name="SAPBEXexcBad7 3 3" xfId="25709" xr:uid="{D2A3E67A-0097-4A88-9287-084C482E2CDC}"/>
    <cellStyle name="SAPBEXexcBad7 3 3 2" xfId="27856" xr:uid="{C252C3AA-054B-4FBD-B008-D8425F1457EB}"/>
    <cellStyle name="SAPBEXexcBad7 3 3 2 2" xfId="32443" xr:uid="{9AE60961-5406-49F1-AABA-2B8D82AF0770}"/>
    <cellStyle name="SAPBEXexcBad7 3 3 3" xfId="28076" xr:uid="{4194F6B8-A00E-4046-AE77-90A769394044}"/>
    <cellStyle name="SAPBEXexcBad7 3 3 3 2" xfId="32634" xr:uid="{4B3A1F7D-C274-4B6A-BC03-F15DD80A8293}"/>
    <cellStyle name="SAPBEXexcBad7 3 3 4" xfId="26969" xr:uid="{64B1FCCB-1F38-4521-845C-20477F5937BA}"/>
    <cellStyle name="SAPBEXexcBad7 3 3 4 2" xfId="31730" xr:uid="{3D68A583-1828-4397-A553-B497F505E1A1}"/>
    <cellStyle name="SAPBEXexcBad7 3 3 5" xfId="29628" xr:uid="{19770870-1099-4635-B3A4-18F3C731DBF6}"/>
    <cellStyle name="SAPBEXexcBad7 3 4" xfId="27330" xr:uid="{ADD44182-4BE9-4C2E-B814-0C4FF8983685}"/>
    <cellStyle name="SAPBEXexcBad7 3 4 2" xfId="31965" xr:uid="{620FCC69-35B0-4BCE-8F6F-7DB6A7A9821D}"/>
    <cellStyle name="SAPBEXexcBad7 3 5" xfId="28074" xr:uid="{BED00F14-A9A9-48F7-806F-8BE47825BB55}"/>
    <cellStyle name="SAPBEXexcBad7 3 5 2" xfId="32632" xr:uid="{78076509-75CC-4D3A-9E3A-D6C7AFF14E87}"/>
    <cellStyle name="SAPBEXexcBad7 3 6" xfId="26435" xr:uid="{64BFA976-80FD-49DB-9245-74ACA0592CBA}"/>
    <cellStyle name="SAPBEXexcBad7 3 6 2" xfId="31223" xr:uid="{47914401-3148-4CBA-B59F-72F2FF60898A}"/>
    <cellStyle name="SAPBEXexcBad7 3 7" xfId="29626" xr:uid="{34B0C755-753B-4753-A431-C7011B9BE656}"/>
    <cellStyle name="SAPBEXexcBad7 3 8" xfId="30405" xr:uid="{4F9F5BE6-2694-4AA4-8282-4027DA4D942C}"/>
    <cellStyle name="SAPBEXexcBad7 4" xfId="25159" xr:uid="{8FE8A68E-FCDA-4262-A2F6-4158826E860E}"/>
    <cellStyle name="SAPBEXexcBad7 4 2" xfId="25368" xr:uid="{7D690E35-3CC2-4F28-BA8F-905E6A1A3BDB}"/>
    <cellStyle name="SAPBEXexcBad7 4 2 2" xfId="27516" xr:uid="{F480D059-2772-498E-B971-46FC98C38A09}"/>
    <cellStyle name="SAPBEXexcBad7 4 2 2 2" xfId="32108" xr:uid="{B90D1E88-F2E5-4744-ADFA-608565974700}"/>
    <cellStyle name="SAPBEXexcBad7 4 2 3" xfId="28078" xr:uid="{0202AE74-B16C-4111-9D7C-E9565029D1FC}"/>
    <cellStyle name="SAPBEXexcBad7 4 2 3 2" xfId="32636" xr:uid="{DED48CEF-F111-4B3C-BD33-CF58B11D4E79}"/>
    <cellStyle name="SAPBEXexcBad7 4 2 4" xfId="26229" xr:uid="{1595996E-C2B8-4D0F-B72A-DB8A85749D1F}"/>
    <cellStyle name="SAPBEXexcBad7 4 2 4 2" xfId="31018" xr:uid="{8FA824D9-F87F-4E4C-B5EE-10247933619F}"/>
    <cellStyle name="SAPBEXexcBad7 4 2 5" xfId="29630" xr:uid="{DCD6F4E7-1F5D-40F8-94F0-E6A634D9B872}"/>
    <cellStyle name="SAPBEXexcBad7 4 2 6" xfId="30521" xr:uid="{C9A68CC3-4827-4217-B18D-B84C35EE7213}"/>
    <cellStyle name="SAPBEXexcBad7 4 3" xfId="25756" xr:uid="{621DB5A9-E48D-412E-8AFE-DB861A9E03EB}"/>
    <cellStyle name="SAPBEXexcBad7 4 3 2" xfId="27903" xr:uid="{A58481D8-2008-40B4-81B1-DD9F203FE2E7}"/>
    <cellStyle name="SAPBEXexcBad7 4 3 2 2" xfId="32490" xr:uid="{92B32070-A30B-4607-9D4D-571208225ADE}"/>
    <cellStyle name="SAPBEXexcBad7 4 3 3" xfId="28079" xr:uid="{88AFBD5F-F08F-464E-955E-6CF8A8EF41D3}"/>
    <cellStyle name="SAPBEXexcBad7 4 3 3 2" xfId="32637" xr:uid="{C5BD8A46-896B-4A26-A140-0767DCFAE614}"/>
    <cellStyle name="SAPBEXexcBad7 4 3 4" xfId="26405" xr:uid="{90F33BED-F319-4094-8376-607058FD602E}"/>
    <cellStyle name="SAPBEXexcBad7 4 3 4 2" xfId="31193" xr:uid="{A27B83FE-A919-4904-B3E0-378BFA396082}"/>
    <cellStyle name="SAPBEXexcBad7 4 3 5" xfId="29631" xr:uid="{5BDDFF2F-EB14-4FB3-A5C0-F76F5DC5B540}"/>
    <cellStyle name="SAPBEXexcBad7 4 3 6" xfId="30744" xr:uid="{C2768241-CC9C-476A-B2C2-8AB4044947A2}"/>
    <cellStyle name="SAPBEXexcBad7 4 4" xfId="27437" xr:uid="{3D29058C-9C1E-4FC7-AA3E-B4F34B7C2D0D}"/>
    <cellStyle name="SAPBEXexcBad7 4 4 2" xfId="32035" xr:uid="{A7975F19-91DF-43EF-BF08-290015437CFA}"/>
    <cellStyle name="SAPBEXexcBad7 4 5" xfId="28077" xr:uid="{CE9D3C83-2468-4BCC-8C18-8F22B9AFCAB1}"/>
    <cellStyle name="SAPBEXexcBad7 4 5 2" xfId="32635" xr:uid="{0808A699-721F-4B24-A6A3-CC5133731104}"/>
    <cellStyle name="SAPBEXexcBad7 4 6" xfId="26384" xr:uid="{D0D42496-BE47-44CA-B825-B6FFD02B9CF8}"/>
    <cellStyle name="SAPBEXexcBad7 4 6 2" xfId="31172" xr:uid="{ECAE6444-1AA1-4859-82AC-F201058991EE}"/>
    <cellStyle name="SAPBEXexcBad7 4 7" xfId="29629" xr:uid="{322F6CAA-F7C5-4FB8-B96E-DED08FC34D86}"/>
    <cellStyle name="SAPBEXexcBad7 4 8" xfId="30452" xr:uid="{7B3DBB55-FE07-4C4F-9116-A96F418587D7}"/>
    <cellStyle name="SAPBEXexcBad7 5" xfId="25881" xr:uid="{CA533B5C-0A5A-48C3-81DF-C21913133A01}"/>
    <cellStyle name="SAPBEXexcBad7 5 2" xfId="30800" xr:uid="{9152636C-C2AE-42F5-88B4-2A164A2389B8}"/>
    <cellStyle name="SAPBEXexcBad7 6" xfId="28071" xr:uid="{37C6492C-491F-4DE7-86F1-115D884B72F6}"/>
    <cellStyle name="SAPBEXexcBad7 6 2" xfId="32629" xr:uid="{85EAC9F6-2B75-48D5-9209-632FBA8A7E54}"/>
    <cellStyle name="SAPBEXexcBad7 7" xfId="26820" xr:uid="{7DA190F7-0FDD-4809-B94F-FBDD7AA8073D}"/>
    <cellStyle name="SAPBEXexcBad7 7 2" xfId="31581" xr:uid="{D8108658-7C7C-407F-BD3B-6D9232A03AD1}"/>
    <cellStyle name="SAPBEXexcBad7 8" xfId="29623" xr:uid="{C868C8A2-FDAF-46CC-AACE-182C429C0C44}"/>
    <cellStyle name="SAPBEXexcBad8" xfId="147" xr:uid="{526A6BC7-0785-4D19-A6A7-BCCC9F836EC8}"/>
    <cellStyle name="SAPBEXexcBad8 2" xfId="13694" xr:uid="{3710824B-4A13-473E-A733-18B6FB873354}"/>
    <cellStyle name="SAPBEXexcBad8 2 2" xfId="25530" xr:uid="{0B4B4E33-6B69-4A73-B2AB-6FBB2CCD2F60}"/>
    <cellStyle name="SAPBEXexcBad8 2 2 2" xfId="27677" xr:uid="{E35CF687-8932-48DA-9856-275EC7B4951C}"/>
    <cellStyle name="SAPBEXexcBad8 2 2 2 2" xfId="32264" xr:uid="{4E59FCE6-8F7A-41EF-B4C4-7606762484E3}"/>
    <cellStyle name="SAPBEXexcBad8 2 2 3" xfId="28082" xr:uid="{7AE8C844-4EE9-4CA0-A9FC-E9A8672429D3}"/>
    <cellStyle name="SAPBEXexcBad8 2 2 3 2" xfId="32640" xr:uid="{377DA239-5974-4EB4-B33E-CE730DA0B84A}"/>
    <cellStyle name="SAPBEXexcBad8 2 2 4" xfId="26276" xr:uid="{DEA507FB-50FD-484B-8925-5C16E42D20AE}"/>
    <cellStyle name="SAPBEXexcBad8 2 2 4 2" xfId="31064" xr:uid="{754754D1-F960-4C9C-8A69-C6D9FC00C0B0}"/>
    <cellStyle name="SAPBEXexcBad8 2 2 5" xfId="29634" xr:uid="{410323C0-1B5C-42A2-90F2-5C2FDDC017F2}"/>
    <cellStyle name="SAPBEXexcBad8 2 3" xfId="26628" xr:uid="{66C99093-2C99-4883-B3D3-422A8013D7C9}"/>
    <cellStyle name="SAPBEXexcBad8 2 3 2" xfId="31406" xr:uid="{82BA66BA-2BC3-4E35-8CE1-37E4470F4AEE}"/>
    <cellStyle name="SAPBEXexcBad8 2 4" xfId="28081" xr:uid="{7B52AC65-75D5-4599-8BF2-C515FA8B910D}"/>
    <cellStyle name="SAPBEXexcBad8 2 4 2" xfId="32639" xr:uid="{5EE4D9E4-311D-4EB8-B2B9-06FF4777790E}"/>
    <cellStyle name="SAPBEXexcBad8 2 5" xfId="27207" xr:uid="{16861498-1B2C-45ED-8BDA-36C9DF8BCDDF}"/>
    <cellStyle name="SAPBEXexcBad8 2 5 2" xfId="31909" xr:uid="{9AC05DB5-D8EA-4C90-9691-015B5AC268B5}"/>
    <cellStyle name="SAPBEXexcBad8 2 6" xfId="29633" xr:uid="{5FA802EC-BD4B-4461-B4BC-C4A25DDE4B6F}"/>
    <cellStyle name="SAPBEXexcBad8 2 7" xfId="30226" xr:uid="{D14FC04F-A2B9-49CF-97BA-D58EC6CDAF98}"/>
    <cellStyle name="SAPBEXexcBad8 3" xfId="24747" xr:uid="{A9DCBE62-290E-4776-B401-C973C0248CE2}"/>
    <cellStyle name="SAPBEXexcBad8 3 2" xfId="25447" xr:uid="{89BCA62D-CFDC-487A-9599-0269C959D194}"/>
    <cellStyle name="SAPBEXexcBad8 3 2 2" xfId="27595" xr:uid="{D19037FF-1532-4061-94C0-88514386F0A8}"/>
    <cellStyle name="SAPBEXexcBad8 3 2 2 2" xfId="32186" xr:uid="{4C3F2686-C84F-41D6-9285-A55341216F85}"/>
    <cellStyle name="SAPBEXexcBad8 3 2 3" xfId="28084" xr:uid="{742AB1FD-3578-401F-801B-5B5EF84238DB}"/>
    <cellStyle name="SAPBEXexcBad8 3 2 3 2" xfId="32642" xr:uid="{63D6E0F0-C999-49C2-B619-818AFADDC5B8}"/>
    <cellStyle name="SAPBEXexcBad8 3 2 4" xfId="26846" xr:uid="{B87E6FFB-904D-491A-AB89-C2673950AA4C}"/>
    <cellStyle name="SAPBEXexcBad8 3 2 4 2" xfId="31607" xr:uid="{74636A86-270D-44C3-B15A-21B57B61866A}"/>
    <cellStyle name="SAPBEXexcBad8 3 2 5" xfId="29636" xr:uid="{BD6800D2-8A09-43EA-970A-AD02D080FB8E}"/>
    <cellStyle name="SAPBEXexcBad8 3 2 6" xfId="30599" xr:uid="{1DE01163-C352-40DF-AE1B-35089A5F1C3A}"/>
    <cellStyle name="SAPBEXexcBad8 3 3" xfId="25708" xr:uid="{418E795A-111A-4C66-8284-869D21EB9E11}"/>
    <cellStyle name="SAPBEXexcBad8 3 3 2" xfId="27855" xr:uid="{7D81C530-C16E-48AB-BBFC-FD0E6891C891}"/>
    <cellStyle name="SAPBEXexcBad8 3 3 2 2" xfId="32442" xr:uid="{3D9F1B61-4A8B-4583-8438-6B210FC37723}"/>
    <cellStyle name="SAPBEXexcBad8 3 3 3" xfId="28085" xr:uid="{E177D4F9-D83E-49B7-AD77-4FBE617C04C5}"/>
    <cellStyle name="SAPBEXexcBad8 3 3 3 2" xfId="32643" xr:uid="{3404D6C1-A4E5-4956-B744-86C457DEF2B4}"/>
    <cellStyle name="SAPBEXexcBad8 3 3 4" xfId="26151" xr:uid="{400ACD24-D22B-44C8-9701-3F9683ACDBBD}"/>
    <cellStyle name="SAPBEXexcBad8 3 3 4 2" xfId="30941" xr:uid="{7253E21D-DF98-4C3C-82EB-B1910EA89FA9}"/>
    <cellStyle name="SAPBEXexcBad8 3 3 5" xfId="29637" xr:uid="{C83ABDAE-B4D1-4AFD-B12A-1B11BBED914E}"/>
    <cellStyle name="SAPBEXexcBad8 3 4" xfId="27329" xr:uid="{73BC6709-83F6-41B0-890C-6206CE6434E4}"/>
    <cellStyle name="SAPBEXexcBad8 3 4 2" xfId="31964" xr:uid="{3A78D66C-F482-49B9-B323-95868963088E}"/>
    <cellStyle name="SAPBEXexcBad8 3 5" xfId="28083" xr:uid="{271D0413-25B2-4732-A686-DB436BE1F39D}"/>
    <cellStyle name="SAPBEXexcBad8 3 5 2" xfId="32641" xr:uid="{92C8AE8D-6EBC-42FB-8B3E-25AB327306FA}"/>
    <cellStyle name="SAPBEXexcBad8 3 6" xfId="26511" xr:uid="{08DCD710-F294-4159-8415-6D75A6E06AF5}"/>
    <cellStyle name="SAPBEXexcBad8 3 6 2" xfId="31299" xr:uid="{BE0CFBE5-9E3D-4440-B65B-B48C4628A850}"/>
    <cellStyle name="SAPBEXexcBad8 3 7" xfId="29635" xr:uid="{0760872B-3D23-4046-A8EA-AEB8D241EF06}"/>
    <cellStyle name="SAPBEXexcBad8 3 8" xfId="30404" xr:uid="{4DD80BFF-9239-4D25-B278-8E1003DFE4D0}"/>
    <cellStyle name="SAPBEXexcBad8 4" xfId="25160" xr:uid="{6EEEECF5-D744-47C3-BF0E-5E9CCB0CF65E}"/>
    <cellStyle name="SAPBEXexcBad8 4 2" xfId="25471" xr:uid="{F5F4FFBF-CFD5-496E-8941-6BED0FEF22E3}"/>
    <cellStyle name="SAPBEXexcBad8 4 2 2" xfId="27619" xr:uid="{43D31E49-E819-4A49-A0AA-C00549123EE2}"/>
    <cellStyle name="SAPBEXexcBad8 4 2 2 2" xfId="32210" xr:uid="{17BFCE3E-3339-40AB-8C55-44457769545D}"/>
    <cellStyle name="SAPBEXexcBad8 4 2 3" xfId="28087" xr:uid="{BDCAA7D7-C18C-49DD-8AD7-35DC8325FFA3}"/>
    <cellStyle name="SAPBEXexcBad8 4 2 3 2" xfId="32645" xr:uid="{256362F8-18BA-4B4E-9018-4A82C2635A37}"/>
    <cellStyle name="SAPBEXexcBad8 4 2 4" xfId="26162" xr:uid="{FB262875-899D-41A5-B2C6-416D6D406099}"/>
    <cellStyle name="SAPBEXexcBad8 4 2 4 2" xfId="30952" xr:uid="{C827B85D-991F-44E7-B96B-6DA2A9C692D6}"/>
    <cellStyle name="SAPBEXexcBad8 4 2 5" xfId="29639" xr:uid="{9EFEC3D9-1337-4A55-A1E2-3F7178C58449}"/>
    <cellStyle name="SAPBEXexcBad8 4 2 6" xfId="30623" xr:uid="{75AE9314-FB87-45DD-86BB-43CF38B5F92E}"/>
    <cellStyle name="SAPBEXexcBad8 4 3" xfId="25757" xr:uid="{37953AB7-EBE1-49BA-B29A-9C211267C0B0}"/>
    <cellStyle name="SAPBEXexcBad8 4 3 2" xfId="27904" xr:uid="{BD0EE8D3-4B88-4C65-A6AF-198AE697DE18}"/>
    <cellStyle name="SAPBEXexcBad8 4 3 2 2" xfId="32491" xr:uid="{06496820-D22C-4ACB-8411-4D4156A77F2D}"/>
    <cellStyle name="SAPBEXexcBad8 4 3 3" xfId="28088" xr:uid="{CA96763C-2DA8-4092-A050-09AB2B386AA6}"/>
    <cellStyle name="SAPBEXexcBad8 4 3 3 2" xfId="32646" xr:uid="{DB1091B6-3998-424B-AD39-157E8EF36CE7}"/>
    <cellStyle name="SAPBEXexcBad8 4 3 4" xfId="26958" xr:uid="{346977A0-885D-44F6-B11B-E276FDC4E915}"/>
    <cellStyle name="SAPBEXexcBad8 4 3 4 2" xfId="31719" xr:uid="{D0C60E3A-BD1D-45A1-B97C-8FBF9D53AB95}"/>
    <cellStyle name="SAPBEXexcBad8 4 3 5" xfId="29640" xr:uid="{3A12ED70-8992-4EB7-80C9-AD9CF6C81439}"/>
    <cellStyle name="SAPBEXexcBad8 4 3 6" xfId="30745" xr:uid="{85C3FDBC-FE7F-41E0-93A4-E2AFF243C120}"/>
    <cellStyle name="SAPBEXexcBad8 4 4" xfId="27438" xr:uid="{A05AE961-6454-4228-BCB2-CAC63FA635AE}"/>
    <cellStyle name="SAPBEXexcBad8 4 4 2" xfId="32036" xr:uid="{FA9F48A1-E679-4BDE-A06D-A0F00720AE8E}"/>
    <cellStyle name="SAPBEXexcBad8 4 5" xfId="28086" xr:uid="{773051AB-8E06-4AA4-958A-8F6A3FA0B12C}"/>
    <cellStyle name="SAPBEXexcBad8 4 5 2" xfId="32644" xr:uid="{0FC6DD0D-AD14-408A-BF2F-FB5944DEE00B}"/>
    <cellStyle name="SAPBEXexcBad8 4 6" xfId="26843" xr:uid="{172F1A85-58CE-460E-9DF0-4EB62B52F7D1}"/>
    <cellStyle name="SAPBEXexcBad8 4 6 2" xfId="31604" xr:uid="{14EB9CA0-7441-4F6E-99CE-388764B128D4}"/>
    <cellStyle name="SAPBEXexcBad8 4 7" xfId="29638" xr:uid="{1BEFC567-6CD5-4A58-B02B-ECC958909CEF}"/>
    <cellStyle name="SAPBEXexcBad8 4 8" xfId="30453" xr:uid="{9B569AC3-3B94-424F-9EF3-BE7C2E61F924}"/>
    <cellStyle name="SAPBEXexcBad8 5" xfId="25882" xr:uid="{B581F0EC-9EE7-40CA-8443-17FC01DA3E3C}"/>
    <cellStyle name="SAPBEXexcBad8 5 2" xfId="30801" xr:uid="{F9598DDC-FA14-4C83-94BD-C96CDB00243E}"/>
    <cellStyle name="SAPBEXexcBad8 6" xfId="28080" xr:uid="{31B520A4-C73A-483C-8871-0F1C248A1CEC}"/>
    <cellStyle name="SAPBEXexcBad8 6 2" xfId="32638" xr:uid="{9980B3DA-B3D7-4A0D-8764-405EAB56DB9E}"/>
    <cellStyle name="SAPBEXexcBad8 7" xfId="26296" xr:uid="{296D50A7-DC5D-4C3D-A222-5ED66BF39B99}"/>
    <cellStyle name="SAPBEXexcBad8 7 2" xfId="31084" xr:uid="{497F0E4B-CBEA-4EA7-B892-F2B8D40BDA61}"/>
    <cellStyle name="SAPBEXexcBad8 8" xfId="29632" xr:uid="{C6FE25F5-A695-407D-A30D-6BF195471463}"/>
    <cellStyle name="SAPBEXexcBad9" xfId="148" xr:uid="{DCD1068F-F93C-4C27-B70C-5C809965D468}"/>
    <cellStyle name="SAPBEXexcBad9 2" xfId="13695" xr:uid="{38117F43-6862-4659-8A5E-4B58AAA5AE9F}"/>
    <cellStyle name="SAPBEXexcBad9 2 2" xfId="25531" xr:uid="{F3D9DAF5-2A25-4614-A761-F1F53BDB157A}"/>
    <cellStyle name="SAPBEXexcBad9 2 2 2" xfId="27678" xr:uid="{56C8D86D-1030-42C0-821E-3B2476B2112A}"/>
    <cellStyle name="SAPBEXexcBad9 2 2 2 2" xfId="32265" xr:uid="{C331DDCD-3B3C-4053-8287-376B445FE103}"/>
    <cellStyle name="SAPBEXexcBad9 2 2 3" xfId="28091" xr:uid="{778131EE-0778-421E-910D-ECBEC277C39A}"/>
    <cellStyle name="SAPBEXexcBad9 2 2 3 2" xfId="32649" xr:uid="{546222EF-B834-4F5E-B93D-A783A8158EA5}"/>
    <cellStyle name="SAPBEXexcBad9 2 2 4" xfId="26985" xr:uid="{7FF19BA2-5694-418E-9077-32550847AE54}"/>
    <cellStyle name="SAPBEXexcBad9 2 2 4 2" xfId="31746" xr:uid="{E825AC0C-4B4D-46C4-BEAA-6461EDF0EDC3}"/>
    <cellStyle name="SAPBEXexcBad9 2 2 5" xfId="29643" xr:uid="{FC4639C8-0B08-40B7-A0D7-D4A19C7A42C1}"/>
    <cellStyle name="SAPBEXexcBad9 2 3" xfId="26629" xr:uid="{01A75D0E-6CA4-47E7-A1B6-3DDE9307D44C}"/>
    <cellStyle name="SAPBEXexcBad9 2 3 2" xfId="31407" xr:uid="{F1763A7F-E089-4C7D-9454-73AF57C627CE}"/>
    <cellStyle name="SAPBEXexcBad9 2 4" xfId="28090" xr:uid="{91A7F622-2480-4633-9791-976BEB82EA15}"/>
    <cellStyle name="SAPBEXexcBad9 2 4 2" xfId="32648" xr:uid="{C29CB37F-2665-49EE-8FC7-55C89A51A036}"/>
    <cellStyle name="SAPBEXexcBad9 2 5" xfId="26476" xr:uid="{CC5DE770-5D90-4E38-9D91-8F53CED45E31}"/>
    <cellStyle name="SAPBEXexcBad9 2 5 2" xfId="31264" xr:uid="{CE437CA8-2037-4F5E-83CC-8439FBCD0957}"/>
    <cellStyle name="SAPBEXexcBad9 2 6" xfId="29642" xr:uid="{32B53E7B-3CF2-48C9-9F3C-23441B590CA7}"/>
    <cellStyle name="SAPBEXexcBad9 2 7" xfId="30227" xr:uid="{90C5B7D0-94AC-4D18-A36B-3268CF7D731C}"/>
    <cellStyle name="SAPBEXexcBad9 3" xfId="24746" xr:uid="{E3F2B271-007F-414A-B00E-856F37BB8F16}"/>
    <cellStyle name="SAPBEXexcBad9 3 2" xfId="25434" xr:uid="{2B5DFD2D-D3C8-4066-89E9-5CFE2A24F947}"/>
    <cellStyle name="SAPBEXexcBad9 3 2 2" xfId="27582" xr:uid="{FE193E1C-4795-463D-AEC8-FCB65042B237}"/>
    <cellStyle name="SAPBEXexcBad9 3 2 2 2" xfId="32173" xr:uid="{18344621-16D6-466B-B9B7-7F94FDF95A57}"/>
    <cellStyle name="SAPBEXexcBad9 3 2 3" xfId="28093" xr:uid="{91D1DFB3-60DB-4BF3-AFCE-9119495A924C}"/>
    <cellStyle name="SAPBEXexcBad9 3 2 3 2" xfId="32651" xr:uid="{53C9F506-C6C4-4AF7-AA9C-20DC14877E37}"/>
    <cellStyle name="SAPBEXexcBad9 3 2 4" xfId="26762" xr:uid="{10EC4F13-5AC8-42B5-9D75-E945CC54678C}"/>
    <cellStyle name="SAPBEXexcBad9 3 2 4 2" xfId="31524" xr:uid="{EF0437A9-E6B3-4F67-90BF-42DCEED42BEA}"/>
    <cellStyle name="SAPBEXexcBad9 3 2 5" xfId="29645" xr:uid="{88525573-5832-4687-8C58-7C4C6845DDF5}"/>
    <cellStyle name="SAPBEXexcBad9 3 2 6" xfId="30586" xr:uid="{B514DAC6-B559-4574-A472-EF348A155010}"/>
    <cellStyle name="SAPBEXexcBad9 3 3" xfId="25707" xr:uid="{10AC859E-B98F-446D-90F5-7F31FF7DF032}"/>
    <cellStyle name="SAPBEXexcBad9 3 3 2" xfId="27854" xr:uid="{40CC76D1-CCA8-40A3-9B0A-2D46CB7FA4A6}"/>
    <cellStyle name="SAPBEXexcBad9 3 3 2 2" xfId="32441" xr:uid="{80C930B9-6EEC-4AB0-AE06-E42940A354ED}"/>
    <cellStyle name="SAPBEXexcBad9 3 3 3" xfId="28094" xr:uid="{14C85D88-F2D5-49A2-B5C7-F3EDBBB3E5F6}"/>
    <cellStyle name="SAPBEXexcBad9 3 3 3 2" xfId="32652" xr:uid="{5C357E8F-C40B-4CD9-B15E-A8E1A8417A99}"/>
    <cellStyle name="SAPBEXexcBad9 3 3 4" xfId="26588" xr:uid="{8E5EFD8D-3D5F-46AB-A6DE-43DD92F86FE1}"/>
    <cellStyle name="SAPBEXexcBad9 3 3 4 2" xfId="31375" xr:uid="{4342B1D0-3237-4F95-A7B7-4E7A1D86BCA6}"/>
    <cellStyle name="SAPBEXexcBad9 3 3 5" xfId="29646" xr:uid="{8797B5CA-9881-4822-8311-A055FB22E9E0}"/>
    <cellStyle name="SAPBEXexcBad9 3 4" xfId="27328" xr:uid="{EB97BBBD-E2D6-431A-94FE-337078B3B8E8}"/>
    <cellStyle name="SAPBEXexcBad9 3 4 2" xfId="31963" xr:uid="{C537B8F3-E743-462A-AE32-A82175050411}"/>
    <cellStyle name="SAPBEXexcBad9 3 5" xfId="28092" xr:uid="{CA75C049-776D-4390-BAA1-60363A5A359F}"/>
    <cellStyle name="SAPBEXexcBad9 3 5 2" xfId="32650" xr:uid="{FF0B3E3D-EF16-4220-A548-8B6E0FA5763C}"/>
    <cellStyle name="SAPBEXexcBad9 3 6" xfId="26944" xr:uid="{768C60F9-CC79-4AC0-B545-4D80FDB72805}"/>
    <cellStyle name="SAPBEXexcBad9 3 6 2" xfId="31705" xr:uid="{EA453A76-1C85-465D-A4D5-4AB0891DDCCF}"/>
    <cellStyle name="SAPBEXexcBad9 3 7" xfId="29644" xr:uid="{B7F4DF75-A59D-4292-8725-5C9A2E0ABA1F}"/>
    <cellStyle name="SAPBEXexcBad9 3 8" xfId="30403" xr:uid="{FA896902-BA37-44AA-B501-417EE6178422}"/>
    <cellStyle name="SAPBEXexcBad9 4" xfId="25161" xr:uid="{CB812E2C-2E17-402E-9045-C82762E9D64A}"/>
    <cellStyle name="SAPBEXexcBad9 4 2" xfId="25384" xr:uid="{D048C9B9-7537-4EFA-920D-7A362FD2C640}"/>
    <cellStyle name="SAPBEXexcBad9 4 2 2" xfId="27532" xr:uid="{00309581-6862-4BC8-A2FC-797A1269788A}"/>
    <cellStyle name="SAPBEXexcBad9 4 2 2 2" xfId="32123" xr:uid="{5C05BF12-5345-47F1-A2C7-A9C25FA7395D}"/>
    <cellStyle name="SAPBEXexcBad9 4 2 3" xfId="28096" xr:uid="{FE722141-1913-4170-9D5A-B93A723819AE}"/>
    <cellStyle name="SAPBEXexcBad9 4 2 3 2" xfId="32654" xr:uid="{9F56A7A1-21A6-4EDB-8C35-E8C8E7D1AF36}"/>
    <cellStyle name="SAPBEXexcBad9 4 2 4" xfId="26141" xr:uid="{C5C489DE-B26B-4EB4-A677-2CD192192D05}"/>
    <cellStyle name="SAPBEXexcBad9 4 2 4 2" xfId="30931" xr:uid="{5E3B13B9-AB4E-4820-A602-2ABDDA323B62}"/>
    <cellStyle name="SAPBEXexcBad9 4 2 5" xfId="29648" xr:uid="{4DF3206A-84ED-4BA0-A0C4-5D0497C8D48E}"/>
    <cellStyle name="SAPBEXexcBad9 4 2 6" xfId="30536" xr:uid="{CDD19E19-ECF6-4D93-9F63-2BA43BE7C6EC}"/>
    <cellStyle name="SAPBEXexcBad9 4 3" xfId="25758" xr:uid="{C5F24787-53A1-42E2-8572-06DA08EAE214}"/>
    <cellStyle name="SAPBEXexcBad9 4 3 2" xfId="27905" xr:uid="{AD79B4B8-4978-44B2-9EB3-A71602EF0A5B}"/>
    <cellStyle name="SAPBEXexcBad9 4 3 2 2" xfId="32492" xr:uid="{F07DCEA4-E5A8-43FB-AA91-1839CA4D4944}"/>
    <cellStyle name="SAPBEXexcBad9 4 3 3" xfId="28097" xr:uid="{BDA8B9AB-912A-4563-9F74-97857852007A}"/>
    <cellStyle name="SAPBEXexcBad9 4 3 3 2" xfId="32655" xr:uid="{E460B0CB-98FD-4E7A-9075-EBB777C18861}"/>
    <cellStyle name="SAPBEXexcBad9 4 3 4" xfId="27374" xr:uid="{450D81B5-2270-4CFC-9B0B-6EA038FB09B7}"/>
    <cellStyle name="SAPBEXexcBad9 4 3 4 2" xfId="31994" xr:uid="{AA2C83A3-52D8-4FD9-A456-7728E299341F}"/>
    <cellStyle name="SAPBEXexcBad9 4 3 5" xfId="29649" xr:uid="{C2C1E686-760E-434D-8D0E-A8CC3A7B556A}"/>
    <cellStyle name="SAPBEXexcBad9 4 3 6" xfId="30746" xr:uid="{BA4D32A9-294B-4244-9FAD-7A175F2ABFED}"/>
    <cellStyle name="SAPBEXexcBad9 4 4" xfId="27439" xr:uid="{B211D64E-9432-4ACC-B5CD-E64DA1C78BE4}"/>
    <cellStyle name="SAPBEXexcBad9 4 4 2" xfId="32037" xr:uid="{7BFA1F23-154C-4B81-893B-753BEB20E58D}"/>
    <cellStyle name="SAPBEXexcBad9 4 5" xfId="28095" xr:uid="{3EE30611-57F1-4CBF-A459-46DDF8ADD66E}"/>
    <cellStyle name="SAPBEXexcBad9 4 5 2" xfId="32653" xr:uid="{BC7E9E0D-E71B-486F-AB4C-CE56B5217B11}"/>
    <cellStyle name="SAPBEXexcBad9 4 6" xfId="26319" xr:uid="{1412CB2F-EAFA-4D75-A0C4-F988C07ABF48}"/>
    <cellStyle name="SAPBEXexcBad9 4 6 2" xfId="31107" xr:uid="{D7E13D17-4285-4215-ADB1-C88E7C0D472B}"/>
    <cellStyle name="SAPBEXexcBad9 4 7" xfId="29647" xr:uid="{489917A0-0D53-4994-99DB-EB4FAF105757}"/>
    <cellStyle name="SAPBEXexcBad9 4 8" xfId="30454" xr:uid="{E94DA95F-D237-458F-9A38-6E9196D2FF91}"/>
    <cellStyle name="SAPBEXexcBad9 5" xfId="25883" xr:uid="{28682224-8B72-4933-8EB0-A93A26C95C2C}"/>
    <cellStyle name="SAPBEXexcBad9 5 2" xfId="30802" xr:uid="{40C5AAD4-B8A5-4BD7-98AE-FCB73E0601B3}"/>
    <cellStyle name="SAPBEXexcBad9 6" xfId="28089" xr:uid="{D6E9E80C-1F3E-4EFF-B418-E0E765FA1DE6}"/>
    <cellStyle name="SAPBEXexcBad9 6 2" xfId="32647" xr:uid="{CD4A5B4D-D77B-4284-BCA7-6CC5BDE637C9}"/>
    <cellStyle name="SAPBEXexcBad9 7" xfId="26897" xr:uid="{6B1E74EA-B6C8-4A9F-BABD-5F0D0E0684E5}"/>
    <cellStyle name="SAPBEXexcBad9 7 2" xfId="31658" xr:uid="{1BB70171-1BF1-4870-B212-AD2A43AA4BC2}"/>
    <cellStyle name="SAPBEXexcBad9 8" xfId="29641" xr:uid="{57C6D144-FB19-4407-8FE7-FE79AECA372C}"/>
    <cellStyle name="SAPBEXexcCritical4" xfId="149" xr:uid="{6E9706E8-AD8D-4117-B0F8-8FAD4E3F81A3}"/>
    <cellStyle name="SAPBEXexcCritical4 2" xfId="13696" xr:uid="{5EBFDE83-2A2D-4E98-A530-E74A6060882D}"/>
    <cellStyle name="SAPBEXexcCritical4 2 2" xfId="25532" xr:uid="{74CE8E9E-2EDA-49D3-A77F-A3416E76C43D}"/>
    <cellStyle name="SAPBEXexcCritical4 2 2 2" xfId="27679" xr:uid="{2743C66F-8EB0-4538-907D-5DABAA3DB8C0}"/>
    <cellStyle name="SAPBEXexcCritical4 2 2 2 2" xfId="32266" xr:uid="{271DE03E-E265-4111-BE9C-BB45BA70716A}"/>
    <cellStyle name="SAPBEXexcCritical4 2 2 3" xfId="28100" xr:uid="{F6DD8D4C-90E4-4CF7-9897-87D02C65A13F}"/>
    <cellStyle name="SAPBEXexcCritical4 2 2 3 2" xfId="32658" xr:uid="{A0A58BEB-8866-4C79-9F50-8F185FB0EA05}"/>
    <cellStyle name="SAPBEXexcCritical4 2 2 4" xfId="26949" xr:uid="{0D11EAF3-BAC3-4B8F-9362-F10EBC44049D}"/>
    <cellStyle name="SAPBEXexcCritical4 2 2 4 2" xfId="31710" xr:uid="{5AFF806E-4AEC-4F7E-8DA2-81542AEE2410}"/>
    <cellStyle name="SAPBEXexcCritical4 2 2 5" xfId="29652" xr:uid="{D2435D2A-365D-4A03-A661-A1E0011FFD69}"/>
    <cellStyle name="SAPBEXexcCritical4 2 3" xfId="26630" xr:uid="{38F7B7DC-4648-4535-A8A1-C7E083B5B72E}"/>
    <cellStyle name="SAPBEXexcCritical4 2 3 2" xfId="31408" xr:uid="{AA353DF4-2431-4C78-ADA5-90953FF241FC}"/>
    <cellStyle name="SAPBEXexcCritical4 2 4" xfId="28099" xr:uid="{3C663BBD-5006-4314-8323-3EE162C04718}"/>
    <cellStyle name="SAPBEXexcCritical4 2 4 2" xfId="32657" xr:uid="{987B4704-4B4C-4667-A881-7047059BD53E}"/>
    <cellStyle name="SAPBEXexcCritical4 2 5" xfId="26498" xr:uid="{5D7A1B33-462D-41F0-9F06-CC29B7521439}"/>
    <cellStyle name="SAPBEXexcCritical4 2 5 2" xfId="31286" xr:uid="{86642BF7-812C-4252-8811-E7C9A5F7E7C1}"/>
    <cellStyle name="SAPBEXexcCritical4 2 6" xfId="29651" xr:uid="{81B2B575-CD13-4FB4-8CC5-D54206A72E4E}"/>
    <cellStyle name="SAPBEXexcCritical4 2 7" xfId="30228" xr:uid="{55CA1506-72C1-49E2-94E4-9D9E47379F47}"/>
    <cellStyle name="SAPBEXexcCritical4 3" xfId="24745" xr:uid="{DA877A6B-BA21-4DEC-929D-265AD8B06079}"/>
    <cellStyle name="SAPBEXexcCritical4 3 2" xfId="25352" xr:uid="{3CA8F32F-CF61-47B8-8E90-BB69867C81C1}"/>
    <cellStyle name="SAPBEXexcCritical4 3 2 2" xfId="27501" xr:uid="{865B8B46-0B14-4D34-8F96-62C17CAD2F76}"/>
    <cellStyle name="SAPBEXexcCritical4 3 2 2 2" xfId="32096" xr:uid="{99D1F58F-FA6D-4B44-8A12-49A6DF4A5C29}"/>
    <cellStyle name="SAPBEXexcCritical4 3 2 3" xfId="28102" xr:uid="{EB5C89AB-9447-4B47-A0E4-5B2FE9C07FE1}"/>
    <cellStyle name="SAPBEXexcCritical4 3 2 3 2" xfId="32660" xr:uid="{B702D307-9877-466E-9518-FD4293A2FCB2}"/>
    <cellStyle name="SAPBEXexcCritical4 3 2 4" xfId="26779" xr:uid="{3A375C6E-A02A-4842-B0B1-76A11EAE4395}"/>
    <cellStyle name="SAPBEXexcCritical4 3 2 4 2" xfId="31540" xr:uid="{58581784-60D8-43C1-A3EF-76B50C518B30}"/>
    <cellStyle name="SAPBEXexcCritical4 3 2 5" xfId="29654" xr:uid="{B97EE6AB-9868-44DB-BFDE-9556D15002B5}"/>
    <cellStyle name="SAPBEXexcCritical4 3 2 6" xfId="30509" xr:uid="{44D4321E-8C83-43F8-B423-39D84E07E319}"/>
    <cellStyle name="SAPBEXexcCritical4 3 3" xfId="25706" xr:uid="{6E7483AF-17DB-4E81-BD0E-F8820C8C9DAC}"/>
    <cellStyle name="SAPBEXexcCritical4 3 3 2" xfId="27853" xr:uid="{28411CBE-1682-4CD8-9554-CEABBD12076C}"/>
    <cellStyle name="SAPBEXexcCritical4 3 3 2 2" xfId="32440" xr:uid="{D8EF03F2-2637-4877-B423-01B52E44EEF1}"/>
    <cellStyle name="SAPBEXexcCritical4 3 3 3" xfId="28103" xr:uid="{9C7F013C-CEDC-402E-9B68-5225C40BDB97}"/>
    <cellStyle name="SAPBEXexcCritical4 3 3 3 2" xfId="32661" xr:uid="{AA835965-3736-401E-9CE6-E5074CDE0DB7}"/>
    <cellStyle name="SAPBEXexcCritical4 3 3 4" xfId="26603" xr:uid="{F85F3AC7-2981-49BF-9723-97DA1707DBA0}"/>
    <cellStyle name="SAPBEXexcCritical4 3 3 4 2" xfId="31390" xr:uid="{295C7D5F-3FE3-472E-A631-80F33A0198A1}"/>
    <cellStyle name="SAPBEXexcCritical4 3 3 5" xfId="29655" xr:uid="{8887FEA0-5407-4EE5-8D68-A2F006138596}"/>
    <cellStyle name="SAPBEXexcCritical4 3 4" xfId="27327" xr:uid="{5B98BF73-982A-4712-A61B-903079D6C538}"/>
    <cellStyle name="SAPBEXexcCritical4 3 4 2" xfId="31962" xr:uid="{ABF5F4A0-45EE-4121-B335-10723379C18F}"/>
    <cellStyle name="SAPBEXexcCritical4 3 5" xfId="28101" xr:uid="{092A92D3-F4B9-4018-9384-1A8603DF4920}"/>
    <cellStyle name="SAPBEXexcCritical4 3 5 2" xfId="32659" xr:uid="{4FF2F60F-01A0-420F-9094-A94585779B6E}"/>
    <cellStyle name="SAPBEXexcCritical4 3 6" xfId="27489" xr:uid="{3635FCAC-40DC-486E-99F1-D3BD3E368222}"/>
    <cellStyle name="SAPBEXexcCritical4 3 6 2" xfId="32087" xr:uid="{E3D4C754-1C13-405D-BC43-65CAD20D771A}"/>
    <cellStyle name="SAPBEXexcCritical4 3 7" xfId="29653" xr:uid="{A6E22A47-BCE8-41AC-BEB1-8D30DBEE287B}"/>
    <cellStyle name="SAPBEXexcCritical4 3 8" xfId="30402" xr:uid="{D71FA0E7-5893-4846-A1F3-B1834B80D0AA}"/>
    <cellStyle name="SAPBEXexcCritical4 4" xfId="25162" xr:uid="{2472CC7C-9097-487B-8C8D-A09587C3DEC9}"/>
    <cellStyle name="SAPBEXexcCritical4 4 2" xfId="25483" xr:uid="{5A65A514-B31E-4C76-BC15-7B6F0DD8315B}"/>
    <cellStyle name="SAPBEXexcCritical4 4 2 2" xfId="27631" xr:uid="{05DFD99A-16C0-4EB1-8A83-D3B50604C243}"/>
    <cellStyle name="SAPBEXexcCritical4 4 2 2 2" xfId="32222" xr:uid="{DE1ED9F8-C1DC-400A-BC9D-15210EFC0917}"/>
    <cellStyle name="SAPBEXexcCritical4 4 2 3" xfId="28105" xr:uid="{9DD0BC00-8516-49F4-8758-1739548D68BE}"/>
    <cellStyle name="SAPBEXexcCritical4 4 2 3 2" xfId="32663" xr:uid="{D42B5CF1-E478-4113-A4B2-576734026167}"/>
    <cellStyle name="SAPBEXexcCritical4 4 2 4" xfId="26922" xr:uid="{E81F2AF9-B7A3-495F-89D3-B5442EF62B6B}"/>
    <cellStyle name="SAPBEXexcCritical4 4 2 4 2" xfId="31683" xr:uid="{8C82A995-1AB2-4D13-B6AF-838C082BA993}"/>
    <cellStyle name="SAPBEXexcCritical4 4 2 5" xfId="29657" xr:uid="{50983221-AEDF-4522-B998-555EE224C428}"/>
    <cellStyle name="SAPBEXexcCritical4 4 2 6" xfId="30635" xr:uid="{AFA93FC2-4645-452F-96C8-45F0AA1962C3}"/>
    <cellStyle name="SAPBEXexcCritical4 4 3" xfId="25759" xr:uid="{30AFF276-02EF-4919-B83B-E4CBF4660494}"/>
    <cellStyle name="SAPBEXexcCritical4 4 3 2" xfId="27906" xr:uid="{216B83EF-A3BA-4D17-BD36-0BA37D0C33DD}"/>
    <cellStyle name="SAPBEXexcCritical4 4 3 2 2" xfId="32493" xr:uid="{DE17FCD7-0121-48E6-8ABD-5B2B086BF093}"/>
    <cellStyle name="SAPBEXexcCritical4 4 3 3" xfId="28106" xr:uid="{CBB66D37-DB32-4DF1-B8FF-AAE6DB604D9C}"/>
    <cellStyle name="SAPBEXexcCritical4 4 3 3 2" xfId="32664" xr:uid="{20490304-900D-4B1A-B5A6-E3318F4EFCE3}"/>
    <cellStyle name="SAPBEXexcCritical4 4 3 4" xfId="26531" xr:uid="{2F27B5E7-228A-4739-AF02-4F5CD75ADF93}"/>
    <cellStyle name="SAPBEXexcCritical4 4 3 4 2" xfId="31319" xr:uid="{4F04D472-FBEA-4102-8686-FD2DC1C0529A}"/>
    <cellStyle name="SAPBEXexcCritical4 4 3 5" xfId="29658" xr:uid="{8F480C34-64E4-492A-82A7-0251D8B785A0}"/>
    <cellStyle name="SAPBEXexcCritical4 4 3 6" xfId="30747" xr:uid="{9128427A-6A35-4B94-9FCB-160B4EE37217}"/>
    <cellStyle name="SAPBEXexcCritical4 4 4" xfId="27440" xr:uid="{E65197DC-F47E-45F1-8FE6-DD3ED52C71DE}"/>
    <cellStyle name="SAPBEXexcCritical4 4 4 2" xfId="32038" xr:uid="{0C0F0D3A-CD32-4442-8BAB-D046B75C0452}"/>
    <cellStyle name="SAPBEXexcCritical4 4 5" xfId="28104" xr:uid="{E3BABD53-9858-4D9B-B36D-5A6B2371523D}"/>
    <cellStyle name="SAPBEXexcCritical4 4 5 2" xfId="32662" xr:uid="{52B1BDC2-BF99-4FBD-BD24-DDC3DA183F6E}"/>
    <cellStyle name="SAPBEXexcCritical4 4 6" xfId="26933" xr:uid="{8DE0B1F4-F1A2-4164-87A2-AC1CC830A284}"/>
    <cellStyle name="SAPBEXexcCritical4 4 6 2" xfId="31694" xr:uid="{73B2F14C-C743-432A-B47B-E462F6D5F2C2}"/>
    <cellStyle name="SAPBEXexcCritical4 4 7" xfId="29656" xr:uid="{C8752417-1AD4-4DEE-AC2B-BF090239115D}"/>
    <cellStyle name="SAPBEXexcCritical4 4 8" xfId="30455" xr:uid="{70F93F9F-C8E3-418B-861B-F5794D4312E6}"/>
    <cellStyle name="SAPBEXexcCritical4 5" xfId="25884" xr:uid="{66AC7416-3B05-40E7-95F0-C29B9703774E}"/>
    <cellStyle name="SAPBEXexcCritical4 5 2" xfId="30803" xr:uid="{D7833FCF-52F9-46B4-8C68-D6CA51AD2C45}"/>
    <cellStyle name="SAPBEXexcCritical4 6" xfId="28098" xr:uid="{17C5FC77-8C3D-4D2B-AB5F-2A00F58ECC71}"/>
    <cellStyle name="SAPBEXexcCritical4 6 2" xfId="32656" xr:uid="{9FE5C52C-BE34-4BF4-8B85-54B044A96D28}"/>
    <cellStyle name="SAPBEXexcCritical4 7" xfId="28602" xr:uid="{B4890F00-0302-42EA-91C7-CFD709B3D66D}"/>
    <cellStyle name="SAPBEXexcCritical4 7 2" xfId="33160" xr:uid="{3241C86F-390F-4DDB-A307-64E528928B2E}"/>
    <cellStyle name="SAPBEXexcCritical4 8" xfId="29650" xr:uid="{26438A4D-1982-4219-80DD-87057DF6F122}"/>
    <cellStyle name="SAPBEXexcCritical5" xfId="150" xr:uid="{FE11C172-0915-4C00-92F3-D15F0D1A444A}"/>
    <cellStyle name="SAPBEXexcCritical5 2" xfId="13697" xr:uid="{6CC33C46-2E3C-4BF3-B6B7-AC1C965522D0}"/>
    <cellStyle name="SAPBEXexcCritical5 2 2" xfId="25533" xr:uid="{BA2D218F-FEE5-4211-A3CC-368CBF6EAC0E}"/>
    <cellStyle name="SAPBEXexcCritical5 2 2 2" xfId="27680" xr:uid="{148014E7-4B30-421A-9C10-6BF6329F1363}"/>
    <cellStyle name="SAPBEXexcCritical5 2 2 2 2" xfId="32267" xr:uid="{2327525E-E9DB-47DE-A094-23F2D4B4453C}"/>
    <cellStyle name="SAPBEXexcCritical5 2 2 3" xfId="28109" xr:uid="{C6413755-9BCB-466B-87E9-7C288F817916}"/>
    <cellStyle name="SAPBEXexcCritical5 2 2 3 2" xfId="32667" xr:uid="{D4E307F9-14B4-4D40-B446-994E015D9BF8}"/>
    <cellStyle name="SAPBEXexcCritical5 2 2 4" xfId="26934" xr:uid="{469FE617-DB51-49C3-8F4E-B515890E5106}"/>
    <cellStyle name="SAPBEXexcCritical5 2 2 4 2" xfId="31695" xr:uid="{CB5AEFFF-2FDA-4B82-A318-1911CC0683EB}"/>
    <cellStyle name="SAPBEXexcCritical5 2 2 5" xfId="29661" xr:uid="{D5E1B38A-6FE0-4162-A45C-C69A4D435150}"/>
    <cellStyle name="SAPBEXexcCritical5 2 3" xfId="26631" xr:uid="{BE6369E6-00BE-492F-9E88-5F3406076241}"/>
    <cellStyle name="SAPBEXexcCritical5 2 3 2" xfId="31409" xr:uid="{2942FB97-5542-405E-BEDF-281EF2E9B33F}"/>
    <cellStyle name="SAPBEXexcCritical5 2 4" xfId="28108" xr:uid="{D16A9DD0-3033-4913-A59A-A75CF551C5B3}"/>
    <cellStyle name="SAPBEXexcCritical5 2 4 2" xfId="32666" xr:uid="{DECCA032-6AFB-4501-9A50-A2D628388633}"/>
    <cellStyle name="SAPBEXexcCritical5 2 5" xfId="26937" xr:uid="{D6FA7564-E5A3-4404-9A62-CC985A0C627B}"/>
    <cellStyle name="SAPBEXexcCritical5 2 5 2" xfId="31698" xr:uid="{59E47C5E-C01B-4811-8C81-2C08A7CFCB2E}"/>
    <cellStyle name="SAPBEXexcCritical5 2 6" xfId="29660" xr:uid="{68214A4D-493E-43B0-827A-1DF5A0AD0494}"/>
    <cellStyle name="SAPBEXexcCritical5 2 7" xfId="30229" xr:uid="{E72FF986-8DBF-4154-B6BF-09D5C4226F7A}"/>
    <cellStyle name="SAPBEXexcCritical5 3" xfId="24744" xr:uid="{591A3F6C-1DB7-453F-83CC-EDD92221F479}"/>
    <cellStyle name="SAPBEXexcCritical5 3 2" xfId="25363" xr:uid="{34B74430-40B2-4C99-8F59-FCC076610907}"/>
    <cellStyle name="SAPBEXexcCritical5 3 2 2" xfId="27511" xr:uid="{8A2603CD-1FE4-4034-BF27-DB5A92A5B460}"/>
    <cellStyle name="SAPBEXexcCritical5 3 2 2 2" xfId="32103" xr:uid="{853D994E-F597-4439-93F2-88F0AC11A5CC}"/>
    <cellStyle name="SAPBEXexcCritical5 3 2 3" xfId="28111" xr:uid="{F128255E-A596-47E9-B93A-08480FBCD30B}"/>
    <cellStyle name="SAPBEXexcCritical5 3 2 3 2" xfId="32669" xr:uid="{7AF32FF3-1985-4F17-851C-A3D8C331FAE8}"/>
    <cellStyle name="SAPBEXexcCritical5 3 2 4" xfId="27282" xr:uid="{1AAC5861-48F7-4AA7-97BE-CE5B5D4C0850}"/>
    <cellStyle name="SAPBEXexcCritical5 3 2 4 2" xfId="31918" xr:uid="{47A3A0C0-12DF-411C-80F0-B9A4F9861563}"/>
    <cellStyle name="SAPBEXexcCritical5 3 2 5" xfId="29663" xr:uid="{CCAE4249-33EC-4B6B-956C-2983D91DA287}"/>
    <cellStyle name="SAPBEXexcCritical5 3 2 6" xfId="30516" xr:uid="{3EC5946B-114B-47EC-BBA3-B3BD323AAD50}"/>
    <cellStyle name="SAPBEXexcCritical5 3 3" xfId="25705" xr:uid="{B479FE20-EE3C-4F8C-9A23-6F9CA525121F}"/>
    <cellStyle name="SAPBEXexcCritical5 3 3 2" xfId="27852" xr:uid="{A29EF836-3B1D-4CD3-B82E-DAEC3CEF77E3}"/>
    <cellStyle name="SAPBEXexcCritical5 3 3 2 2" xfId="32439" xr:uid="{F9CAFB8E-AE64-4A4F-ACC8-83EBF31524D0}"/>
    <cellStyle name="SAPBEXexcCritical5 3 3 3" xfId="28112" xr:uid="{B3C840D2-BC40-430B-8B37-B379F3FAE445}"/>
    <cellStyle name="SAPBEXexcCritical5 3 3 3 2" xfId="32670" xr:uid="{CDDBC0E0-93DC-495F-B82D-BC87A0A46F97}"/>
    <cellStyle name="SAPBEXexcCritical5 3 3 4" xfId="26420" xr:uid="{1873F0D4-40D3-42D3-B461-AF8D4348C680}"/>
    <cellStyle name="SAPBEXexcCritical5 3 3 4 2" xfId="31208" xr:uid="{B21BEA9F-BA85-4952-BFBE-E710BF3A2C2E}"/>
    <cellStyle name="SAPBEXexcCritical5 3 3 5" xfId="29664" xr:uid="{BE1FD35C-39AD-49A4-AE00-410F4BA0792C}"/>
    <cellStyle name="SAPBEXexcCritical5 3 4" xfId="27326" xr:uid="{3DABC712-9796-420A-AAF5-F5929E30D082}"/>
    <cellStyle name="SAPBEXexcCritical5 3 4 2" xfId="31961" xr:uid="{1CD88A51-5699-4DB8-A7CD-E0FED17B651B}"/>
    <cellStyle name="SAPBEXexcCritical5 3 5" xfId="28110" xr:uid="{D4935BDE-A8E4-4564-B15B-1D8F98C0E819}"/>
    <cellStyle name="SAPBEXexcCritical5 3 5 2" xfId="32668" xr:uid="{1B47E95D-6194-491F-AC77-0D7005F259BF}"/>
    <cellStyle name="SAPBEXexcCritical5 3 6" xfId="26798" xr:uid="{086343C0-5787-4E50-B443-E47776570161}"/>
    <cellStyle name="SAPBEXexcCritical5 3 6 2" xfId="31559" xr:uid="{E9080CFA-CBE8-4C81-8CF4-DBAF79A8F57B}"/>
    <cellStyle name="SAPBEXexcCritical5 3 7" xfId="29662" xr:uid="{7D32411B-EB7E-4BF0-A134-99A7E4CBB6A4}"/>
    <cellStyle name="SAPBEXexcCritical5 3 8" xfId="30401" xr:uid="{82C1E90D-AA7E-4F1C-802E-31A2CEC21045}"/>
    <cellStyle name="SAPBEXexcCritical5 4" xfId="25163" xr:uid="{33AAE27A-B05F-4C97-8575-EC7AE4CA4555}"/>
    <cellStyle name="SAPBEXexcCritical5 4 2" xfId="25400" xr:uid="{45FF5EF2-75FE-4C9E-A7EC-1084B7C5CF2C}"/>
    <cellStyle name="SAPBEXexcCritical5 4 2 2" xfId="27548" xr:uid="{D69616DB-8E1D-411F-8C7D-251EF672E155}"/>
    <cellStyle name="SAPBEXexcCritical5 4 2 2 2" xfId="32139" xr:uid="{1BA233DF-122F-49C1-928A-777B72E152EC}"/>
    <cellStyle name="SAPBEXexcCritical5 4 2 3" xfId="28114" xr:uid="{41CFCCE4-DDCB-4A30-AFFD-5751DC7CC0FC}"/>
    <cellStyle name="SAPBEXexcCritical5 4 2 3 2" xfId="32672" xr:uid="{1B1E44B1-3D80-432E-852D-3339EEF0C37D}"/>
    <cellStyle name="SAPBEXexcCritical5 4 2 4" xfId="26128" xr:uid="{9AC67EE8-513B-48B4-942E-253B4BAED097}"/>
    <cellStyle name="SAPBEXexcCritical5 4 2 4 2" xfId="30918" xr:uid="{293F361F-2678-4764-8511-0362EA1C7AC2}"/>
    <cellStyle name="SAPBEXexcCritical5 4 2 5" xfId="29666" xr:uid="{FEBDB98F-FCAF-48EE-8474-5B8A1647F20A}"/>
    <cellStyle name="SAPBEXexcCritical5 4 2 6" xfId="30552" xr:uid="{0E03055B-6309-4434-91BD-0195E135251D}"/>
    <cellStyle name="SAPBEXexcCritical5 4 3" xfId="25760" xr:uid="{8EC63CAD-D21E-4F01-A861-2DA22832AF3F}"/>
    <cellStyle name="SAPBEXexcCritical5 4 3 2" xfId="27907" xr:uid="{2447521D-382C-4DE2-8C79-53A5B52DC725}"/>
    <cellStyle name="SAPBEXexcCritical5 4 3 2 2" xfId="32494" xr:uid="{88193720-D3C7-46B0-A047-3CCB3533053E}"/>
    <cellStyle name="SAPBEXexcCritical5 4 3 3" xfId="28115" xr:uid="{25142B3F-2602-4FBD-868E-244C9F86DBC9}"/>
    <cellStyle name="SAPBEXexcCritical5 4 3 3 2" xfId="32673" xr:uid="{79C9B46A-BB22-496A-BE1A-B5A6E73A8634}"/>
    <cellStyle name="SAPBEXexcCritical5 4 3 4" xfId="26804" xr:uid="{97907BBC-F779-479D-B38B-C0CB3C225A16}"/>
    <cellStyle name="SAPBEXexcCritical5 4 3 4 2" xfId="31565" xr:uid="{F645EE52-5602-414E-8B01-FB0E6C7F3047}"/>
    <cellStyle name="SAPBEXexcCritical5 4 3 5" xfId="29667" xr:uid="{736B1964-953C-4D2F-8E86-0A1DDDA66E6A}"/>
    <cellStyle name="SAPBEXexcCritical5 4 3 6" xfId="30748" xr:uid="{DF2C3061-063C-445E-BC60-0EFD881BA457}"/>
    <cellStyle name="SAPBEXexcCritical5 4 4" xfId="27441" xr:uid="{A0FD6C2D-44C2-4432-85E4-8F279D8942BE}"/>
    <cellStyle name="SAPBEXexcCritical5 4 4 2" xfId="32039" xr:uid="{9938FA25-61E5-4CDF-9CBE-630D99DBB779}"/>
    <cellStyle name="SAPBEXexcCritical5 4 5" xfId="28113" xr:uid="{A4C64BC7-A91D-4CA3-9648-BEA2DF485F77}"/>
    <cellStyle name="SAPBEXexcCritical5 4 5 2" xfId="32671" xr:uid="{81E1B90B-803E-4203-AD54-6EFBF4EEA6D8}"/>
    <cellStyle name="SAPBEXexcCritical5 4 6" xfId="26808" xr:uid="{1AA6189C-3F3F-4098-BF4F-C1F87139ED27}"/>
    <cellStyle name="SAPBEXexcCritical5 4 6 2" xfId="31569" xr:uid="{3DC7FF6E-9E3B-4FA7-B719-56675EC84389}"/>
    <cellStyle name="SAPBEXexcCritical5 4 7" xfId="29665" xr:uid="{0FA1F8AC-31B8-403E-A38F-528A302F664B}"/>
    <cellStyle name="SAPBEXexcCritical5 4 8" xfId="30456" xr:uid="{F9CCE93E-FE86-44E8-93CA-2DA0686F8AF9}"/>
    <cellStyle name="SAPBEXexcCritical5 5" xfId="25885" xr:uid="{26C4DA6D-EF9C-47B7-A577-E8D3AA1270D2}"/>
    <cellStyle name="SAPBEXexcCritical5 5 2" xfId="30804" xr:uid="{9FB34213-C04B-4DB5-84C7-2124E0CC1A5A}"/>
    <cellStyle name="SAPBEXexcCritical5 6" xfId="28107" xr:uid="{ABFC6DFE-CB86-4340-8FD3-4B1E754781AC}"/>
    <cellStyle name="SAPBEXexcCritical5 6 2" xfId="32665" xr:uid="{B10140AD-A622-431D-81B3-51133828431E}"/>
    <cellStyle name="SAPBEXexcCritical5 7" xfId="28603" xr:uid="{3EA89763-1EEB-4223-A951-CF1C385447E7}"/>
    <cellStyle name="SAPBEXexcCritical5 7 2" xfId="33161" xr:uid="{6F45DD1D-6936-414C-85BB-08A7B770D674}"/>
    <cellStyle name="SAPBEXexcCritical5 8" xfId="29659" xr:uid="{6AF9CEBE-7620-4465-876F-812156EEE695}"/>
    <cellStyle name="SAPBEXexcCritical6" xfId="151" xr:uid="{6D689956-BD12-4B8D-B259-2A3968CF514F}"/>
    <cellStyle name="SAPBEXexcCritical6 2" xfId="13698" xr:uid="{35980637-A859-4DA4-B483-2530D0CBD5ED}"/>
    <cellStyle name="SAPBEXexcCritical6 2 2" xfId="25534" xr:uid="{83B6F9A0-CD63-4305-875A-D6F508BD212A}"/>
    <cellStyle name="SAPBEXexcCritical6 2 2 2" xfId="27681" xr:uid="{5FECBE08-7C37-4D58-8B09-641FD2E76B5F}"/>
    <cellStyle name="SAPBEXexcCritical6 2 2 2 2" xfId="32268" xr:uid="{608BAD09-7329-427A-95C2-7D7B8FBC6D8E}"/>
    <cellStyle name="SAPBEXexcCritical6 2 2 3" xfId="28118" xr:uid="{BFA79E8B-86D1-4B6C-888C-5D6C1416872F}"/>
    <cellStyle name="SAPBEXexcCritical6 2 2 3 2" xfId="32676" xr:uid="{ADDA1800-37E7-4F54-BD1D-9C2E9C0BA51A}"/>
    <cellStyle name="SAPBEXexcCritical6 2 2 4" xfId="26159" xr:uid="{10F49AA3-EA29-4121-8CA6-0A2027610185}"/>
    <cellStyle name="SAPBEXexcCritical6 2 2 4 2" xfId="30949" xr:uid="{384F2887-1F67-4E79-9DD9-54F8C70A939B}"/>
    <cellStyle name="SAPBEXexcCritical6 2 2 5" xfId="29670" xr:uid="{0CEEDE1E-5DED-4857-8F0D-7BFD6C8F9C5C}"/>
    <cellStyle name="SAPBEXexcCritical6 2 3" xfId="26632" xr:uid="{BC0B92BE-F155-4187-A549-60B14A368243}"/>
    <cellStyle name="SAPBEXexcCritical6 2 3 2" xfId="31410" xr:uid="{F4CA4915-2083-4D6D-9BED-1BB712E3336E}"/>
    <cellStyle name="SAPBEXexcCritical6 2 4" xfId="28117" xr:uid="{73673417-B753-45FD-858D-3BDE2E956A93}"/>
    <cellStyle name="SAPBEXexcCritical6 2 4 2" xfId="32675" xr:uid="{A145C96C-B374-463C-B09D-81F52B72860A}"/>
    <cellStyle name="SAPBEXexcCritical6 2 5" xfId="26208" xr:uid="{878A6AA9-ACF8-45F0-AF0B-46C451B10918}"/>
    <cellStyle name="SAPBEXexcCritical6 2 5 2" xfId="30997" xr:uid="{08DBC37F-E426-4A92-8E43-C3D9AB17F658}"/>
    <cellStyle name="SAPBEXexcCritical6 2 6" xfId="29669" xr:uid="{810A3ACE-5561-46E4-8FC6-0B4C3B931B4B}"/>
    <cellStyle name="SAPBEXexcCritical6 2 7" xfId="30230" xr:uid="{79C2B223-5203-46E0-91A7-CA480525E79C}"/>
    <cellStyle name="SAPBEXexcCritical6 3" xfId="24743" xr:uid="{FD2ACC83-797C-43ED-9F16-F0202E7E7BDB}"/>
    <cellStyle name="SAPBEXexcCritical6 3 2" xfId="25426" xr:uid="{3D94FE71-209E-4AFF-A9FE-6579EF039224}"/>
    <cellStyle name="SAPBEXexcCritical6 3 2 2" xfId="27574" xr:uid="{5AF2D5F0-5B93-44B8-83B7-EA2D285C0E56}"/>
    <cellStyle name="SAPBEXexcCritical6 3 2 2 2" xfId="32165" xr:uid="{0D4F3309-3CED-47DA-8C96-AD96EE2C265A}"/>
    <cellStyle name="SAPBEXexcCritical6 3 2 3" xfId="28120" xr:uid="{CF4718CB-EF26-45BA-B445-38FFE2D7BC31}"/>
    <cellStyle name="SAPBEXexcCritical6 3 2 3 2" xfId="32678" xr:uid="{75C54077-C228-4E45-98BE-E1BF8A79FF49}"/>
    <cellStyle name="SAPBEXexcCritical6 3 2 4" xfId="26766" xr:uid="{ADAADD92-0160-474C-A0A1-ABE7DBE1D024}"/>
    <cellStyle name="SAPBEXexcCritical6 3 2 4 2" xfId="31528" xr:uid="{289581F3-1A83-4535-BFEE-16631D5125B3}"/>
    <cellStyle name="SAPBEXexcCritical6 3 2 5" xfId="29672" xr:uid="{09FDA19C-332B-48A6-8C8C-43FE66112251}"/>
    <cellStyle name="SAPBEXexcCritical6 3 2 6" xfId="30578" xr:uid="{6245C85C-A9B6-43DC-83E5-E637571E4175}"/>
    <cellStyle name="SAPBEXexcCritical6 3 3" xfId="25704" xr:uid="{CBE083FD-292C-4E49-890D-6994675A0067}"/>
    <cellStyle name="SAPBEXexcCritical6 3 3 2" xfId="27851" xr:uid="{D452193E-3AB1-494D-AD62-26F89BF4A205}"/>
    <cellStyle name="SAPBEXexcCritical6 3 3 2 2" xfId="32438" xr:uid="{D5A4CA14-5688-49D7-86C2-E2CF3728761E}"/>
    <cellStyle name="SAPBEXexcCritical6 3 3 3" xfId="28121" xr:uid="{42E9FC9E-E0F9-4921-A90F-08818893BEC0}"/>
    <cellStyle name="SAPBEXexcCritical6 3 3 3 2" xfId="32679" xr:uid="{23C9AB58-BE45-46BA-9BE3-A0F09CA66339}"/>
    <cellStyle name="SAPBEXexcCritical6 3 3 4" xfId="26381" xr:uid="{CC46AA61-CD56-40F8-B7D2-3294D3407A3D}"/>
    <cellStyle name="SAPBEXexcCritical6 3 3 4 2" xfId="31169" xr:uid="{5CA180F0-DD12-4C6F-8F7E-5FBBA65DDAB8}"/>
    <cellStyle name="SAPBEXexcCritical6 3 3 5" xfId="29673" xr:uid="{F163F279-C692-43F2-8D4D-9E0B96E43B11}"/>
    <cellStyle name="SAPBEXexcCritical6 3 4" xfId="27325" xr:uid="{99962B17-7F2A-45AE-94AB-3BDEB7255740}"/>
    <cellStyle name="SAPBEXexcCritical6 3 4 2" xfId="31960" xr:uid="{BE6D9EDB-B69E-40CB-8B6F-1AC997BAFD94}"/>
    <cellStyle name="SAPBEXexcCritical6 3 5" xfId="28119" xr:uid="{F8CA75EB-FA4C-4BDE-8943-CDDBCECD9232}"/>
    <cellStyle name="SAPBEXexcCritical6 3 5 2" xfId="32677" xr:uid="{AE25D45F-CBAF-4E80-A293-CFB9D1DF6510}"/>
    <cellStyle name="SAPBEXexcCritical6 3 6" xfId="27131" xr:uid="{7B004AAE-45DD-4B48-BD47-9A738F76DD3A}"/>
    <cellStyle name="SAPBEXexcCritical6 3 6 2" xfId="31862" xr:uid="{224CCDE5-7D10-43BA-86D1-79BD1EF05ADF}"/>
    <cellStyle name="SAPBEXexcCritical6 3 7" xfId="29671" xr:uid="{3F3840A1-DC12-41D8-A877-934656B38A66}"/>
    <cellStyle name="SAPBEXexcCritical6 3 8" xfId="30400" xr:uid="{212E53B8-2EB5-4C72-B3D6-7186B59D50EA}"/>
    <cellStyle name="SAPBEXexcCritical6 4" xfId="25164" xr:uid="{62AE30F2-E906-4652-A78F-570E4DEB4BB1}"/>
    <cellStyle name="SAPBEXexcCritical6 4 2" xfId="25502" xr:uid="{8B856DAF-DEAB-4C9F-87DF-58DF16398398}"/>
    <cellStyle name="SAPBEXexcCritical6 4 2 2" xfId="27650" xr:uid="{606C5867-4B39-4B90-9AA0-3C6309789B55}"/>
    <cellStyle name="SAPBEXexcCritical6 4 2 2 2" xfId="32241" xr:uid="{E58C0C98-64D7-42B4-838F-54FE0762B8BD}"/>
    <cellStyle name="SAPBEXexcCritical6 4 2 3" xfId="28123" xr:uid="{E5938599-7A2C-47A2-BE18-C003884D66A6}"/>
    <cellStyle name="SAPBEXexcCritical6 4 2 3 2" xfId="32681" xr:uid="{7B9A4FAA-CA6C-4B49-BF80-804B531A4855}"/>
    <cellStyle name="SAPBEXexcCritical6 4 2 4" xfId="26282" xr:uid="{D4CFFC3F-7BB5-4BAE-BC76-5754FE4DD2F4}"/>
    <cellStyle name="SAPBEXexcCritical6 4 2 4 2" xfId="31070" xr:uid="{0FEEF8F0-56D8-4DCA-94D1-550FB53AA7D6}"/>
    <cellStyle name="SAPBEXexcCritical6 4 2 5" xfId="29675" xr:uid="{CE6C8516-9100-4759-A8AF-07B3CCC400E8}"/>
    <cellStyle name="SAPBEXexcCritical6 4 2 6" xfId="30654" xr:uid="{44E8DE1B-ED1A-408B-A1DD-12330BB8010F}"/>
    <cellStyle name="SAPBEXexcCritical6 4 3" xfId="25761" xr:uid="{B8060BC4-BA23-47FF-ABFC-8BBD89CDA24B}"/>
    <cellStyle name="SAPBEXexcCritical6 4 3 2" xfId="27908" xr:uid="{B2D992BE-2D4C-4EE1-81AD-524B106196E7}"/>
    <cellStyle name="SAPBEXexcCritical6 4 3 2 2" xfId="32495" xr:uid="{4C3CBA6A-F689-4329-BEEC-8F79B1A61DF9}"/>
    <cellStyle name="SAPBEXexcCritical6 4 3 3" xfId="28124" xr:uid="{62EA09A8-F01F-4538-AD82-E9BF85418587}"/>
    <cellStyle name="SAPBEXexcCritical6 4 3 3 2" xfId="32682" xr:uid="{FDAF2E04-BF01-436F-9711-A0B5FE4C68F6}"/>
    <cellStyle name="SAPBEXexcCritical6 4 3 4" xfId="26123" xr:uid="{DB03CF6B-9324-4A42-A837-53C298907915}"/>
    <cellStyle name="SAPBEXexcCritical6 4 3 4 2" xfId="30913" xr:uid="{3E5D1BC0-7F26-4254-AF30-F216A6FBC10E}"/>
    <cellStyle name="SAPBEXexcCritical6 4 3 5" xfId="29676" xr:uid="{8C5156C2-E53A-4C74-A37E-DFB5D042C4F3}"/>
    <cellStyle name="SAPBEXexcCritical6 4 3 6" xfId="30749" xr:uid="{34EE6E23-46C2-4044-BDD4-34D89474E8FD}"/>
    <cellStyle name="SAPBEXexcCritical6 4 4" xfId="27442" xr:uid="{A550D3B9-D4F8-4555-99BA-F46A2685A5A4}"/>
    <cellStyle name="SAPBEXexcCritical6 4 4 2" xfId="32040" xr:uid="{C2148D23-8999-43CE-8855-6B7499063B54}"/>
    <cellStyle name="SAPBEXexcCritical6 4 5" xfId="28122" xr:uid="{BCDAE6F2-8BF5-4756-BED5-9E7746A744EA}"/>
    <cellStyle name="SAPBEXexcCritical6 4 5 2" xfId="32680" xr:uid="{5347FE4C-73C6-4B5C-9308-6B5B97433099}"/>
    <cellStyle name="SAPBEXexcCritical6 4 6" xfId="26515" xr:uid="{476D4364-1D90-470F-8F85-C285A43B7DE4}"/>
    <cellStyle name="SAPBEXexcCritical6 4 6 2" xfId="31303" xr:uid="{6239B680-172F-4A75-8655-709888AAB593}"/>
    <cellStyle name="SAPBEXexcCritical6 4 7" xfId="29674" xr:uid="{21BDFD91-BC2E-49DC-B585-EF7176FDF567}"/>
    <cellStyle name="SAPBEXexcCritical6 4 8" xfId="30457" xr:uid="{6D0A11C7-F6C4-40E7-A8CC-018734B0BE7F}"/>
    <cellStyle name="SAPBEXexcCritical6 5" xfId="25886" xr:uid="{C1088027-54F8-4AB9-BEB9-88767D344A80}"/>
    <cellStyle name="SAPBEXexcCritical6 5 2" xfId="30805" xr:uid="{F0C943CC-9A20-47E3-9A56-7F2E073869BB}"/>
    <cellStyle name="SAPBEXexcCritical6 6" xfId="28116" xr:uid="{B4ADC78D-62C1-4753-A2D4-BA0C17374E02}"/>
    <cellStyle name="SAPBEXexcCritical6 6 2" xfId="32674" xr:uid="{2451C334-46B1-462F-9EFD-8E9C6E00A589}"/>
    <cellStyle name="SAPBEXexcCritical6 7" xfId="28604" xr:uid="{A60A8C97-1958-4C01-93E5-F9D953E2A507}"/>
    <cellStyle name="SAPBEXexcCritical6 7 2" xfId="33162" xr:uid="{2E9B47B2-3691-4BB8-A22E-05D50B81B0DC}"/>
    <cellStyle name="SAPBEXexcCritical6 8" xfId="29668" xr:uid="{EEAB5D94-526E-432A-B9F1-70C36F88C58A}"/>
    <cellStyle name="SAPBEXexcGood1" xfId="152" xr:uid="{0B1756D0-5521-4539-8B27-CC5A9B682E8A}"/>
    <cellStyle name="SAPBEXexcGood1 2" xfId="13699" xr:uid="{B4BDFBC3-0EB6-4176-8FEF-540815B9570A}"/>
    <cellStyle name="SAPBEXexcGood1 2 2" xfId="25535" xr:uid="{97EDB443-4C97-479B-9A5C-E4C14C7D3B2F}"/>
    <cellStyle name="SAPBEXexcGood1 2 2 2" xfId="27682" xr:uid="{C523CEDD-0F4E-4329-9AA4-FD03CA7F2ECD}"/>
    <cellStyle name="SAPBEXexcGood1 2 2 2 2" xfId="32269" xr:uid="{F41F4E5E-579A-4639-91B8-2BE5720B2889}"/>
    <cellStyle name="SAPBEXexcGood1 2 2 3" xfId="28127" xr:uid="{6E06E3CB-9ECB-4AEB-8D54-0981B7ED8734}"/>
    <cellStyle name="SAPBEXexcGood1 2 2 3 2" xfId="32685" xr:uid="{7E1B16AF-A5DA-4C70-B88A-BB82B7242C82}"/>
    <cellStyle name="SAPBEXexcGood1 2 2 4" xfId="26271" xr:uid="{F7C1C8ED-4283-407B-9096-912C1DBF36C2}"/>
    <cellStyle name="SAPBEXexcGood1 2 2 4 2" xfId="31059" xr:uid="{42341440-434F-44E4-8364-4381F4F810CD}"/>
    <cellStyle name="SAPBEXexcGood1 2 2 5" xfId="29679" xr:uid="{B5CBC4A8-6C4E-45DE-B408-1C35F388F36C}"/>
    <cellStyle name="SAPBEXexcGood1 2 3" xfId="26633" xr:uid="{5AC6C4A8-B515-44C4-B379-AED47B9A36CE}"/>
    <cellStyle name="SAPBEXexcGood1 2 3 2" xfId="31411" xr:uid="{5184857D-240A-4288-B412-F133FE7DDE88}"/>
    <cellStyle name="SAPBEXexcGood1 2 4" xfId="28126" xr:uid="{5E7A88C5-44AA-4BE6-8743-A862DD02EC45}"/>
    <cellStyle name="SAPBEXexcGood1 2 4 2" xfId="32684" xr:uid="{825367BE-1FF2-40E8-9057-2463ABA51895}"/>
    <cellStyle name="SAPBEXexcGood1 2 5" xfId="26132" xr:uid="{D67B788B-5A75-41BB-A692-65F998C2AFB9}"/>
    <cellStyle name="SAPBEXexcGood1 2 5 2" xfId="30922" xr:uid="{8545821E-96E9-4382-925C-B6DDD874F6F7}"/>
    <cellStyle name="SAPBEXexcGood1 2 6" xfId="29678" xr:uid="{5A91B126-5CC7-4E68-BC56-972A6B34CC2B}"/>
    <cellStyle name="SAPBEXexcGood1 2 7" xfId="30231" xr:uid="{2D6643F2-A7FB-407A-811A-B7762C98823A}"/>
    <cellStyle name="SAPBEXexcGood1 3" xfId="24742" xr:uid="{55538C25-AFFB-4DF4-94B5-9CA718F10D0C}"/>
    <cellStyle name="SAPBEXexcGood1 3 2" xfId="25514" xr:uid="{9A5D2056-4F6C-46BF-8AD0-DACECEC0737E}"/>
    <cellStyle name="SAPBEXexcGood1 3 2 2" xfId="27662" xr:uid="{A687F706-DA0A-4855-A01F-2588091F8513}"/>
    <cellStyle name="SAPBEXexcGood1 3 2 2 2" xfId="32253" xr:uid="{D2C1712D-887C-47B7-B0F9-34F264A5C15F}"/>
    <cellStyle name="SAPBEXexcGood1 3 2 3" xfId="28129" xr:uid="{D7EDA1FC-C066-4465-AAD5-D3B215C5C28D}"/>
    <cellStyle name="SAPBEXexcGood1 3 2 3 2" xfId="32687" xr:uid="{0E0D4F56-6228-4255-8AEB-AD10049E9E33}"/>
    <cellStyle name="SAPBEXexcGood1 3 2 4" xfId="26556" xr:uid="{14AD26E9-0760-4735-93BF-9BECABC295A5}"/>
    <cellStyle name="SAPBEXexcGood1 3 2 4 2" xfId="31344" xr:uid="{F06533E2-939D-43C3-AC5B-1CEE0484D931}"/>
    <cellStyle name="SAPBEXexcGood1 3 2 5" xfId="29681" xr:uid="{DA44FE69-0F1D-4ECE-B50B-E7B773727D6A}"/>
    <cellStyle name="SAPBEXexcGood1 3 2 6" xfId="30666" xr:uid="{89D72541-4988-48B7-A4E1-6FDB440D44B2}"/>
    <cellStyle name="SAPBEXexcGood1 3 3" xfId="25703" xr:uid="{D62EF57F-C9BA-4C73-8D87-6B21D84F57C2}"/>
    <cellStyle name="SAPBEXexcGood1 3 3 2" xfId="27850" xr:uid="{05CCC0ED-8B5B-4BDA-B368-2DFD70C11DEF}"/>
    <cellStyle name="SAPBEXexcGood1 3 3 2 2" xfId="32437" xr:uid="{2337F0F8-1F70-4F94-BF5B-924D5648EED9}"/>
    <cellStyle name="SAPBEXexcGood1 3 3 3" xfId="28130" xr:uid="{D9DE738C-FD97-4688-BBAD-42C07722919A}"/>
    <cellStyle name="SAPBEXexcGood1 3 3 3 2" xfId="32688" xr:uid="{4A55CD4E-9717-4251-8412-B07BBC3BAA97}"/>
    <cellStyle name="SAPBEXexcGood1 3 3 4" xfId="26286" xr:uid="{A2A64585-BA25-4E2F-84F9-A3DEE184FD53}"/>
    <cellStyle name="SAPBEXexcGood1 3 3 4 2" xfId="31074" xr:uid="{B9B8FB1C-FD23-41CF-818C-65F70E044FF9}"/>
    <cellStyle name="SAPBEXexcGood1 3 3 5" xfId="29682" xr:uid="{AB64B43A-0C41-4323-8E7B-4DA3E78DCA3A}"/>
    <cellStyle name="SAPBEXexcGood1 3 4" xfId="27324" xr:uid="{41821175-2C07-4363-AD23-1F36BBCACA65}"/>
    <cellStyle name="SAPBEXexcGood1 3 4 2" xfId="31959" xr:uid="{5BDE9AA1-7AC2-458F-8C84-F94562B3E2A9}"/>
    <cellStyle name="SAPBEXexcGood1 3 5" xfId="28128" xr:uid="{32121C36-4DC7-46E0-8D7E-6D5B1EB0065E}"/>
    <cellStyle name="SAPBEXexcGood1 3 5 2" xfId="32686" xr:uid="{6A1D1AE7-ED70-42E1-8ACF-F1242E1FBFC6}"/>
    <cellStyle name="SAPBEXexcGood1 3 6" xfId="26304" xr:uid="{6AE5487B-ED86-4DC7-B881-4774F9A01DCF}"/>
    <cellStyle name="SAPBEXexcGood1 3 6 2" xfId="31092" xr:uid="{86305FF0-0884-46D8-BF6D-8150B9C15759}"/>
    <cellStyle name="SAPBEXexcGood1 3 7" xfId="29680" xr:uid="{74E8481D-06C5-4011-AD48-883DA37686FF}"/>
    <cellStyle name="SAPBEXexcGood1 3 8" xfId="30399" xr:uid="{345B9722-FF7C-4A0F-9337-F61EF48D2148}"/>
    <cellStyle name="SAPBEXexcGood1 4" xfId="25165" xr:uid="{0605DF27-4E9D-4285-8C14-FEA857A9C3C9}"/>
    <cellStyle name="SAPBEXexcGood1 4 2" xfId="25419" xr:uid="{679339E5-CE35-4DA2-A2FF-B00F71559134}"/>
    <cellStyle name="SAPBEXexcGood1 4 2 2" xfId="27567" xr:uid="{E908A21D-0907-486F-9492-4CB56A233101}"/>
    <cellStyle name="SAPBEXexcGood1 4 2 2 2" xfId="32158" xr:uid="{DB811527-610C-4C2D-B326-C39EF7C8388B}"/>
    <cellStyle name="SAPBEXexcGood1 4 2 3" xfId="28132" xr:uid="{F04D9270-7342-4C51-86C8-437642D2960A}"/>
    <cellStyle name="SAPBEXexcGood1 4 2 3 2" xfId="32690" xr:uid="{E1C745DA-49DA-4011-B652-7BDD9690F5E6}"/>
    <cellStyle name="SAPBEXexcGood1 4 2 4" xfId="26901" xr:uid="{34D121F7-2520-4380-89DE-629AD79F4F6F}"/>
    <cellStyle name="SAPBEXexcGood1 4 2 4 2" xfId="31662" xr:uid="{4890E76D-A4EC-4FAE-BD02-57FF2C76A29B}"/>
    <cellStyle name="SAPBEXexcGood1 4 2 5" xfId="29684" xr:uid="{156382B2-52CA-434E-8DE5-2ABBC60F5DE1}"/>
    <cellStyle name="SAPBEXexcGood1 4 2 6" xfId="30571" xr:uid="{20B42880-31B7-49D6-B356-AF859543ABFD}"/>
    <cellStyle name="SAPBEXexcGood1 4 3" xfId="25762" xr:uid="{3EC5FF71-8257-42D6-82C0-49ECD38B34EB}"/>
    <cellStyle name="SAPBEXexcGood1 4 3 2" xfId="27909" xr:uid="{F5C88FC3-C7EA-45D4-A160-796CEB36B499}"/>
    <cellStyle name="SAPBEXexcGood1 4 3 2 2" xfId="32496" xr:uid="{F6766854-0BC7-4C6D-991F-89E854039E62}"/>
    <cellStyle name="SAPBEXexcGood1 4 3 3" xfId="28133" xr:uid="{51AD0CBD-E1FB-465D-ABC5-78FC7527603E}"/>
    <cellStyle name="SAPBEXexcGood1 4 3 3 2" xfId="32691" xr:uid="{FCA77CA7-7C9F-46F5-BDF4-F8A3C6478B21}"/>
    <cellStyle name="SAPBEXexcGood1 4 3 4" xfId="27082" xr:uid="{69E642E4-D667-402E-9E95-C79256D73642}"/>
    <cellStyle name="SAPBEXexcGood1 4 3 4 2" xfId="31842" xr:uid="{FCBB585F-AC0D-4F41-9CBC-1CF250F32485}"/>
    <cellStyle name="SAPBEXexcGood1 4 3 5" xfId="29685" xr:uid="{493BD56F-62EA-445D-AB93-4A667CB19780}"/>
    <cellStyle name="SAPBEXexcGood1 4 3 6" xfId="30750" xr:uid="{7E93685F-9FB9-4341-A393-1A28126C604B}"/>
    <cellStyle name="SAPBEXexcGood1 4 4" xfId="27443" xr:uid="{5912B1EE-2F2B-433B-BA58-038146A1D673}"/>
    <cellStyle name="SAPBEXexcGood1 4 4 2" xfId="32041" xr:uid="{F4E9F00C-5BAC-466C-8E26-73B03EFC94E5}"/>
    <cellStyle name="SAPBEXexcGood1 4 5" xfId="28131" xr:uid="{3C857A42-A86D-4655-B274-9CD9ED0C78FA}"/>
    <cellStyle name="SAPBEXexcGood1 4 5 2" xfId="32689" xr:uid="{EA62FCAF-CD6C-4361-9A5F-8E9D0A065DBE}"/>
    <cellStyle name="SAPBEXexcGood1 4 6" xfId="26200" xr:uid="{EF37509A-1E53-4C24-9EEB-53337859F12A}"/>
    <cellStyle name="SAPBEXexcGood1 4 6 2" xfId="30990" xr:uid="{A9FE3535-6D53-46C5-9452-6451C399BFCF}"/>
    <cellStyle name="SAPBEXexcGood1 4 7" xfId="29683" xr:uid="{275A5F83-07DE-4600-A43A-9B0F720528BF}"/>
    <cellStyle name="SAPBEXexcGood1 4 8" xfId="30458" xr:uid="{8E7F1A50-9D16-4987-997C-2832DCDD2FA3}"/>
    <cellStyle name="SAPBEXexcGood1 5" xfId="25887" xr:uid="{584EFBF6-39FD-4448-B39B-C53FE908735D}"/>
    <cellStyle name="SAPBEXexcGood1 5 2" xfId="30806" xr:uid="{40A8F071-5475-4F62-8775-C5B6EA5D915C}"/>
    <cellStyle name="SAPBEXexcGood1 6" xfId="28125" xr:uid="{17B4D1B3-D2D9-4FC3-987A-EF90AD2ADDD8}"/>
    <cellStyle name="SAPBEXexcGood1 6 2" xfId="32683" xr:uid="{0CDDEC28-E6EA-4F54-AC1E-D2042C13B581}"/>
    <cellStyle name="SAPBEXexcGood1 7" xfId="26954" xr:uid="{F23DC5A7-5C66-4F09-B7C7-11E0A81697C3}"/>
    <cellStyle name="SAPBEXexcGood1 7 2" xfId="31715" xr:uid="{CF02D833-A39C-483C-A50E-9447D30F6CC2}"/>
    <cellStyle name="SAPBEXexcGood1 8" xfId="29677" xr:uid="{B716522D-B770-444D-8DC1-1B073394AC6D}"/>
    <cellStyle name="SAPBEXexcGood2" xfId="153" xr:uid="{0FEF52C9-CEDD-40E0-B2A3-C435343F1718}"/>
    <cellStyle name="SAPBEXexcGood2 2" xfId="13700" xr:uid="{67F14477-2A49-49AC-B838-82E3C1A357E3}"/>
    <cellStyle name="SAPBEXexcGood2 2 2" xfId="25536" xr:uid="{AE03F25F-6842-4D1C-95AC-7588A7816EC4}"/>
    <cellStyle name="SAPBEXexcGood2 2 2 2" xfId="27683" xr:uid="{869326FF-7ECC-4EA9-AA3F-D4758F500710}"/>
    <cellStyle name="SAPBEXexcGood2 2 2 2 2" xfId="32270" xr:uid="{2CC85A77-C17E-4E15-8993-3C43A30FA33F}"/>
    <cellStyle name="SAPBEXexcGood2 2 2 3" xfId="28136" xr:uid="{09412440-CDD1-4442-A739-B962C909BF92}"/>
    <cellStyle name="SAPBEXexcGood2 2 2 3 2" xfId="32694" xr:uid="{03D8DB8E-AB67-4926-8B53-DD042BA6A9A1}"/>
    <cellStyle name="SAPBEXexcGood2 2 2 4" xfId="26221" xr:uid="{9341705C-1CA4-4A98-8747-B2DD981C177F}"/>
    <cellStyle name="SAPBEXexcGood2 2 2 4 2" xfId="31010" xr:uid="{9B46D0F2-0DD7-4F50-BD93-9A27D374DE13}"/>
    <cellStyle name="SAPBEXexcGood2 2 2 5" xfId="29688" xr:uid="{1F399DE9-7FA0-4789-9CDE-983E3B1495B4}"/>
    <cellStyle name="SAPBEXexcGood2 2 3" xfId="26634" xr:uid="{0E21A59F-3433-459E-A5C2-67BBFFDBFF10}"/>
    <cellStyle name="SAPBEXexcGood2 2 3 2" xfId="31412" xr:uid="{7DB26850-96D3-4B41-820D-6E04FD9F1891}"/>
    <cellStyle name="SAPBEXexcGood2 2 4" xfId="28135" xr:uid="{04F27406-ECB2-4325-96C7-B74FD2358B9B}"/>
    <cellStyle name="SAPBEXexcGood2 2 4 2" xfId="32693" xr:uid="{843D20E8-8358-4583-9BF1-C3CA4C7286D7}"/>
    <cellStyle name="SAPBEXexcGood2 2 5" xfId="27356" xr:uid="{4A615A47-86A0-4CE8-9120-00CB870DE1FD}"/>
    <cellStyle name="SAPBEXexcGood2 2 5 2" xfId="31985" xr:uid="{F6922A74-0EA0-4E6B-9B68-821D0EE2D38B}"/>
    <cellStyle name="SAPBEXexcGood2 2 6" xfId="29687" xr:uid="{129C124E-5CD0-4F0A-8C13-7A2DA97CD8F4}"/>
    <cellStyle name="SAPBEXexcGood2 2 7" xfId="30232" xr:uid="{7FDDDF7B-F882-4E76-B635-71FFB3DC96AB}"/>
    <cellStyle name="SAPBEXexcGood2 3" xfId="24741" xr:uid="{B6B91B06-EF6B-4DE3-8A0A-390191AD1B08}"/>
    <cellStyle name="SAPBEXexcGood2 3 2" xfId="25413" xr:uid="{06D73C8E-0B75-4302-B94A-7C9D71680C4A}"/>
    <cellStyle name="SAPBEXexcGood2 3 2 2" xfId="27561" xr:uid="{41D38314-0454-4EA3-B684-76ADE5CFFC07}"/>
    <cellStyle name="SAPBEXexcGood2 3 2 2 2" xfId="32152" xr:uid="{148C3A9C-B2B9-4208-A777-1995A2259CD2}"/>
    <cellStyle name="SAPBEXexcGood2 3 2 3" xfId="28138" xr:uid="{4F3407C1-D654-4287-AB7D-A4C54A071B7D}"/>
    <cellStyle name="SAPBEXexcGood2 3 2 3 2" xfId="32696" xr:uid="{35477793-8D93-47C6-93F8-FEE14E915243}"/>
    <cellStyle name="SAPBEXexcGood2 3 2 4" xfId="26596" xr:uid="{8B4874F3-FE1B-41C7-A775-46FF7EA864DA}"/>
    <cellStyle name="SAPBEXexcGood2 3 2 4 2" xfId="31383" xr:uid="{BEF68DB2-5FAC-463C-96BB-34373EBC42A5}"/>
    <cellStyle name="SAPBEXexcGood2 3 2 5" xfId="29690" xr:uid="{7529AD90-EBAA-4E88-8AA7-F4AE19290E51}"/>
    <cellStyle name="SAPBEXexcGood2 3 2 6" xfId="30565" xr:uid="{D33A829E-A832-431F-9EBD-0CB45BA75963}"/>
    <cellStyle name="SAPBEXexcGood2 3 3" xfId="25702" xr:uid="{57968E06-0464-4525-958C-790CEED4717A}"/>
    <cellStyle name="SAPBEXexcGood2 3 3 2" xfId="27849" xr:uid="{75DCDD79-20D9-41B8-95F8-A44BCCF27F1E}"/>
    <cellStyle name="SAPBEXexcGood2 3 3 2 2" xfId="32436" xr:uid="{521AFD6B-6101-46D3-8351-6EFD74F09324}"/>
    <cellStyle name="SAPBEXexcGood2 3 3 3" xfId="28139" xr:uid="{AAE611AB-1D6C-4E77-9D1C-B2BD9D24583C}"/>
    <cellStyle name="SAPBEXexcGood2 3 3 3 2" xfId="32697" xr:uid="{D8B03F04-BF10-4BDB-825D-F3CAFEC8D9F1}"/>
    <cellStyle name="SAPBEXexcGood2 3 3 4" xfId="26832" xr:uid="{20179140-9B4C-4B97-A3BE-1FD5412D1F00}"/>
    <cellStyle name="SAPBEXexcGood2 3 3 4 2" xfId="31593" xr:uid="{B4BCE2A2-D3FE-4FB2-8305-82749F6FD324}"/>
    <cellStyle name="SAPBEXexcGood2 3 3 5" xfId="29691" xr:uid="{CCFDB4B2-A7B5-4F3A-B161-7002D4F5AD95}"/>
    <cellStyle name="SAPBEXexcGood2 3 4" xfId="27323" xr:uid="{378CE0DE-5291-43EE-A129-17AFBAEF2EBE}"/>
    <cellStyle name="SAPBEXexcGood2 3 4 2" xfId="31958" xr:uid="{77BB76D5-407B-4A35-8171-23D2445DDDB7}"/>
    <cellStyle name="SAPBEXexcGood2 3 5" xfId="28137" xr:uid="{4DFCECD0-C93C-4078-8889-4FEC43A07106}"/>
    <cellStyle name="SAPBEXexcGood2 3 5 2" xfId="32695" xr:uid="{89F071EE-807A-4AB6-A959-11BCAE24AB61}"/>
    <cellStyle name="SAPBEXexcGood2 3 6" xfId="26172" xr:uid="{C0A025BB-AAD9-43E9-A151-A27A340C2609}"/>
    <cellStyle name="SAPBEXexcGood2 3 6 2" xfId="30962" xr:uid="{6D754492-DE6C-480B-A99C-8B68AA02F0BD}"/>
    <cellStyle name="SAPBEXexcGood2 3 7" xfId="29689" xr:uid="{C6A2DF25-9BB7-4E81-B463-9CF6FFE7406C}"/>
    <cellStyle name="SAPBEXexcGood2 3 8" xfId="30398" xr:uid="{BD5111A9-D800-43A1-88E3-0E555586979E}"/>
    <cellStyle name="SAPBEXexcGood2 4" xfId="25166" xr:uid="{B115987F-B8EA-4904-ABB4-DC4AC4096F96}"/>
    <cellStyle name="SAPBEXexcGood2 4 2" xfId="25453" xr:uid="{EB07F44B-37CD-4946-9A58-956178791A4F}"/>
    <cellStyle name="SAPBEXexcGood2 4 2 2" xfId="27601" xr:uid="{DA2E0566-04DE-4780-A0B4-77EDD2DD969F}"/>
    <cellStyle name="SAPBEXexcGood2 4 2 2 2" xfId="32192" xr:uid="{A4CE82BB-CCDE-4E2E-94FE-B672C3F52856}"/>
    <cellStyle name="SAPBEXexcGood2 4 2 3" xfId="28141" xr:uid="{0D77500A-874C-41EE-A106-9C1B222721FB}"/>
    <cellStyle name="SAPBEXexcGood2 4 2 3 2" xfId="32699" xr:uid="{46A70DE6-945B-45A9-8B70-B0191651A1E0}"/>
    <cellStyle name="SAPBEXexcGood2 4 2 4" xfId="26759" xr:uid="{4146A9D8-F666-4E25-A8E1-9DCEB03D2F32}"/>
    <cellStyle name="SAPBEXexcGood2 4 2 4 2" xfId="31521" xr:uid="{6B95FE48-8642-492D-8967-65505489625C}"/>
    <cellStyle name="SAPBEXexcGood2 4 2 5" xfId="29693" xr:uid="{C5699D8D-1141-44DE-8217-315B73051D31}"/>
    <cellStyle name="SAPBEXexcGood2 4 2 6" xfId="30605" xr:uid="{89ED06CC-52C8-4209-A356-DF834EC1BABE}"/>
    <cellStyle name="SAPBEXexcGood2 4 3" xfId="25763" xr:uid="{C7939571-55B5-4330-AC45-813C9E778509}"/>
    <cellStyle name="SAPBEXexcGood2 4 3 2" xfId="27910" xr:uid="{2C32875B-5B2D-4143-9F99-7E0E54EC34B0}"/>
    <cellStyle name="SAPBEXexcGood2 4 3 2 2" xfId="32497" xr:uid="{821D433A-62C9-409F-95D3-E18C1F102ED8}"/>
    <cellStyle name="SAPBEXexcGood2 4 3 3" xfId="28142" xr:uid="{17DC79E9-B71A-477F-8CC8-A4D51609A3E7}"/>
    <cellStyle name="SAPBEXexcGood2 4 3 3 2" xfId="32700" xr:uid="{4759546B-4077-4D44-8A75-8A5A50CB1161}"/>
    <cellStyle name="SAPBEXexcGood2 4 3 4" xfId="26480" xr:uid="{A3D2A914-6F13-48D7-B03F-65A35088C9F6}"/>
    <cellStyle name="SAPBEXexcGood2 4 3 4 2" xfId="31268" xr:uid="{4C7E6634-AB94-44DF-B67A-935889FC9A45}"/>
    <cellStyle name="SAPBEXexcGood2 4 3 5" xfId="29694" xr:uid="{D2198AF8-AD95-407B-A327-CDB1F981AF05}"/>
    <cellStyle name="SAPBEXexcGood2 4 3 6" xfId="30751" xr:uid="{06F08AB1-7CED-4689-B559-1B3561DAB1D9}"/>
    <cellStyle name="SAPBEXexcGood2 4 4" xfId="27444" xr:uid="{C12060C0-7A43-4AAE-A9C2-5591E5AFEBA5}"/>
    <cellStyle name="SAPBEXexcGood2 4 4 2" xfId="32042" xr:uid="{8FBA257D-145A-4FFE-A9A4-A8E7BC86C72E}"/>
    <cellStyle name="SAPBEXexcGood2 4 5" xfId="28140" xr:uid="{9A1EE428-3EF1-4991-BF32-EB11A51A89B1}"/>
    <cellStyle name="SAPBEXexcGood2 4 5 2" xfId="32698" xr:uid="{F0A090FB-531A-45BE-BE12-FBB858D987B9}"/>
    <cellStyle name="SAPBEXexcGood2 4 6" xfId="26483" xr:uid="{6DEA186A-6B25-4E62-952A-E6E496CA461C}"/>
    <cellStyle name="SAPBEXexcGood2 4 6 2" xfId="31271" xr:uid="{976161C6-1958-4A70-9E03-3BF5575C4174}"/>
    <cellStyle name="SAPBEXexcGood2 4 7" xfId="29692" xr:uid="{B0115446-BD6F-40FC-9E96-A1762846285E}"/>
    <cellStyle name="SAPBEXexcGood2 4 8" xfId="30459" xr:uid="{2765B036-EE17-4DC6-8E72-5D539758337F}"/>
    <cellStyle name="SAPBEXexcGood2 5" xfId="25888" xr:uid="{8C5C1CC0-D160-42A2-B903-759BBD366B1A}"/>
    <cellStyle name="SAPBEXexcGood2 5 2" xfId="30807" xr:uid="{8263E1A4-99F6-4D6A-B5D2-F624F3576356}"/>
    <cellStyle name="SAPBEXexcGood2 6" xfId="28134" xr:uid="{A6474CCC-9C75-4AE4-80D1-521BA81F591B}"/>
    <cellStyle name="SAPBEXexcGood2 6 2" xfId="32692" xr:uid="{C23DBEC2-0547-45A4-97ED-BE1190921B10}"/>
    <cellStyle name="SAPBEXexcGood2 7" xfId="26892" xr:uid="{BC656539-0F43-404B-BBC7-12D6356C89B2}"/>
    <cellStyle name="SAPBEXexcGood2 7 2" xfId="31653" xr:uid="{DDE44579-C00C-44BE-83EF-247A6DAEF809}"/>
    <cellStyle name="SAPBEXexcGood2 8" xfId="29686" xr:uid="{62043E76-995B-43A9-831C-D4C4FDADA612}"/>
    <cellStyle name="SAPBEXexcGood3" xfId="154" xr:uid="{8F3007FD-2086-4EB5-91B9-C9DB5C96AF66}"/>
    <cellStyle name="SAPBEXexcGood3 2" xfId="13701" xr:uid="{17607F8F-1C94-44FC-91DB-8BB30784767D}"/>
    <cellStyle name="SAPBEXexcGood3 2 2" xfId="25537" xr:uid="{E23E29C6-330E-4848-8240-49CBE9CAE224}"/>
    <cellStyle name="SAPBEXexcGood3 2 2 2" xfId="27684" xr:uid="{E10E1C70-3D05-48E8-B601-7288B8786CD6}"/>
    <cellStyle name="SAPBEXexcGood3 2 2 2 2" xfId="32271" xr:uid="{44F960B8-811C-4E11-A21D-47C5CC90516B}"/>
    <cellStyle name="SAPBEXexcGood3 2 2 3" xfId="28145" xr:uid="{C63A2ED0-693C-43A4-AAAC-E059CD1C77C3}"/>
    <cellStyle name="SAPBEXexcGood3 2 2 3 2" xfId="32703" xr:uid="{E50BF5C5-D310-43DA-85DB-FDDF41D93101}"/>
    <cellStyle name="SAPBEXexcGood3 2 2 4" xfId="26379" xr:uid="{7FAC98EC-0659-44C5-82F7-0FC973E3A233}"/>
    <cellStyle name="SAPBEXexcGood3 2 2 4 2" xfId="31167" xr:uid="{46302D8B-B500-41A1-8E26-611258539652}"/>
    <cellStyle name="SAPBEXexcGood3 2 2 5" xfId="29697" xr:uid="{96620EC2-B946-4017-84C2-36A2ABE2E075}"/>
    <cellStyle name="SAPBEXexcGood3 2 3" xfId="26635" xr:uid="{66A42E50-A9DD-407D-8115-01FDE36B06A3}"/>
    <cellStyle name="SAPBEXexcGood3 2 3 2" xfId="31413" xr:uid="{6047FF66-C127-4835-9C3C-1ADBB0B2EAC1}"/>
    <cellStyle name="SAPBEXexcGood3 2 4" xfId="28144" xr:uid="{2A3EE8B8-1D1D-4551-AF79-94C053A23840}"/>
    <cellStyle name="SAPBEXexcGood3 2 4 2" xfId="32702" xr:uid="{C0E215D3-0795-4C81-9D63-F9752F648551}"/>
    <cellStyle name="SAPBEXexcGood3 2 5" xfId="26976" xr:uid="{BD6B084E-4AF2-4D4C-BB23-98B3383946BF}"/>
    <cellStyle name="SAPBEXexcGood3 2 5 2" xfId="31737" xr:uid="{9D98C1CB-90B8-460E-B614-DBD6E32F8335}"/>
    <cellStyle name="SAPBEXexcGood3 2 6" xfId="29696" xr:uid="{1EC4B744-C656-4F80-B424-57B8E3F3BE3F}"/>
    <cellStyle name="SAPBEXexcGood3 2 7" xfId="30233" xr:uid="{5BCDDA6C-4191-40A8-BE31-55DB79A9CCCE}"/>
    <cellStyle name="SAPBEXexcGood3 3" xfId="24740" xr:uid="{476FD067-6341-4DA7-9330-901FB1994219}"/>
    <cellStyle name="SAPBEXexcGood3 3 2" xfId="25497" xr:uid="{098868CA-334D-426A-A4F7-96FCD9E3DE27}"/>
    <cellStyle name="SAPBEXexcGood3 3 2 2" xfId="27645" xr:uid="{61B67DB2-BCBD-4ECA-834F-12104B00387B}"/>
    <cellStyle name="SAPBEXexcGood3 3 2 2 2" xfId="32236" xr:uid="{59BC5C04-4405-4EF6-9427-5E72E09E6D5F}"/>
    <cellStyle name="SAPBEXexcGood3 3 2 3" xfId="28147" xr:uid="{85C64BFC-E922-4B8D-A4AA-87C4021D8D90}"/>
    <cellStyle name="SAPBEXexcGood3 3 2 3 2" xfId="32705" xr:uid="{2C7E7AAF-83F4-44B7-9990-5AF0DD465A04}"/>
    <cellStyle name="SAPBEXexcGood3 3 2 4" xfId="26910" xr:uid="{16DE21D2-D955-47D5-9D4B-9ECB13D5BFD1}"/>
    <cellStyle name="SAPBEXexcGood3 3 2 4 2" xfId="31671" xr:uid="{EBE1C7CA-A6F2-4570-90D7-C253721B7B63}"/>
    <cellStyle name="SAPBEXexcGood3 3 2 5" xfId="29699" xr:uid="{7E0F18A7-96B5-4F55-BDB0-EC56BCFBEA4F}"/>
    <cellStyle name="SAPBEXexcGood3 3 2 6" xfId="30649" xr:uid="{22355064-82E5-405E-B503-39610C5BFA9A}"/>
    <cellStyle name="SAPBEXexcGood3 3 3" xfId="25701" xr:uid="{42C4DBB8-BB31-4471-A39F-68976AF51E60}"/>
    <cellStyle name="SAPBEXexcGood3 3 3 2" xfId="27848" xr:uid="{0350DB59-BFD3-4347-88D2-75FD0041DDCA}"/>
    <cellStyle name="SAPBEXexcGood3 3 3 2 2" xfId="32435" xr:uid="{3C3DC087-B303-4D21-9587-449B365EEC6B}"/>
    <cellStyle name="SAPBEXexcGood3 3 3 3" xfId="28148" xr:uid="{87FF42E2-EF7E-4418-9A59-3423F8DF4259}"/>
    <cellStyle name="SAPBEXexcGood3 3 3 3 2" xfId="32706" xr:uid="{89473655-8C68-48BF-B31C-22E2C1416CBC}"/>
    <cellStyle name="SAPBEXexcGood3 3 3 4" xfId="26180" xr:uid="{D15E046B-AF72-467C-9579-9CC38093C62E}"/>
    <cellStyle name="SAPBEXexcGood3 3 3 4 2" xfId="30970" xr:uid="{5D87FE07-2B58-4E56-890E-3579BAD5D3E9}"/>
    <cellStyle name="SAPBEXexcGood3 3 3 5" xfId="29700" xr:uid="{B7109E9A-888A-42A7-AB2B-850358BE98D0}"/>
    <cellStyle name="SAPBEXexcGood3 3 4" xfId="27322" xr:uid="{C63B3DC9-56F6-4CFD-9DB5-451EB4797793}"/>
    <cellStyle name="SAPBEXexcGood3 3 4 2" xfId="31957" xr:uid="{95C13608-93E0-4E3B-811D-57971CCA4154}"/>
    <cellStyle name="SAPBEXexcGood3 3 5" xfId="28146" xr:uid="{5A6456E3-9EC9-4A0B-900E-6E2FFC010EC2}"/>
    <cellStyle name="SAPBEXexcGood3 3 5 2" xfId="32704" xr:uid="{A9AED2EC-0B50-4AB2-B406-065036F2D00E}"/>
    <cellStyle name="SAPBEXexcGood3 3 6" xfId="26555" xr:uid="{7A4AF413-6A53-45CD-95EF-CB3F17B52825}"/>
    <cellStyle name="SAPBEXexcGood3 3 6 2" xfId="31343" xr:uid="{3592F7D0-5258-425F-92F3-FB54995E5A95}"/>
    <cellStyle name="SAPBEXexcGood3 3 7" xfId="29698" xr:uid="{0B6DCCBF-6ED3-44CF-A3BC-94E245D0730E}"/>
    <cellStyle name="SAPBEXexcGood3 3 8" xfId="30397" xr:uid="{4E04593B-A08F-4607-A616-16FA29049E59}"/>
    <cellStyle name="SAPBEXexcGood3 4" xfId="25167" xr:uid="{CEF3DF83-46C0-4BFD-B6F2-41573D4D47CD}"/>
    <cellStyle name="SAPBEXexcGood3 4 2" xfId="25467" xr:uid="{834D891C-7007-46BF-B6B2-1B47A812B303}"/>
    <cellStyle name="SAPBEXexcGood3 4 2 2" xfId="27615" xr:uid="{4BB0CE20-B3B8-4841-8BD5-9CDF15305A91}"/>
    <cellStyle name="SAPBEXexcGood3 4 2 2 2" xfId="32206" xr:uid="{8710393B-7895-48AE-BEF3-C4AEBD16896C}"/>
    <cellStyle name="SAPBEXexcGood3 4 2 3" xfId="28150" xr:uid="{880158D4-E81E-47C0-A46C-5940A5105F81}"/>
    <cellStyle name="SAPBEXexcGood3 4 2 3 2" xfId="32708" xr:uid="{BF6D95A4-79A5-4273-AF73-57707BDE99ED}"/>
    <cellStyle name="SAPBEXexcGood3 4 2 4" xfId="26487" xr:uid="{3A5C509D-B7A9-4909-BC1A-42EEC9834851}"/>
    <cellStyle name="SAPBEXexcGood3 4 2 4 2" xfId="31275" xr:uid="{DC5BA2E8-557B-4DD6-A446-855D03EFA75B}"/>
    <cellStyle name="SAPBEXexcGood3 4 2 5" xfId="29702" xr:uid="{11F1512E-7FE4-4477-BCCE-962806D94D54}"/>
    <cellStyle name="SAPBEXexcGood3 4 2 6" xfId="30619" xr:uid="{8D2FF542-9D06-47B5-919C-F23B141078E2}"/>
    <cellStyle name="SAPBEXexcGood3 4 3" xfId="25764" xr:uid="{DD7512F4-8225-4BB4-8DA2-3305329400BA}"/>
    <cellStyle name="SAPBEXexcGood3 4 3 2" xfId="27911" xr:uid="{A6A285D1-637D-4AC3-A315-BAA89583301A}"/>
    <cellStyle name="SAPBEXexcGood3 4 3 2 2" xfId="32498" xr:uid="{430392A9-1A2F-42AC-9044-1FD8428E6AF2}"/>
    <cellStyle name="SAPBEXexcGood3 4 3 3" xfId="28151" xr:uid="{2D89286C-97A8-4299-911A-C4F4010ABA7B}"/>
    <cellStyle name="SAPBEXexcGood3 4 3 3 2" xfId="32709" xr:uid="{4FD5CD09-0E6C-4A3A-ACE7-24BBB618360B}"/>
    <cellStyle name="SAPBEXexcGood3 4 3 4" xfId="27111" xr:uid="{1B40ADEA-1CB6-42C3-8195-5C42B45EEDD3}"/>
    <cellStyle name="SAPBEXexcGood3 4 3 4 2" xfId="31856" xr:uid="{271E09B7-E0B9-44A5-84AD-0B0D64B7FB0A}"/>
    <cellStyle name="SAPBEXexcGood3 4 3 5" xfId="29703" xr:uid="{CD9FEF89-6E5C-41DD-98EF-99F238DC0176}"/>
    <cellStyle name="SAPBEXexcGood3 4 3 6" xfId="30752" xr:uid="{257DB926-5911-4350-B5D3-E5921E81E5D6}"/>
    <cellStyle name="SAPBEXexcGood3 4 4" xfId="27445" xr:uid="{825B0DFB-43B1-4D7D-90C3-C61857118457}"/>
    <cellStyle name="SAPBEXexcGood3 4 4 2" xfId="32043" xr:uid="{FFB852D7-68A6-4E4C-9123-03A9193BF158}"/>
    <cellStyle name="SAPBEXexcGood3 4 5" xfId="28149" xr:uid="{0A3CFE25-6477-4662-AA98-2CC861FB7087}"/>
    <cellStyle name="SAPBEXexcGood3 4 5 2" xfId="32707" xr:uid="{2DA8EAA6-42D8-4E64-95A3-1F887F3E64CB}"/>
    <cellStyle name="SAPBEXexcGood3 4 6" xfId="26424" xr:uid="{E4B112A1-0A97-4EA8-8F42-34D2EDFBED3B}"/>
    <cellStyle name="SAPBEXexcGood3 4 6 2" xfId="31212" xr:uid="{0AF85A6F-3B57-49B1-A178-CD46D527DAA0}"/>
    <cellStyle name="SAPBEXexcGood3 4 7" xfId="29701" xr:uid="{4A65167B-E4EB-4539-883B-238533E844CA}"/>
    <cellStyle name="SAPBEXexcGood3 4 8" xfId="30460" xr:uid="{7C3D6BB1-90EB-44CE-BCD6-188AC90C349A}"/>
    <cellStyle name="SAPBEXexcGood3 5" xfId="25889" xr:uid="{F9233A72-722C-4340-AC46-0D13A8E2B455}"/>
    <cellStyle name="SAPBEXexcGood3 5 2" xfId="30808" xr:uid="{A46EE797-2771-4CD0-BAA0-2C22725826F4}"/>
    <cellStyle name="SAPBEXexcGood3 6" xfId="28143" xr:uid="{DA0DAB5D-9ADC-4D2C-9B9B-6A557ED3F86D}"/>
    <cellStyle name="SAPBEXexcGood3 6 2" xfId="32701" xr:uid="{C0F66028-4E80-4D1F-951A-715CEA5E9E2C}"/>
    <cellStyle name="SAPBEXexcGood3 7" xfId="28605" xr:uid="{CE545DBC-FE22-4E19-BBCA-96B9F50C3375}"/>
    <cellStyle name="SAPBEXexcGood3 7 2" xfId="33163" xr:uid="{405B7AD8-E171-4BDE-95F9-DEB7D0BA30D4}"/>
    <cellStyle name="SAPBEXexcGood3 8" xfId="29695" xr:uid="{C31461EC-F0B2-49CA-8A3C-F445405E7F81}"/>
    <cellStyle name="SAPBEXfilterDrill" xfId="155" xr:uid="{A88F13D0-EAF5-4E50-BB32-4D801AB08000}"/>
    <cellStyle name="SAPBEXfilterDrill 2" xfId="25890" xr:uid="{53900788-04C2-4EB3-9573-C126A17D5C36}"/>
    <cellStyle name="SAPBEXfilterDrill 2 2" xfId="30809" xr:uid="{96094AD7-33B6-4D5E-AB8C-D0436B7B2A78}"/>
    <cellStyle name="SAPBEXfilterItem" xfId="156" xr:uid="{B93A7048-C324-4F04-A8B8-4F86BCDDE414}"/>
    <cellStyle name="SAPBEXfilterItem 2" xfId="157" xr:uid="{CB14977A-D7F7-486B-A0D9-CE54FCB5DB51}"/>
    <cellStyle name="SAPBEXfilterItem 3" xfId="297" xr:uid="{7868634E-2D53-43CB-A039-643C600EE9A6}"/>
    <cellStyle name="SAPBEXfilterItem 4" xfId="298" xr:uid="{E2FB69D5-70B0-41F6-8D42-8342B2C60C2A}"/>
    <cellStyle name="SAPBEXfilterItem 5" xfId="299" xr:uid="{BCF40CE0-5210-40AA-9A23-D20B9694E229}"/>
    <cellStyle name="SAPBEXfilterItem 6" xfId="300" xr:uid="{B1B69773-0550-47C5-91B8-8D73E838C78B}"/>
    <cellStyle name="SAPBEXfilterItem 7" xfId="301" xr:uid="{79A843D0-95FE-47BF-AEB2-CD1F3AF4E83C}"/>
    <cellStyle name="SAPBEXfilterItem 8" xfId="478" xr:uid="{CA055FD1-56CB-4163-87DF-A9FB3AF528C7}"/>
    <cellStyle name="SAPBEXfilterItem_Copy of xSAPtemp5457" xfId="302" xr:uid="{57B45AF4-6296-4EDB-AEE9-3869919A772F}"/>
    <cellStyle name="SAPBEXfilterText" xfId="158" xr:uid="{9EF77497-A834-4C69-8374-04533B7FF00F}"/>
    <cellStyle name="SAPBEXfilterText 2" xfId="159" xr:uid="{FE662F94-525C-48FB-82A4-D7A60294DFD3}"/>
    <cellStyle name="SAPBEXfilterText 2 2" xfId="24312" xr:uid="{7744F79A-623C-4339-B77B-2B9DAB0203D2}"/>
    <cellStyle name="SAPBEXfilterText 3" xfId="160" xr:uid="{DBB4E071-D276-472E-B1C9-A8E57BAF9B9F}"/>
    <cellStyle name="SAPBEXfilterText 3 2" xfId="24313" xr:uid="{0F4AF186-D741-4696-ACBC-FD7D5D413674}"/>
    <cellStyle name="SAPBEXfilterText 4" xfId="303" xr:uid="{255920C4-66A3-4BB3-BBBA-A6DD05089B64}"/>
    <cellStyle name="SAPBEXfilterText 5" xfId="304" xr:uid="{EAD6844B-C2EF-43EE-A3F1-780D1AAE6F16}"/>
    <cellStyle name="SAPBEXformats" xfId="161" xr:uid="{74F7B2DE-FB54-4024-B2D9-F3D42E035DBC}"/>
    <cellStyle name="SAPBEXformats 2" xfId="13702" xr:uid="{B7A33DC8-19DD-4A22-8923-1D0EFC24F414}"/>
    <cellStyle name="SAPBEXformats 2 2" xfId="25538" xr:uid="{2A757CCA-702E-4970-B4FF-B412934EA7C6}"/>
    <cellStyle name="SAPBEXformats 2 2 2" xfId="27685" xr:uid="{FA26129E-426C-4243-BBD2-406FBB63CE7A}"/>
    <cellStyle name="SAPBEXformats 2 2 2 2" xfId="32272" xr:uid="{17B3DEC2-588A-4210-A1AE-E6C5D68ED08E}"/>
    <cellStyle name="SAPBEXformats 2 2 3" xfId="28154" xr:uid="{BAC90A31-5879-496E-B3B1-456F38FFC6C1}"/>
    <cellStyle name="SAPBEXformats 2 2 3 2" xfId="32712" xr:uid="{8DA1326D-58EB-4EEB-86FC-B379367D9093}"/>
    <cellStyle name="SAPBEXformats 2 2 4" xfId="27488" xr:uid="{740AF890-7A17-4816-AD9A-4D7A7198A181}"/>
    <cellStyle name="SAPBEXformats 2 2 4 2" xfId="32086" xr:uid="{3DE2D0B8-3CE6-4974-924C-7F0F1D74B3BD}"/>
    <cellStyle name="SAPBEXformats 2 2 5" xfId="29706" xr:uid="{1FC9D8CC-7002-4571-91F0-C5F6BE195626}"/>
    <cellStyle name="SAPBEXformats 2 3" xfId="26636" xr:uid="{ADB1EC14-3BE4-4BAF-951F-2EAE32945C1F}"/>
    <cellStyle name="SAPBEXformats 2 3 2" xfId="31414" xr:uid="{93C7AC45-6C5F-419E-AA57-9010DF7AABB3}"/>
    <cellStyle name="SAPBEXformats 2 4" xfId="28153" xr:uid="{4DC42EFB-45F0-45F7-8CDF-CE245B641E53}"/>
    <cellStyle name="SAPBEXformats 2 4 2" xfId="32711" xr:uid="{A1EA473D-9714-4EAD-87CF-1FAD4C02D598}"/>
    <cellStyle name="SAPBEXformats 2 5" xfId="29243" xr:uid="{FB823BAC-9470-4485-9069-66736E68D008}"/>
    <cellStyle name="SAPBEXformats 2 5 2" xfId="33226" xr:uid="{E051DAD5-52B6-4CB7-8052-BA87322C2D9E}"/>
    <cellStyle name="SAPBEXformats 2 6" xfId="29705" xr:uid="{D07DD8F1-B513-41BF-B7E6-CD88744ECC4F}"/>
    <cellStyle name="SAPBEXformats 2 7" xfId="30234" xr:uid="{8CE41CA7-07E1-424D-8EE8-FC775A44065F}"/>
    <cellStyle name="SAPBEXformats 3" xfId="24739" xr:uid="{33EF3C44-7F87-454F-9F78-88786F1BD7F0}"/>
    <cellStyle name="SAPBEXformats 3 2" xfId="25396" xr:uid="{D1D0B844-EA67-4832-9716-91CDDE41E587}"/>
    <cellStyle name="SAPBEXformats 3 2 2" xfId="27544" xr:uid="{7C088524-B81E-4762-898A-0FAC3B0271E2}"/>
    <cellStyle name="SAPBEXformats 3 2 2 2" xfId="32135" xr:uid="{789331E5-5A4B-4712-9C45-63F638538A38}"/>
    <cellStyle name="SAPBEXformats 3 2 3" xfId="28156" xr:uid="{EEAEC13D-D249-41C6-BDAB-93E231F62CA3}"/>
    <cellStyle name="SAPBEXformats 3 2 3 2" xfId="32714" xr:uid="{0960789F-7865-4183-9B2D-3BDDD104FC05}"/>
    <cellStyle name="SAPBEXformats 3 2 4" xfId="26945" xr:uid="{47CAE19D-7B6F-47EB-9A64-6732304B8F4D}"/>
    <cellStyle name="SAPBEXformats 3 2 4 2" xfId="31706" xr:uid="{A934B871-3D06-4025-875E-7450852A681C}"/>
    <cellStyle name="SAPBEXformats 3 2 5" xfId="29708" xr:uid="{5D312BB0-7EF1-4A36-8901-7A5EA371B397}"/>
    <cellStyle name="SAPBEXformats 3 2 6" xfId="30548" xr:uid="{FDA8A53B-B9EC-4CC0-B25D-8C9FAE546E0E}"/>
    <cellStyle name="SAPBEXformats 3 3" xfId="25700" xr:uid="{2177E3F0-EAA8-4836-90BF-4837DF6D9ADF}"/>
    <cellStyle name="SAPBEXformats 3 3 2" xfId="27847" xr:uid="{07CE7AFC-33DD-4900-A0AC-E510D86F4347}"/>
    <cellStyle name="SAPBEXformats 3 3 2 2" xfId="32434" xr:uid="{00E10E12-5A0E-47BF-A6BA-0439415DCFF5}"/>
    <cellStyle name="SAPBEXformats 3 3 3" xfId="28157" xr:uid="{428ED3B4-2AF2-4841-893D-FB414DE4E221}"/>
    <cellStyle name="SAPBEXformats 3 3 3 2" xfId="32715" xr:uid="{1806529E-9F42-4989-A4C9-B52213C15916}"/>
    <cellStyle name="SAPBEXformats 3 3 4" xfId="26936" xr:uid="{A8FD6A1A-60C8-4673-946F-7CDD20A6B890}"/>
    <cellStyle name="SAPBEXformats 3 3 4 2" xfId="31697" xr:uid="{F48D5464-62D0-47EB-A712-CD4BFE90A333}"/>
    <cellStyle name="SAPBEXformats 3 3 5" xfId="29709" xr:uid="{71089592-69EA-4A89-8039-5D5FFD5B0385}"/>
    <cellStyle name="SAPBEXformats 3 4" xfId="27321" xr:uid="{3EC5E10A-B78A-47DC-8F76-858F5FDC8B85}"/>
    <cellStyle name="SAPBEXformats 3 4 2" xfId="31956" xr:uid="{8EFF8DD0-E6E3-45D8-95B3-FA6CA005D9CA}"/>
    <cellStyle name="SAPBEXformats 3 5" xfId="28155" xr:uid="{0F323721-83F5-422A-9D92-579ABBB6DB51}"/>
    <cellStyle name="SAPBEXformats 3 5 2" xfId="32713" xr:uid="{9714EE35-09B6-4852-9504-BF665E1C829E}"/>
    <cellStyle name="SAPBEXformats 3 6" xfId="26850" xr:uid="{5E5A4093-0315-4DED-B184-BDE30F44E834}"/>
    <cellStyle name="SAPBEXformats 3 6 2" xfId="31611" xr:uid="{D668478B-0E67-402D-9674-4A922678B188}"/>
    <cellStyle name="SAPBEXformats 3 7" xfId="29707" xr:uid="{00F2CDF0-5F5C-4E3D-96EC-0BEDAA01238E}"/>
    <cellStyle name="SAPBEXformats 3 8" xfId="30396" xr:uid="{D57FE159-AA13-49D2-B5A5-F094D4C322D6}"/>
    <cellStyle name="SAPBEXformats 4" xfId="25168" xr:uid="{BBD44805-D8FC-4542-83AC-42DFA684F78E}"/>
    <cellStyle name="SAPBEXformats 4 2" xfId="25378" xr:uid="{1BB0947D-E5A9-4942-94E6-467C0217E1F5}"/>
    <cellStyle name="SAPBEXformats 4 2 2" xfId="27526" xr:uid="{E46ABC08-A676-47DB-9589-3E25284465DF}"/>
    <cellStyle name="SAPBEXformats 4 2 2 2" xfId="32117" xr:uid="{611B8B89-C750-4D8A-A22D-9164728C4541}"/>
    <cellStyle name="SAPBEXformats 4 2 3" xfId="28159" xr:uid="{C1892361-F8E1-4F66-B9BE-A3F6CD3C0C55}"/>
    <cellStyle name="SAPBEXformats 4 2 3 2" xfId="32717" xr:uid="{B8C70B17-BD53-4E8C-950A-30CAA3C650D3}"/>
    <cellStyle name="SAPBEXformats 4 2 4" xfId="26146" xr:uid="{176AD6E3-FCA3-4EE2-ABB0-7BC03BBFA226}"/>
    <cellStyle name="SAPBEXformats 4 2 4 2" xfId="30936" xr:uid="{15BF9BA5-4973-4086-89E0-2D664D163B24}"/>
    <cellStyle name="SAPBEXformats 4 2 5" xfId="29711" xr:uid="{A49AA1A5-6AC0-453E-A995-740A646DFB43}"/>
    <cellStyle name="SAPBEXformats 4 2 6" xfId="30530" xr:uid="{8F4F9A0B-E115-4B73-AA2B-73138819D2A4}"/>
    <cellStyle name="SAPBEXformats 4 3" xfId="25765" xr:uid="{045C67CD-E7D6-4BE8-8145-ABFF6B0F7C26}"/>
    <cellStyle name="SAPBEXformats 4 3 2" xfId="27912" xr:uid="{EEF505CB-9FC9-4F78-904E-40BCB4E2652B}"/>
    <cellStyle name="SAPBEXformats 4 3 2 2" xfId="32499" xr:uid="{30C1339E-6135-41E9-8E60-FFBAF4A2F966}"/>
    <cellStyle name="SAPBEXformats 4 3 3" xfId="28160" xr:uid="{1867A64F-EB23-45F1-81D2-0DCBDBCE0A05}"/>
    <cellStyle name="SAPBEXformats 4 3 3 2" xfId="32718" xr:uid="{4F413D93-4607-45FB-9BC6-EC2EF1CF8E84}"/>
    <cellStyle name="SAPBEXformats 4 3 4" xfId="26757" xr:uid="{0D4698BB-9CC7-459C-9B01-B621D4536158}"/>
    <cellStyle name="SAPBEXformats 4 3 4 2" xfId="31519" xr:uid="{7F68C899-8996-4C14-A8AA-C85B882B13C4}"/>
    <cellStyle name="SAPBEXformats 4 3 5" xfId="29712" xr:uid="{537CA17E-6788-4F2D-932E-47D340810272}"/>
    <cellStyle name="SAPBEXformats 4 3 6" xfId="30753" xr:uid="{2E799A9F-D27B-43F5-8C1B-258FF5395872}"/>
    <cellStyle name="SAPBEXformats 4 4" xfId="27446" xr:uid="{E26B26DA-D373-433C-B6F5-4755C41E356D}"/>
    <cellStyle name="SAPBEXformats 4 4 2" xfId="32044" xr:uid="{08E36363-F29A-4C22-948B-EA1F33656DC1}"/>
    <cellStyle name="SAPBEXformats 4 5" xfId="28158" xr:uid="{2CAC92DC-F2DA-4CBE-B5DF-553460A6795E}"/>
    <cellStyle name="SAPBEXformats 4 5 2" xfId="32716" xr:uid="{DBA922E3-4CCF-4D3C-8D23-FE2B5B853F3D}"/>
    <cellStyle name="SAPBEXformats 4 6" xfId="26836" xr:uid="{BE1042BD-6BE7-4BD5-A962-4D2972B64241}"/>
    <cellStyle name="SAPBEXformats 4 6 2" xfId="31597" xr:uid="{BF8E2DB6-11A9-405F-BEFC-511D35C52FAA}"/>
    <cellStyle name="SAPBEXformats 4 7" xfId="29710" xr:uid="{0859086D-3E2C-436E-B1CA-BAF595587E8C}"/>
    <cellStyle name="SAPBEXformats 4 8" xfId="30461" xr:uid="{245B294B-95F8-4D92-8B58-7BD4D51233FE}"/>
    <cellStyle name="SAPBEXformats 5" xfId="25891" xr:uid="{19074320-25C8-4B0C-92E7-7279C3200000}"/>
    <cellStyle name="SAPBEXformats 5 2" xfId="30810" xr:uid="{DAC7B889-041A-4F25-9CAC-DB8AB39D461B}"/>
    <cellStyle name="SAPBEXformats 6" xfId="28152" xr:uid="{479BD211-4258-4E53-990F-49C278F7D4A0}"/>
    <cellStyle name="SAPBEXformats 6 2" xfId="32710" xr:uid="{3E650097-3784-4C17-AB39-57077527B4A1}"/>
    <cellStyle name="SAPBEXformats 7" xfId="27027" xr:uid="{299E96ED-766E-4E99-BCE6-9951AF9B85F0}"/>
    <cellStyle name="SAPBEXformats 7 2" xfId="31788" xr:uid="{FB6B5249-B4A6-40A1-BB41-B77DB1042056}"/>
    <cellStyle name="SAPBEXformats 8" xfId="29704" xr:uid="{A5E883F8-7577-4416-A2B2-5BD79C6D61CC}"/>
    <cellStyle name="SAPBEXheaderItem" xfId="162" xr:uid="{14660888-0992-4DD7-8AAC-52896C90B8E0}"/>
    <cellStyle name="SAPBEXheaderItem 2" xfId="163" xr:uid="{A750D23F-1A32-481D-B363-D162B7A591C5}"/>
    <cellStyle name="SAPBEXheaderItem 2 2" xfId="24315" xr:uid="{C7BEEE77-3312-4B4F-A83C-6303880CEFE7}"/>
    <cellStyle name="SAPBEXheaderItem 3" xfId="164" xr:uid="{A0116CC6-761C-48C3-BE2D-C35E0751F111}"/>
    <cellStyle name="SAPBEXheaderItem 3 2" xfId="165" xr:uid="{A8CB33BD-FA08-47E1-BBC8-7F7DAA74A62A}"/>
    <cellStyle name="SAPBEXheaderItem 3 3" xfId="24316" xr:uid="{4636573B-4A46-4C54-A70C-6BD52B1FC3C2}"/>
    <cellStyle name="SAPBEXheaderItem 4" xfId="305" xr:uid="{6B951FEC-D37C-4101-862A-D79BDDCEAF4F}"/>
    <cellStyle name="SAPBEXheaderItem 5" xfId="306" xr:uid="{E6D47FAD-69CB-4781-91E4-7D77467F5368}"/>
    <cellStyle name="SAPBEXheaderItem 6" xfId="307" xr:uid="{698E4779-0AF8-4CEE-8951-8FE08CCE7F77}"/>
    <cellStyle name="SAPBEXheaderItem 7" xfId="308" xr:uid="{5A2E3F81-9F2B-4AC2-A331-3140791A1AB5}"/>
    <cellStyle name="SAPBEXheaderItem 8" xfId="309" xr:uid="{99C36318-829F-4A5A-AA6E-A02650F5E3F2}"/>
    <cellStyle name="SAPBEXheaderItem 9" xfId="479" xr:uid="{D81E9CCA-DA56-46AB-AB87-712B8614AE30}"/>
    <cellStyle name="SAPBEXheaderItem_Copy of xSAPtemp5457" xfId="310" xr:uid="{14B8F14F-E91E-447C-AF94-943CE2620EBA}"/>
    <cellStyle name="SAPBEXheaderText" xfId="166" xr:uid="{E819BBB0-BC79-4803-A7CB-AEF0D9A5308B}"/>
    <cellStyle name="SAPBEXheaderText 2" xfId="167" xr:uid="{F612E732-72FC-4DF8-A80C-AA4FF027F3C1}"/>
    <cellStyle name="SAPBEXheaderText 2 2" xfId="24317" xr:uid="{548F1467-D324-455E-A4D8-180C17BCFE54}"/>
    <cellStyle name="SAPBEXheaderText 3" xfId="168" xr:uid="{1AF913DA-24AF-4853-85BA-0199370BF550}"/>
    <cellStyle name="SAPBEXheaderText 3 2" xfId="24318" xr:uid="{84BE5160-E104-43F9-A6A2-D604917256D0}"/>
    <cellStyle name="SAPBEXheaderText 4" xfId="169" xr:uid="{B169C3DD-D03C-4382-B9C0-D8BB5A0A2675}"/>
    <cellStyle name="SAPBEXheaderText 5" xfId="311" xr:uid="{2A24869A-EB62-4C94-9C4C-2CBFF26B5EFB}"/>
    <cellStyle name="SAPBEXheaderText 6" xfId="312" xr:uid="{C385F8AC-8851-4C6C-8549-42575A23BB35}"/>
    <cellStyle name="SAPBEXheaderText 7" xfId="313" xr:uid="{E41ED319-3DEB-4C96-AFEC-EE070146F107}"/>
    <cellStyle name="SAPBEXheaderText 8" xfId="314" xr:uid="{954BD02D-CFDA-4EFF-89F7-B717E653E204}"/>
    <cellStyle name="SAPBEXheaderText 9" xfId="480" xr:uid="{A002F16E-65BC-45A4-A693-3D396B58D588}"/>
    <cellStyle name="SAPBEXheaderText_Copy of xSAPtemp5457" xfId="315" xr:uid="{C2123357-CF05-4F13-A7EB-8DFBBDED8D1A}"/>
    <cellStyle name="SAPBEXHLevel0" xfId="170" xr:uid="{AF1505F1-781C-4379-82CE-81C65F754497}"/>
    <cellStyle name="SAPBEXHLevel0 10" xfId="28161" xr:uid="{B6EE9E81-2A62-46B8-AEF1-F0D55BB0F91E}"/>
    <cellStyle name="SAPBEXHLevel0 10 2" xfId="32719" xr:uid="{67290AA2-D3DB-4172-B055-A9E59F581A04}"/>
    <cellStyle name="SAPBEXHLevel0 11" xfId="27055" xr:uid="{CF2DBC09-53C9-47F6-A9A2-FDFEF7B124C9}"/>
    <cellStyle name="SAPBEXHLevel0 11 2" xfId="31816" xr:uid="{9AF31266-4F76-407B-B342-97DDD9392439}"/>
    <cellStyle name="SAPBEXHLevel0 12" xfId="29713" xr:uid="{316422C7-D798-4EB8-83D0-FC2EE3E92EAE}"/>
    <cellStyle name="SAPBEXHLevel0 2" xfId="171" xr:uid="{B00FEF4F-C8CF-41D0-88ED-6C56A7E0F6A6}"/>
    <cellStyle name="SAPBEXHLevel0 2 2" xfId="13704" xr:uid="{89790A38-011B-4D7D-8203-627390945CFB}"/>
    <cellStyle name="SAPBEXHLevel0 2 2 2" xfId="25540" xr:uid="{0D7756D9-780D-4A2D-AD12-CE574D77247E}"/>
    <cellStyle name="SAPBEXHLevel0 2 2 2 2" xfId="27687" xr:uid="{C125D36E-44A5-46E9-BF9B-ECC792793186}"/>
    <cellStyle name="SAPBEXHLevel0 2 2 2 2 2" xfId="32274" xr:uid="{AB36CF1C-D72C-4384-ABC3-6FFFF65882B7}"/>
    <cellStyle name="SAPBEXHLevel0 2 2 2 3" xfId="28164" xr:uid="{07931366-4B56-4253-BA3B-C727D2AA23F2}"/>
    <cellStyle name="SAPBEXHLevel0 2 2 2 3 2" xfId="32722" xr:uid="{78C9C8A2-DA02-46A4-B1C7-7F0553536529}"/>
    <cellStyle name="SAPBEXHLevel0 2 2 2 4" xfId="26898" xr:uid="{B6263C51-8C3B-42A3-A9A1-EAAE2E1B8361}"/>
    <cellStyle name="SAPBEXHLevel0 2 2 2 4 2" xfId="31659" xr:uid="{9995E140-EA09-42A2-9C44-8407DB49599D}"/>
    <cellStyle name="SAPBEXHLevel0 2 2 2 5" xfId="29716" xr:uid="{CCB82392-BF69-4F21-AFE1-377D62F68838}"/>
    <cellStyle name="SAPBEXHLevel0 2 2 3" xfId="26638" xr:uid="{B39CD071-BF43-4408-970B-6D0601784BAC}"/>
    <cellStyle name="SAPBEXHLevel0 2 2 3 2" xfId="31416" xr:uid="{62956021-6FF0-4733-91D4-FC56706D5056}"/>
    <cellStyle name="SAPBEXHLevel0 2 2 4" xfId="28163" xr:uid="{3BDA402C-918C-4ADC-A9E5-107CB98B6845}"/>
    <cellStyle name="SAPBEXHLevel0 2 2 4 2" xfId="32721" xr:uid="{BEC81B88-E173-447A-9C07-32ECF3E4D47B}"/>
    <cellStyle name="SAPBEXHLevel0 2 2 5" xfId="26429" xr:uid="{7688F854-A559-41A0-9181-92382A702B44}"/>
    <cellStyle name="SAPBEXHLevel0 2 2 5 2" xfId="31217" xr:uid="{60EA87E3-0A0E-47F7-A1D7-A49A32B1B698}"/>
    <cellStyle name="SAPBEXHLevel0 2 2 6" xfId="29715" xr:uid="{2D60B9FF-E2EC-404E-84BD-7286B081A8CA}"/>
    <cellStyle name="SAPBEXHLevel0 2 2 7" xfId="30236" xr:uid="{C97BEF1F-2DAD-4E12-A013-285F4794CB4F}"/>
    <cellStyle name="SAPBEXHLevel0 2 3" xfId="24319" xr:uid="{2EF428CA-4084-4297-ACEA-E93F578F95B8}"/>
    <cellStyle name="SAPBEXHLevel0 2 3 2" xfId="25639" xr:uid="{85900C33-8CF2-4942-A551-CADE85FDF68E}"/>
    <cellStyle name="SAPBEXHLevel0 2 3 2 2" xfId="27786" xr:uid="{BE73F19F-577C-49EE-BCB0-2F2EF2159713}"/>
    <cellStyle name="SAPBEXHLevel0 2 3 2 2 2" xfId="32373" xr:uid="{6832FFDC-0C37-4629-A4E1-13A821192134}"/>
    <cellStyle name="SAPBEXHLevel0 2 3 2 3" xfId="28166" xr:uid="{E09FB22E-CE6D-4812-9A96-19028543A62D}"/>
    <cellStyle name="SAPBEXHLevel0 2 3 2 3 2" xfId="32724" xr:uid="{C8DB71DC-A895-46FB-9B48-F4557CC6858B}"/>
    <cellStyle name="SAPBEXHLevel0 2 3 2 4" xfId="27068" xr:uid="{0F82721B-1529-48CE-A57D-3CED6A035A0D}"/>
    <cellStyle name="SAPBEXHLevel0 2 3 2 4 2" xfId="31828" xr:uid="{CA13C0F0-C44C-4B59-B43C-AE5E87E62E76}"/>
    <cellStyle name="SAPBEXHLevel0 2 3 2 5" xfId="29718" xr:uid="{6CE25A28-7F7C-422C-828F-46FD241EFF54}"/>
    <cellStyle name="SAPBEXHLevel0 2 3 3" xfId="27166" xr:uid="{D57547CA-43ED-4DA6-97F5-C868CCD4FA48}"/>
    <cellStyle name="SAPBEXHLevel0 2 3 3 2" xfId="31884" xr:uid="{F4679F7B-A3CF-4B83-8CE4-E2349DA206AA}"/>
    <cellStyle name="SAPBEXHLevel0 2 3 4" xfId="28165" xr:uid="{DF7AEB03-BB9D-456D-B33D-B493B763FDA2}"/>
    <cellStyle name="SAPBEXHLevel0 2 3 4 2" xfId="32723" xr:uid="{400A7DE7-84AD-47D1-B20E-CE9D36CAE1D3}"/>
    <cellStyle name="SAPBEXHLevel0 2 3 5" xfId="26987" xr:uid="{429AD130-1047-48CA-86D5-B583CF5FF8B2}"/>
    <cellStyle name="SAPBEXHLevel0 2 3 5 2" xfId="31748" xr:uid="{9A43DFA4-8D82-467C-8EEA-4B49459D3153}"/>
    <cellStyle name="SAPBEXHLevel0 2 3 6" xfId="29717" xr:uid="{D0EDFE00-07FA-43BB-9CB1-69462F87A40E}"/>
    <cellStyle name="SAPBEXHLevel0 2 3 7" xfId="30335" xr:uid="{7BA83B6F-FEF4-496E-8969-2AA12B61BF41}"/>
    <cellStyle name="SAPBEXHLevel0 2 4" xfId="24734" xr:uid="{FF271364-0368-4793-A568-9DD5FAE098D8}"/>
    <cellStyle name="SAPBEXHLevel0 2 4 2" xfId="25421" xr:uid="{CBBD1A1C-DE33-4ED4-9E90-2A921119DD26}"/>
    <cellStyle name="SAPBEXHLevel0 2 4 2 2" xfId="27569" xr:uid="{95980DAD-356C-4398-B775-4522D1CF9CB0}"/>
    <cellStyle name="SAPBEXHLevel0 2 4 2 2 2" xfId="32160" xr:uid="{FA68FF6D-6E1D-4DF3-8833-9A5C2C89FBC5}"/>
    <cellStyle name="SAPBEXHLevel0 2 4 2 3" xfId="28168" xr:uid="{BAE7DDE3-9F20-405F-BE3B-983CC49F9E59}"/>
    <cellStyle name="SAPBEXHLevel0 2 4 2 3 2" xfId="32726" xr:uid="{A55A539E-2EB1-45F2-98A6-C140326BE1D2}"/>
    <cellStyle name="SAPBEXHLevel0 2 4 2 4" xfId="26590" xr:uid="{EF15D14E-2D31-4663-ABA1-2B4C6BBBECF6}"/>
    <cellStyle name="SAPBEXHLevel0 2 4 2 4 2" xfId="31377" xr:uid="{C4914151-106B-4850-9572-6BF8BAE698A2}"/>
    <cellStyle name="SAPBEXHLevel0 2 4 2 5" xfId="29720" xr:uid="{E3F9B9C9-C705-46E2-87C8-132C74ECD0C2}"/>
    <cellStyle name="SAPBEXHLevel0 2 4 2 6" xfId="30573" xr:uid="{7E973E12-2AA3-4644-81F2-9C37FD938CEE}"/>
    <cellStyle name="SAPBEXHLevel0 2 4 3" xfId="25698" xr:uid="{9B12492E-897F-436B-9FB4-B21E2772FAB7}"/>
    <cellStyle name="SAPBEXHLevel0 2 4 3 2" xfId="27845" xr:uid="{E67621B7-4665-4DC7-BF66-B9C1E5860593}"/>
    <cellStyle name="SAPBEXHLevel0 2 4 3 2 2" xfId="32432" xr:uid="{B28F1492-5FE9-458B-A53A-92F5A045415C}"/>
    <cellStyle name="SAPBEXHLevel0 2 4 3 3" xfId="28169" xr:uid="{6798F371-D3B4-4D5E-832E-37AA0A96F13F}"/>
    <cellStyle name="SAPBEXHLevel0 2 4 3 3 2" xfId="32727" xr:uid="{C651B82E-042E-42A6-B397-834F9B19ADB2}"/>
    <cellStyle name="SAPBEXHLevel0 2 4 3 4" xfId="27059" xr:uid="{5E3E2E4B-CE79-4BC3-B778-9F66881D1E1B}"/>
    <cellStyle name="SAPBEXHLevel0 2 4 3 4 2" xfId="31819" xr:uid="{1CD61166-69FA-45E0-BE38-1C14C07374AF}"/>
    <cellStyle name="SAPBEXHLevel0 2 4 3 5" xfId="29721" xr:uid="{43ACC464-AD2D-45E9-8008-DE67944CD2D0}"/>
    <cellStyle name="SAPBEXHLevel0 2 4 4" xfId="27319" xr:uid="{8622E4A5-1A5C-4FA4-A01F-8931A3FE34AE}"/>
    <cellStyle name="SAPBEXHLevel0 2 4 4 2" xfId="31954" xr:uid="{52E737E3-E5D5-4E96-9BF7-59752C1AE0E0}"/>
    <cellStyle name="SAPBEXHLevel0 2 4 5" xfId="28167" xr:uid="{099EE699-C126-449E-A8FE-FFB89925B4BA}"/>
    <cellStyle name="SAPBEXHLevel0 2 4 5 2" xfId="32725" xr:uid="{36D802E7-9B59-429F-94A1-54C425348B81}"/>
    <cellStyle name="SAPBEXHLevel0 2 4 6" xfId="26202" xr:uid="{FABEFB99-56A1-49D3-B516-5E407761EBF7}"/>
    <cellStyle name="SAPBEXHLevel0 2 4 6 2" xfId="30992" xr:uid="{02004ED1-C1EB-45EC-AFB2-0AEABEC406D2}"/>
    <cellStyle name="SAPBEXHLevel0 2 4 7" xfId="29719" xr:uid="{5FE6F5E4-758D-4AA8-A6A1-33A37A44B8A8}"/>
    <cellStyle name="SAPBEXHLevel0 2 4 8" xfId="30394" xr:uid="{A2C8E9C9-EB6E-404D-A772-7AC06C2DCEA7}"/>
    <cellStyle name="SAPBEXHLevel0 2 5" xfId="25170" xr:uid="{A4213332-EAF5-425E-B2B7-D3D00779ED76}"/>
    <cellStyle name="SAPBEXHLevel0 2 5 2" xfId="25392" xr:uid="{E24C03DD-F4B7-429F-BD26-3F382BF928D3}"/>
    <cellStyle name="SAPBEXHLevel0 2 5 2 2" xfId="27540" xr:uid="{13F338EA-A8DE-4B6E-BB2F-1DCA3564B272}"/>
    <cellStyle name="SAPBEXHLevel0 2 5 2 2 2" xfId="32131" xr:uid="{4D2A76BD-4E7E-450F-91CC-F2104901E893}"/>
    <cellStyle name="SAPBEXHLevel0 2 5 2 3" xfId="28171" xr:uid="{BEB765EC-6331-47BB-B392-340F35A7BE92}"/>
    <cellStyle name="SAPBEXHLevel0 2 5 2 3 2" xfId="32729" xr:uid="{98F36F39-A984-4176-A930-61A10693E226}"/>
    <cellStyle name="SAPBEXHLevel0 2 5 2 4" xfId="26136" xr:uid="{CB4E9D41-F4DF-4371-B3E0-47A06A5B18F5}"/>
    <cellStyle name="SAPBEXHLevel0 2 5 2 4 2" xfId="30926" xr:uid="{C3E321F4-AF69-4A20-B994-F568A651F5B6}"/>
    <cellStyle name="SAPBEXHLevel0 2 5 2 5" xfId="29723" xr:uid="{F7CD8611-AA02-4AE3-B2DC-C0F2FC602182}"/>
    <cellStyle name="SAPBEXHLevel0 2 5 2 6" xfId="30544" xr:uid="{EE1D0E7D-1C7D-4F1C-9ABA-6DEC9BFB3E07}"/>
    <cellStyle name="SAPBEXHLevel0 2 5 3" xfId="25767" xr:uid="{21100276-06E0-44C6-AF60-C02FBD2526C4}"/>
    <cellStyle name="SAPBEXHLevel0 2 5 3 2" xfId="27914" xr:uid="{EEF987C5-6296-419F-8CFE-EFB41C502372}"/>
    <cellStyle name="SAPBEXHLevel0 2 5 3 2 2" xfId="32501" xr:uid="{0996A55C-7123-4D4C-A285-ADDF9C5600AB}"/>
    <cellStyle name="SAPBEXHLevel0 2 5 3 3" xfId="28172" xr:uid="{A27F63C5-4C3B-4EC9-8646-AA631A9D4B63}"/>
    <cellStyle name="SAPBEXHLevel0 2 5 3 3 2" xfId="32730" xr:uid="{8376D9E2-F4C6-48D3-A4F5-29BB01D7BC39}"/>
    <cellStyle name="SAPBEXHLevel0 2 5 3 4" xfId="27038" xr:uid="{00554CA0-C3A0-4134-9024-ACB45DBF8317}"/>
    <cellStyle name="SAPBEXHLevel0 2 5 3 4 2" xfId="31799" xr:uid="{4B7A6C1F-4B30-4F74-9111-9C2572523F29}"/>
    <cellStyle name="SAPBEXHLevel0 2 5 3 5" xfId="29724" xr:uid="{801071B1-FD45-4E56-9784-2D242994EE80}"/>
    <cellStyle name="SAPBEXHLevel0 2 5 3 6" xfId="30755" xr:uid="{3B9ABB03-6176-449B-9163-BAE04BDCEC2B}"/>
    <cellStyle name="SAPBEXHLevel0 2 5 4" xfId="27448" xr:uid="{D834F848-F09E-476A-BA63-5ED0DE23F9F5}"/>
    <cellStyle name="SAPBEXHLevel0 2 5 4 2" xfId="32046" xr:uid="{07022ED6-8295-4E04-9A53-09D617F894BF}"/>
    <cellStyle name="SAPBEXHLevel0 2 5 5" xfId="28170" xr:uid="{F867ADB0-0E19-49EE-9075-4D246D69D86C}"/>
    <cellStyle name="SAPBEXHLevel0 2 5 5 2" xfId="32728" xr:uid="{2B8FD8FA-FCFA-46C8-A9AC-3FCEE80F8B92}"/>
    <cellStyle name="SAPBEXHLevel0 2 5 6" xfId="26284" xr:uid="{478290AA-60BF-447E-9446-65E4577DEEE0}"/>
    <cellStyle name="SAPBEXHLevel0 2 5 6 2" xfId="31072" xr:uid="{8E377764-D5FC-45A1-92F4-66AE82EE93B0}"/>
    <cellStyle name="SAPBEXHLevel0 2 5 7" xfId="29722" xr:uid="{697826C7-A4B0-4F10-AAD2-92F154FB1363}"/>
    <cellStyle name="SAPBEXHLevel0 2 5 8" xfId="30463" xr:uid="{B3041FA6-7D90-4022-84D0-60D8747583D7}"/>
    <cellStyle name="SAPBEXHLevel0 2 6" xfId="25893" xr:uid="{CD25454A-532E-4B5D-AE93-917E6005D2C1}"/>
    <cellStyle name="SAPBEXHLevel0 2 6 2" xfId="30812" xr:uid="{41750CBA-A36E-46D7-9B85-2C4CBD6F3EFC}"/>
    <cellStyle name="SAPBEXHLevel0 2 7" xfId="28162" xr:uid="{219AE77E-C794-4FE0-9984-117790A77E96}"/>
    <cellStyle name="SAPBEXHLevel0 2 7 2" xfId="32720" xr:uid="{6FC01870-ABC3-416E-A16C-B17B82BB2B04}"/>
    <cellStyle name="SAPBEXHLevel0 2 8" xfId="26548" xr:uid="{1FD4DAC0-CE74-4106-8BB9-B0B7DA71048E}"/>
    <cellStyle name="SAPBEXHLevel0 2 8 2" xfId="31336" xr:uid="{34C31DC5-B400-4AD2-8DA0-65D41191DC85}"/>
    <cellStyle name="SAPBEXHLevel0 2 9" xfId="29714" xr:uid="{5253F31F-019C-472B-B361-63ADDC397D1B}"/>
    <cellStyle name="SAPBEXHLevel0 3" xfId="172" xr:uid="{B5C78C43-7CE3-49D7-9684-FE98FA8F156F}"/>
    <cellStyle name="SAPBEXHLevel0 3 2" xfId="13705" xr:uid="{852F42B3-43B8-46F8-B73A-476CA3E08EA5}"/>
    <cellStyle name="SAPBEXHLevel0 3 2 2" xfId="25541" xr:uid="{525A8EB1-5959-4879-A765-2571927C6EAF}"/>
    <cellStyle name="SAPBEXHLevel0 3 2 2 2" xfId="27688" xr:uid="{EB32842A-137D-496C-BC1B-6E79FA2EB998}"/>
    <cellStyle name="SAPBEXHLevel0 3 2 2 2 2" xfId="32275" xr:uid="{9982A00A-F8F6-4E4D-9F7A-A673D13AC9E5}"/>
    <cellStyle name="SAPBEXHLevel0 3 2 2 3" xfId="28175" xr:uid="{2431DE74-F78B-4D62-A028-9393F433972C}"/>
    <cellStyle name="SAPBEXHLevel0 3 2 2 3 2" xfId="32733" xr:uid="{8DDCC4CD-AAB0-4EFA-AFE3-2ECE7FD24ED8}"/>
    <cellStyle name="SAPBEXHLevel0 3 2 2 4" xfId="26259" xr:uid="{939253C9-AF65-4BA1-8034-8FB43530B21E}"/>
    <cellStyle name="SAPBEXHLevel0 3 2 2 4 2" xfId="31047" xr:uid="{75122942-8AB5-4C57-AF66-3235621970DF}"/>
    <cellStyle name="SAPBEXHLevel0 3 2 2 5" xfId="29727" xr:uid="{9CA04335-098F-4876-8DA5-A9A5B13AE678}"/>
    <cellStyle name="SAPBEXHLevel0 3 2 3" xfId="26639" xr:uid="{73B7689C-BECC-4DA5-83F3-E5433BF3C759}"/>
    <cellStyle name="SAPBEXHLevel0 3 2 3 2" xfId="31417" xr:uid="{935662B2-3D66-4185-8C72-9BD320857193}"/>
    <cellStyle name="SAPBEXHLevel0 3 2 4" xfId="28174" xr:uid="{67F23E54-A357-4F47-91CE-7B9490634101}"/>
    <cellStyle name="SAPBEXHLevel0 3 2 4 2" xfId="32732" xr:uid="{54A4400B-08DC-4346-B7A8-EB8583A4D87A}"/>
    <cellStyle name="SAPBEXHLevel0 3 2 5" xfId="26143" xr:uid="{9E16A5F2-068C-41B9-8759-6872E7EC4D88}"/>
    <cellStyle name="SAPBEXHLevel0 3 2 5 2" xfId="30933" xr:uid="{1A6EC34B-F81A-4CF6-8C4D-C3BB6EC142C3}"/>
    <cellStyle name="SAPBEXHLevel0 3 2 6" xfId="29726" xr:uid="{CFBAC73A-9540-44FA-A863-22C07BDD1753}"/>
    <cellStyle name="SAPBEXHLevel0 3 2 7" xfId="30237" xr:uid="{4B94DD44-2701-488B-89ED-E2FECF8056A1}"/>
    <cellStyle name="SAPBEXHLevel0 3 3" xfId="24320" xr:uid="{E8BB6DC9-7D38-40EF-B41F-6EA690FB7AD8}"/>
    <cellStyle name="SAPBEXHLevel0 3 3 2" xfId="25640" xr:uid="{30876ABC-8997-42FB-B3DC-7F72E9ECCCB2}"/>
    <cellStyle name="SAPBEXHLevel0 3 3 2 2" xfId="27787" xr:uid="{A9D2E84D-488D-4B6E-BE71-04632AD3F9FB}"/>
    <cellStyle name="SAPBEXHLevel0 3 3 2 2 2" xfId="32374" xr:uid="{0D871CBE-E69B-4D91-A81A-FB7AF36D64BA}"/>
    <cellStyle name="SAPBEXHLevel0 3 3 2 3" xfId="28177" xr:uid="{AE08BDC8-0099-4FF8-88E3-D705ABCB1998}"/>
    <cellStyle name="SAPBEXHLevel0 3 3 2 3 2" xfId="32735" xr:uid="{CB717C1F-E4C9-4F2D-81E6-D7447EB2379C}"/>
    <cellStyle name="SAPBEXHLevel0 3 3 2 4" xfId="26499" xr:uid="{98012C97-FAEF-4FE6-8043-07A30E0733CD}"/>
    <cellStyle name="SAPBEXHLevel0 3 3 2 4 2" xfId="31287" xr:uid="{917B7B6B-998D-4F0B-9344-B6FAF70DECE5}"/>
    <cellStyle name="SAPBEXHLevel0 3 3 2 5" xfId="29729" xr:uid="{EF5284F6-1527-48A4-984A-B0BFBF2997BC}"/>
    <cellStyle name="SAPBEXHLevel0 3 3 3" xfId="27167" xr:uid="{71C1DECD-47A2-49F4-9AF4-6AB43C3140D7}"/>
    <cellStyle name="SAPBEXHLevel0 3 3 3 2" xfId="31885" xr:uid="{969F1A2D-9CF1-47CF-BF2C-3068D93415B7}"/>
    <cellStyle name="SAPBEXHLevel0 3 3 4" xfId="28176" xr:uid="{12493587-DC90-4591-BA01-C0D48A2AEE3B}"/>
    <cellStyle name="SAPBEXHLevel0 3 3 4 2" xfId="32734" xr:uid="{9473D0C7-6011-4518-9072-F38B6AAB4D02}"/>
    <cellStyle name="SAPBEXHLevel0 3 3 5" xfId="26587" xr:uid="{4DCD91BB-DDDD-447C-B8EA-C328708ED43F}"/>
    <cellStyle name="SAPBEXHLevel0 3 3 5 2" xfId="31374" xr:uid="{B7603C3F-4636-46A6-888E-B89004C76AE1}"/>
    <cellStyle name="SAPBEXHLevel0 3 3 6" xfId="29728" xr:uid="{EB76F06F-2582-4BB6-ADEF-C7C0B5427F48}"/>
    <cellStyle name="SAPBEXHLevel0 3 3 7" xfId="30336" xr:uid="{3D57B390-57D9-4E72-ACCE-F53B18F023A8}"/>
    <cellStyle name="SAPBEXHLevel0 3 4" xfId="24733" xr:uid="{360A90CB-D896-4D06-AA42-1D36B61F89B7}"/>
    <cellStyle name="SAPBEXHLevel0 3 4 2" xfId="25505" xr:uid="{EF5EF58C-8202-49FA-A45C-2E843D0AD5A5}"/>
    <cellStyle name="SAPBEXHLevel0 3 4 2 2" xfId="27653" xr:uid="{8A1EC1DD-5688-431D-9E6E-219A98C6021D}"/>
    <cellStyle name="SAPBEXHLevel0 3 4 2 2 2" xfId="32244" xr:uid="{6AD5845A-314C-4940-9220-16F507C5A691}"/>
    <cellStyle name="SAPBEXHLevel0 3 4 2 3" xfId="28179" xr:uid="{2364C7FD-8A34-467D-BEFC-BFBBB8EE6DB8}"/>
    <cellStyle name="SAPBEXHLevel0 3 4 2 3 2" xfId="32737" xr:uid="{8C244083-3B45-41F7-89AD-D274EA8E66BA}"/>
    <cellStyle name="SAPBEXHLevel0 3 4 2 4" xfId="26903" xr:uid="{38514F20-20CE-439F-A904-ECE2A1BEB630}"/>
    <cellStyle name="SAPBEXHLevel0 3 4 2 4 2" xfId="31664" xr:uid="{F0EDF922-B7B9-4D69-84E0-E020A0154E26}"/>
    <cellStyle name="SAPBEXHLevel0 3 4 2 5" xfId="29731" xr:uid="{A7CCC100-D03E-490F-A75D-3B01AFF4A342}"/>
    <cellStyle name="SAPBEXHLevel0 3 4 2 6" xfId="30657" xr:uid="{31C32A35-6C95-4B9C-A76D-B44F86633901}"/>
    <cellStyle name="SAPBEXHLevel0 3 4 3" xfId="25697" xr:uid="{53264F2B-B53E-4547-825A-5B597BD74B45}"/>
    <cellStyle name="SAPBEXHLevel0 3 4 3 2" xfId="27844" xr:uid="{C19D467F-0490-4E10-B471-BF3AAD3C152E}"/>
    <cellStyle name="SAPBEXHLevel0 3 4 3 2 2" xfId="32431" xr:uid="{BD37751C-2452-4C62-A3AF-96C5CA708C20}"/>
    <cellStyle name="SAPBEXHLevel0 3 4 3 3" xfId="28180" xr:uid="{237FC8E4-A243-48B5-AFE4-5DB35F9C97A8}"/>
    <cellStyle name="SAPBEXHLevel0 3 4 3 3 2" xfId="32738" xr:uid="{9DE7683E-6EF7-4801-A6B7-66CB026969B9}"/>
    <cellStyle name="SAPBEXHLevel0 3 4 3 4" xfId="26460" xr:uid="{C2C5FF72-7E69-4F33-AC7A-142A19024F57}"/>
    <cellStyle name="SAPBEXHLevel0 3 4 3 4 2" xfId="31248" xr:uid="{FF6B78B1-E015-48BD-8C99-C524FBF3CCD5}"/>
    <cellStyle name="SAPBEXHLevel0 3 4 3 5" xfId="29732" xr:uid="{B1404ECE-340A-4BB1-8897-A74702D766D1}"/>
    <cellStyle name="SAPBEXHLevel0 3 4 4" xfId="27318" xr:uid="{EF81B354-06B3-4B4E-BF06-E7FC114DF1CC}"/>
    <cellStyle name="SAPBEXHLevel0 3 4 4 2" xfId="31953" xr:uid="{E60AC131-631A-4046-9EF9-0AE9A4616EC1}"/>
    <cellStyle name="SAPBEXHLevel0 3 4 5" xfId="28178" xr:uid="{662519AB-CE63-4A33-B51A-CFCA64608F6D}"/>
    <cellStyle name="SAPBEXHLevel0 3 4 5 2" xfId="32736" xr:uid="{5225B164-B3CE-4627-A10D-4D4766A007E7}"/>
    <cellStyle name="SAPBEXHLevel0 3 4 6" xfId="26791" xr:uid="{F50729C2-3C7F-4E53-8653-EC638002DA0F}"/>
    <cellStyle name="SAPBEXHLevel0 3 4 6 2" xfId="31552" xr:uid="{6E654922-14FD-4061-99FA-6F93833A63BF}"/>
    <cellStyle name="SAPBEXHLevel0 3 4 7" xfId="29730" xr:uid="{0A9CF81D-0466-466A-B318-C9BE20F5DE98}"/>
    <cellStyle name="SAPBEXHLevel0 3 4 8" xfId="30393" xr:uid="{3DD95977-4E22-4C81-A7A2-7EFDD644FD24}"/>
    <cellStyle name="SAPBEXHLevel0 3 5" xfId="25171" xr:uid="{C3E7548C-72BE-40C5-95DE-549CA55EC4FE}"/>
    <cellStyle name="SAPBEXHLevel0 3 5 2" xfId="25493" xr:uid="{A2C85892-22A9-4529-9697-B0963CBB1BE0}"/>
    <cellStyle name="SAPBEXHLevel0 3 5 2 2" xfId="27641" xr:uid="{422015B7-9785-4A9C-AE8C-753D1A5E2CBB}"/>
    <cellStyle name="SAPBEXHLevel0 3 5 2 2 2" xfId="32232" xr:uid="{BDBF180E-FF62-422C-B53C-7D442C5BD606}"/>
    <cellStyle name="SAPBEXHLevel0 3 5 2 3" xfId="28182" xr:uid="{744D6B14-4CD6-41D0-967C-9BC63EC623D5}"/>
    <cellStyle name="SAPBEXHLevel0 3 5 2 3 2" xfId="32740" xr:uid="{7DAAB200-1B6C-426E-8E67-214A670F806C}"/>
    <cellStyle name="SAPBEXHLevel0 3 5 2 4" xfId="27067" xr:uid="{D3B627E8-7E0D-45D2-8223-195C12B1639C}"/>
    <cellStyle name="SAPBEXHLevel0 3 5 2 4 2" xfId="31827" xr:uid="{83A66E3B-6603-4128-AE37-E692D16F7A27}"/>
    <cellStyle name="SAPBEXHLevel0 3 5 2 5" xfId="29734" xr:uid="{27835FF4-6188-4578-96AB-5A5E27928164}"/>
    <cellStyle name="SAPBEXHLevel0 3 5 2 6" xfId="30645" xr:uid="{1CDC08FB-D7B4-467A-9CA5-4D208CE0DE55}"/>
    <cellStyle name="SAPBEXHLevel0 3 5 3" xfId="25768" xr:uid="{B8F43F69-3D2F-4B71-847C-AADCC3E8936F}"/>
    <cellStyle name="SAPBEXHLevel0 3 5 3 2" xfId="27915" xr:uid="{BC190732-E38A-445F-A0B3-4442F6FAF96D}"/>
    <cellStyle name="SAPBEXHLevel0 3 5 3 2 2" xfId="32502" xr:uid="{82491F8F-6DC7-4110-9458-53B02A6B661D}"/>
    <cellStyle name="SAPBEXHLevel0 3 5 3 3" xfId="28183" xr:uid="{549561EA-C3AA-4F4F-B65C-00D6C5FE7D79}"/>
    <cellStyle name="SAPBEXHLevel0 3 5 3 3 2" xfId="32741" xr:uid="{3846C168-3C1C-49D2-998E-E0B001645BF9}"/>
    <cellStyle name="SAPBEXHLevel0 3 5 3 4" xfId="27079" xr:uid="{727FF284-9E2B-41A4-9FDD-245E0B81B77C}"/>
    <cellStyle name="SAPBEXHLevel0 3 5 3 4 2" xfId="31839" xr:uid="{D763E1CA-66DD-4748-8C07-E5B2F0B4762A}"/>
    <cellStyle name="SAPBEXHLevel0 3 5 3 5" xfId="29735" xr:uid="{1357D5D5-D21C-4D4D-9D0C-696FAB2DEDB0}"/>
    <cellStyle name="SAPBEXHLevel0 3 5 3 6" xfId="30756" xr:uid="{B7690E74-777F-4C71-9120-820C420BCC89}"/>
    <cellStyle name="SAPBEXHLevel0 3 5 4" xfId="27449" xr:uid="{A0CBFB84-363D-42D5-94BD-07FF6D3019BF}"/>
    <cellStyle name="SAPBEXHLevel0 3 5 4 2" xfId="32047" xr:uid="{CCF441E8-4C1E-4A08-ADE7-9D9B6894C931}"/>
    <cellStyle name="SAPBEXHLevel0 3 5 5" xfId="28181" xr:uid="{31E22E2C-4AEE-4D86-A6FA-954F2DF86CF0}"/>
    <cellStyle name="SAPBEXHLevel0 3 5 5 2" xfId="32739" xr:uid="{72947C38-69ED-487A-B89C-D6B69B7BC47B}"/>
    <cellStyle name="SAPBEXHLevel0 3 5 6" xfId="27063" xr:uid="{588939D0-6E47-46E2-8CA4-40A3B5F22264}"/>
    <cellStyle name="SAPBEXHLevel0 3 5 6 2" xfId="31823" xr:uid="{17C84EA5-F7B2-423A-9FF0-204FA91E24B8}"/>
    <cellStyle name="SAPBEXHLevel0 3 5 7" xfId="29733" xr:uid="{9B1905F4-D7D7-4510-8CC3-48212FD79EE4}"/>
    <cellStyle name="SAPBEXHLevel0 3 5 8" xfId="30464" xr:uid="{0D8EF72F-EE40-49F7-AF60-0F150D5BDD23}"/>
    <cellStyle name="SAPBEXHLevel0 3 6" xfId="25894" xr:uid="{D01389FF-C3A6-4A91-822F-2664FCC1AAF8}"/>
    <cellStyle name="SAPBEXHLevel0 3 6 2" xfId="30813" xr:uid="{F1A52602-7451-4EC5-A35B-18AFAF2C6561}"/>
    <cellStyle name="SAPBEXHLevel0 3 7" xfId="28173" xr:uid="{C6BCFE52-D8D3-4141-A0F6-5147662B3ECA}"/>
    <cellStyle name="SAPBEXHLevel0 3 7 2" xfId="32731" xr:uid="{915AE2AE-2142-4A46-B0EF-EFF9E59CDB9A}"/>
    <cellStyle name="SAPBEXHLevel0 3 8" xfId="26262" xr:uid="{78BB9E8E-CAB0-4C16-A237-1B5D803F9079}"/>
    <cellStyle name="SAPBEXHLevel0 3 8 2" xfId="31050" xr:uid="{138D1431-DFFD-48C6-8A11-9E44F03419F9}"/>
    <cellStyle name="SAPBEXHLevel0 3 9" xfId="29725" xr:uid="{31A1ECDF-E5FF-4FD0-900A-75E69CFD94FC}"/>
    <cellStyle name="SAPBEXHLevel0 4" xfId="173" xr:uid="{86384B43-7C51-4462-89BE-C0A5366898BA}"/>
    <cellStyle name="SAPBEXHLevel0 4 2" xfId="13706" xr:uid="{7663E86A-5529-4F44-B52A-0627059365D8}"/>
    <cellStyle name="SAPBEXHLevel0 4 2 2" xfId="25542" xr:uid="{D330F9A8-902B-47D1-8A03-2EEA966E4B81}"/>
    <cellStyle name="SAPBEXHLevel0 4 2 2 2" xfId="27689" xr:uid="{10E12659-8D32-4EAA-9BFC-744BD1FE5AA6}"/>
    <cellStyle name="SAPBEXHLevel0 4 2 2 2 2" xfId="32276" xr:uid="{457AF273-32D5-4044-A9F5-37D34124EB1F}"/>
    <cellStyle name="SAPBEXHLevel0 4 2 2 3" xfId="28186" xr:uid="{CD994986-C686-4E76-AD28-7F9BB5C27EEE}"/>
    <cellStyle name="SAPBEXHLevel0 4 2 2 3 2" xfId="32744" xr:uid="{263C8D70-FB03-4360-9221-EE538D3D197E}"/>
    <cellStyle name="SAPBEXHLevel0 4 2 2 4" xfId="26763" xr:uid="{8CB25ABE-4796-4B12-97EB-32B233A0B392}"/>
    <cellStyle name="SAPBEXHLevel0 4 2 2 4 2" xfId="31525" xr:uid="{AE92A6B4-C4A7-4879-A2C6-5792EB05C598}"/>
    <cellStyle name="SAPBEXHLevel0 4 2 2 5" xfId="29738" xr:uid="{B7C281D5-E07B-4840-83F3-32DF790AD46E}"/>
    <cellStyle name="SAPBEXHLevel0 4 2 3" xfId="26640" xr:uid="{A86BC161-A641-4205-9316-3EBF8B01964E}"/>
    <cellStyle name="SAPBEXHLevel0 4 2 3 2" xfId="31418" xr:uid="{EC635D2B-F882-4049-BFE8-D7EAEADBC19A}"/>
    <cellStyle name="SAPBEXHLevel0 4 2 4" xfId="28185" xr:uid="{0DB58826-C358-4CE4-8400-C648E3C4F55C}"/>
    <cellStyle name="SAPBEXHLevel0 4 2 4 2" xfId="32743" xr:uid="{B9EE21AE-9B0A-4B9C-8A46-B0467F7737FB}"/>
    <cellStyle name="SAPBEXHLevel0 4 2 5" xfId="26605" xr:uid="{C4C160E3-0EAF-4BBC-B2A6-ABA4CC433855}"/>
    <cellStyle name="SAPBEXHLevel0 4 2 5 2" xfId="31392" xr:uid="{10D49400-1C11-4B87-AD79-CFF04FB641C6}"/>
    <cellStyle name="SAPBEXHLevel0 4 2 6" xfId="29737" xr:uid="{69817D45-E660-4893-86D9-D3634087AA59}"/>
    <cellStyle name="SAPBEXHLevel0 4 2 7" xfId="30238" xr:uid="{3BE56AB4-A354-4BA0-B27F-A901175731FB}"/>
    <cellStyle name="SAPBEXHLevel0 4 3" xfId="25895" xr:uid="{D770126F-C41D-454F-BE29-57696233599E}"/>
    <cellStyle name="SAPBEXHLevel0 4 3 2" xfId="30814" xr:uid="{18B97852-DEFA-4A6C-9B9A-53BB5B8B1679}"/>
    <cellStyle name="SAPBEXHLevel0 4 4" xfId="28184" xr:uid="{87B47F7B-AF61-4441-A326-C256EA367994}"/>
    <cellStyle name="SAPBEXHLevel0 4 4 2" xfId="32742" xr:uid="{16BE3575-DF40-42B9-BE2B-1EE4A7922837}"/>
    <cellStyle name="SAPBEXHLevel0 4 5" xfId="26119" xr:uid="{1B7037B9-1B06-4026-9924-75BEC1C21148}"/>
    <cellStyle name="SAPBEXHLevel0 4 5 2" xfId="30909" xr:uid="{FC9D70B7-13FE-4E04-80E9-634B7EDF2C48}"/>
    <cellStyle name="SAPBEXHLevel0 4 6" xfId="29736" xr:uid="{8FD518A6-EBCA-4B69-BA77-D485784D9DC0}"/>
    <cellStyle name="SAPBEXHLevel0 5" xfId="316" xr:uid="{B75A767E-8E88-4B61-890B-5E0482B0E1EB}"/>
    <cellStyle name="SAPBEXHLevel0 5 2" xfId="13781" xr:uid="{E7BF5D4F-8508-4D2D-9DB7-DF10DC475C44}"/>
    <cellStyle name="SAPBEXHLevel0 5 2 2" xfId="25592" xr:uid="{FF11E85C-0A8C-4BA1-844F-CD5328D77BC2}"/>
    <cellStyle name="SAPBEXHLevel0 5 2 2 2" xfId="27739" xr:uid="{95D42FC7-76E5-454B-8953-8ECE73C9D92F}"/>
    <cellStyle name="SAPBEXHLevel0 5 2 2 2 2" xfId="32326" xr:uid="{F83A1B78-048C-4381-8B51-E4AB0BBBF2BD}"/>
    <cellStyle name="SAPBEXHLevel0 5 2 2 3" xfId="28189" xr:uid="{3CDD0AB5-36CA-40DA-9605-B48D743C107F}"/>
    <cellStyle name="SAPBEXHLevel0 5 2 2 3 2" xfId="32747" xr:uid="{1088EFFA-89FA-41CE-B5B6-B8E866D71A34}"/>
    <cellStyle name="SAPBEXHLevel0 5 2 2 4" xfId="26847" xr:uid="{CD6027B6-6B7D-4781-8E9F-C99E19A90EE5}"/>
    <cellStyle name="SAPBEXHLevel0 5 2 2 4 2" xfId="31608" xr:uid="{06FDCB1B-EF34-48EB-BB75-F13688F0943A}"/>
    <cellStyle name="SAPBEXHLevel0 5 2 2 5" xfId="29741" xr:uid="{D7DD4839-0EA3-45DC-B795-5F3EFBAC3F21}"/>
    <cellStyle name="SAPBEXHLevel0 5 2 3" xfId="26693" xr:uid="{44160335-993C-4408-AD62-E8E31FCB3BCF}"/>
    <cellStyle name="SAPBEXHLevel0 5 2 3 2" xfId="31470" xr:uid="{8ED03956-D8FC-448B-8739-B06EE412655C}"/>
    <cellStyle name="SAPBEXHLevel0 5 2 4" xfId="28188" xr:uid="{5DCDE3FA-EF7A-4AC0-9940-DCB226795A03}"/>
    <cellStyle name="SAPBEXHLevel0 5 2 4 2" xfId="32746" xr:uid="{39950726-A103-40D2-B3A8-D22B17C9429B}"/>
    <cellStyle name="SAPBEXHLevel0 5 2 5" xfId="26456" xr:uid="{05A112F4-F964-4EB5-A80B-7D6402C9D911}"/>
    <cellStyle name="SAPBEXHLevel0 5 2 5 2" xfId="31244" xr:uid="{E24CA68A-A6AD-4D44-80D4-928901F57D32}"/>
    <cellStyle name="SAPBEXHLevel0 5 2 6" xfId="29740" xr:uid="{E6AB3639-56FF-4CA0-B3D9-76B49EB1DBDF}"/>
    <cellStyle name="SAPBEXHLevel0 5 2 7" xfId="30288" xr:uid="{7F88ED3B-C4EB-420F-88C2-90FBEF92C7A4}"/>
    <cellStyle name="SAPBEXHLevel0 5 3" xfId="25976" xr:uid="{10DE9A2F-917E-4225-BBDE-0BA272E474D4}"/>
    <cellStyle name="SAPBEXHLevel0 5 3 2" xfId="30865" xr:uid="{28A82DAF-D995-493A-A4C3-37BB91057E25}"/>
    <cellStyle name="SAPBEXHLevel0 5 4" xfId="28187" xr:uid="{E9E7E97C-0E6B-4586-A893-DC6E9F67F722}"/>
    <cellStyle name="SAPBEXHLevel0 5 4 2" xfId="32745" xr:uid="{65279B16-CABA-444F-937F-6D803C1328BE}"/>
    <cellStyle name="SAPBEXHLevel0 5 5" xfId="29248" xr:uid="{33546CB9-AC2D-4F39-8D10-A6E8422D06E9}"/>
    <cellStyle name="SAPBEXHLevel0 5 5 2" xfId="33231" xr:uid="{F2CF5974-226A-4807-AF97-B6F963DA0BDC}"/>
    <cellStyle name="SAPBEXHLevel0 5 6" xfId="29739" xr:uid="{231D9BDA-A84A-4F2B-B2AB-1296758591A7}"/>
    <cellStyle name="SAPBEXHLevel0 6" xfId="13703" xr:uid="{F265AACE-4C28-4B0E-BECF-09B1794DEEE6}"/>
    <cellStyle name="SAPBEXHLevel0 6 2" xfId="25539" xr:uid="{C2E59376-74FE-4EE4-8E9E-50125C710F9F}"/>
    <cellStyle name="SAPBEXHLevel0 6 2 2" xfId="27686" xr:uid="{6E1EE469-DAA1-4E7E-8826-C21BB71DB37A}"/>
    <cellStyle name="SAPBEXHLevel0 6 2 2 2" xfId="32273" xr:uid="{29B87A61-9084-41D9-8B87-683F10D18320}"/>
    <cellStyle name="SAPBEXHLevel0 6 2 3" xfId="28191" xr:uid="{7DF0184E-8F9E-4881-9BF7-8CE74346B28C}"/>
    <cellStyle name="SAPBEXHLevel0 6 2 3 2" xfId="32749" xr:uid="{477E9C1C-E872-4159-A7C6-5335D6F33061}"/>
    <cellStyle name="SAPBEXHLevel0 6 2 4" xfId="26977" xr:uid="{5FAC3218-90B8-4B95-A62C-7BF7DA28C41D}"/>
    <cellStyle name="SAPBEXHLevel0 6 2 4 2" xfId="31738" xr:uid="{5E04CAC6-88A5-4D13-9050-EFEFEC396AB6}"/>
    <cellStyle name="SAPBEXHLevel0 6 2 5" xfId="29743" xr:uid="{FDC45D00-D4EC-48C5-8C31-2CE8DE74E0BB}"/>
    <cellStyle name="SAPBEXHLevel0 6 3" xfId="26637" xr:uid="{E3E436AE-B84A-4E2E-888A-AD3CCD0D6B92}"/>
    <cellStyle name="SAPBEXHLevel0 6 3 2" xfId="31415" xr:uid="{86ACE9BC-16A7-4A9B-A4AE-35D1C07A93B5}"/>
    <cellStyle name="SAPBEXHLevel0 6 4" xfId="28190" xr:uid="{D136A5D6-2B2D-453C-A433-74449FBE739B}"/>
    <cellStyle name="SAPBEXHLevel0 6 4 2" xfId="32748" xr:uid="{0420D637-9BC9-4D1A-A483-132592588BC3}"/>
    <cellStyle name="SAPBEXHLevel0 6 5" xfId="27202" xr:uid="{42B8A3CB-6674-430B-97B5-00BB2E486E39}"/>
    <cellStyle name="SAPBEXHLevel0 6 5 2" xfId="31907" xr:uid="{7365B389-03BC-4C27-9C86-39C20C8605CD}"/>
    <cellStyle name="SAPBEXHLevel0 6 6" xfId="29742" xr:uid="{D467A547-9459-4AEE-90D6-513797E11534}"/>
    <cellStyle name="SAPBEXHLevel0 6 7" xfId="30235" xr:uid="{3F85923D-7291-4696-9B4F-99E67A4DD527}"/>
    <cellStyle name="SAPBEXHLevel0 7" xfId="24735" xr:uid="{F2221291-FDCE-42C5-AD83-9198ABC3E52B}"/>
    <cellStyle name="SAPBEXHLevel0 7 2" xfId="25455" xr:uid="{7329EC55-280D-45DF-8960-FE8E5E28F7E1}"/>
    <cellStyle name="SAPBEXHLevel0 7 2 2" xfId="27603" xr:uid="{F45CB4A0-3AA5-4F90-A83C-7947CDBF8973}"/>
    <cellStyle name="SAPBEXHLevel0 7 2 2 2" xfId="32194" xr:uid="{6E083B78-8306-4346-BD28-08D108038AF5}"/>
    <cellStyle name="SAPBEXHLevel0 7 2 3" xfId="28193" xr:uid="{A4D54852-B6C5-4A46-A16B-F764D947ED30}"/>
    <cellStyle name="SAPBEXHLevel0 7 2 3 2" xfId="32751" xr:uid="{808983A6-F222-4B44-B562-C86D8FC3C873}"/>
    <cellStyle name="SAPBEXHLevel0 7 2 4" xfId="26838" xr:uid="{17DDD54C-7E28-4357-B6CA-6A62B31D950B}"/>
    <cellStyle name="SAPBEXHLevel0 7 2 4 2" xfId="31599" xr:uid="{8545B3C4-F319-4EB1-8783-EA6226D47942}"/>
    <cellStyle name="SAPBEXHLevel0 7 2 5" xfId="29745" xr:uid="{14BF3333-FA5C-4116-B314-8202ECF2D560}"/>
    <cellStyle name="SAPBEXHLevel0 7 2 6" xfId="30607" xr:uid="{F2023DC7-E337-4ACD-B9F8-794C0396D47E}"/>
    <cellStyle name="SAPBEXHLevel0 7 3" xfId="25699" xr:uid="{9C1ED17B-EB50-443B-B6B0-B3ED0A7E1B79}"/>
    <cellStyle name="SAPBEXHLevel0 7 3 2" xfId="27846" xr:uid="{1122276C-3298-43DD-B20A-25C37E1CB3DC}"/>
    <cellStyle name="SAPBEXHLevel0 7 3 2 2" xfId="32433" xr:uid="{CF04FA22-C968-4BC7-8780-1BDC967EEB8E}"/>
    <cellStyle name="SAPBEXHLevel0 7 3 3" xfId="28194" xr:uid="{1679E501-3602-4F1D-A5CE-40B3F966DA8B}"/>
    <cellStyle name="SAPBEXHLevel0 7 3 3 2" xfId="32752" xr:uid="{B6257A05-A7C5-41E5-9854-D411C9F2D69C}"/>
    <cellStyle name="SAPBEXHLevel0 7 3 4" xfId="26423" xr:uid="{AC504885-5086-4A97-BF8B-D2DC16C8FF5B}"/>
    <cellStyle name="SAPBEXHLevel0 7 3 4 2" xfId="31211" xr:uid="{2B4E1664-DD2F-40CC-9145-57610210C3A4}"/>
    <cellStyle name="SAPBEXHLevel0 7 3 5" xfId="29746" xr:uid="{412D1970-EB11-48AB-91E9-033A7C30962C}"/>
    <cellStyle name="SAPBEXHLevel0 7 4" xfId="27320" xr:uid="{1AF93AAA-BB46-4847-AA89-11E844AC1AEB}"/>
    <cellStyle name="SAPBEXHLevel0 7 4 2" xfId="31955" xr:uid="{CAB85538-2B3F-49FD-96AF-86EEC5172C58}"/>
    <cellStyle name="SAPBEXHLevel0 7 5" xfId="28192" xr:uid="{D9F116F8-68D8-4557-AADC-953EF506B6F8}"/>
    <cellStyle name="SAPBEXHLevel0 7 5 2" xfId="32750" xr:uid="{DA0B07B5-EE1C-4237-98AF-4713DCC79E53}"/>
    <cellStyle name="SAPBEXHLevel0 7 6" xfId="27070" xr:uid="{7E4D2242-7AAA-4C69-B42C-26810499DD99}"/>
    <cellStyle name="SAPBEXHLevel0 7 6 2" xfId="31830" xr:uid="{35458061-DF07-4EC6-8F4E-EFCFB265F09B}"/>
    <cellStyle name="SAPBEXHLevel0 7 7" xfId="29744" xr:uid="{1655136B-A94C-4C61-86FB-E293FC7B00B3}"/>
    <cellStyle name="SAPBEXHLevel0 7 8" xfId="30395" xr:uid="{BC666F21-BAC6-411A-B40B-AF0D9BD6E267}"/>
    <cellStyle name="SAPBEXHLevel0 8" xfId="25169" xr:uid="{9A23589F-B76D-4C53-8B5F-DD7E1C9B0D63}"/>
    <cellStyle name="SAPBEXHLevel0 8 2" xfId="25479" xr:uid="{DBA10287-BB42-4D7C-A3E6-D44165B2BAAA}"/>
    <cellStyle name="SAPBEXHLevel0 8 2 2" xfId="27627" xr:uid="{7D441888-5190-40AD-9C4F-EC0DC624297C}"/>
    <cellStyle name="SAPBEXHLevel0 8 2 2 2" xfId="32218" xr:uid="{E664DD25-73CF-464C-9721-448B2EBF1882}"/>
    <cellStyle name="SAPBEXHLevel0 8 2 3" xfId="28196" xr:uid="{AB27B6D3-7B6B-425D-AB11-0A394ADD1575}"/>
    <cellStyle name="SAPBEXHLevel0 8 2 3 2" xfId="32754" xr:uid="{385E2B72-76FF-4262-B6D3-344BC4D4F87E}"/>
    <cellStyle name="SAPBEXHLevel0 8 2 4" xfId="26138" xr:uid="{54D89993-21F7-455A-AEE9-4544CA808D13}"/>
    <cellStyle name="SAPBEXHLevel0 8 2 4 2" xfId="30928" xr:uid="{D0D88783-07F5-452B-A827-0392C821A8F1}"/>
    <cellStyle name="SAPBEXHLevel0 8 2 5" xfId="29748" xr:uid="{B0E41644-7153-4070-9F9B-6CB75BD2321F}"/>
    <cellStyle name="SAPBEXHLevel0 8 2 6" xfId="30631" xr:uid="{C79C812D-984B-4147-958F-2625678BA2E7}"/>
    <cellStyle name="SAPBEXHLevel0 8 3" xfId="25766" xr:uid="{E95454B6-32AF-4289-82CC-F91D09E62A5A}"/>
    <cellStyle name="SAPBEXHLevel0 8 3 2" xfId="27913" xr:uid="{C775160F-E688-487A-8659-0608BD3E1740}"/>
    <cellStyle name="SAPBEXHLevel0 8 3 2 2" xfId="32500" xr:uid="{2EA12B0B-D49D-4EE9-9682-60386CD8E834}"/>
    <cellStyle name="SAPBEXHLevel0 8 3 3" xfId="28197" xr:uid="{3E4ABB8C-CDD2-4510-B9FB-D872F895B129}"/>
    <cellStyle name="SAPBEXHLevel0 8 3 3 2" xfId="32755" xr:uid="{A8EF625C-8D0C-4E70-9BB0-7F06BE68C634}"/>
    <cellStyle name="SAPBEXHLevel0 8 3 4" xfId="26607" xr:uid="{A657E79D-A554-4DDE-A307-A74B5CD86F03}"/>
    <cellStyle name="SAPBEXHLevel0 8 3 4 2" xfId="31394" xr:uid="{3BD9323D-9785-440E-9B52-7B984A6D88CE}"/>
    <cellStyle name="SAPBEXHLevel0 8 3 5" xfId="29749" xr:uid="{B87AFB75-1458-40E0-98C7-494733B81525}"/>
    <cellStyle name="SAPBEXHLevel0 8 3 6" xfId="30754" xr:uid="{CB6754C5-F0EF-4981-9FBA-E94ED5C074C6}"/>
    <cellStyle name="SAPBEXHLevel0 8 4" xfId="27447" xr:uid="{7260DDC4-EB08-4622-8451-5CCC6B68BA57}"/>
    <cellStyle name="SAPBEXHLevel0 8 4 2" xfId="32045" xr:uid="{4849E68B-C25F-4710-B6FD-EBEFC54CEA2A}"/>
    <cellStyle name="SAPBEXHLevel0 8 5" xfId="28195" xr:uid="{9657FAA8-3541-40C0-8620-F402C97C9339}"/>
    <cellStyle name="SAPBEXHLevel0 8 5 2" xfId="32753" xr:uid="{E3B7ABAA-DBFB-40FA-9C78-1650C9230A34}"/>
    <cellStyle name="SAPBEXHLevel0 8 6" xfId="26353" xr:uid="{EB031999-6E4B-4AA0-BA9E-7A081CF844D5}"/>
    <cellStyle name="SAPBEXHLevel0 8 6 2" xfId="31141" xr:uid="{1017D7A4-C7BE-4FEB-AB33-7ECB31E8F2B7}"/>
    <cellStyle name="SAPBEXHLevel0 8 7" xfId="29747" xr:uid="{F5DF232F-4F70-4885-8F3D-8BEE3412B742}"/>
    <cellStyle name="SAPBEXHLevel0 8 8" xfId="30462" xr:uid="{CCE6F5EA-234C-4B33-A0A2-BD8B021FF5E4}"/>
    <cellStyle name="SAPBEXHLevel0 9" xfId="25892" xr:uid="{2C9A817A-6A1C-4A8E-BE59-A3736088BAB3}"/>
    <cellStyle name="SAPBEXHLevel0 9 2" xfId="30811" xr:uid="{A9AAAC85-A24D-4E9B-B732-9DC733010474}"/>
    <cellStyle name="SAPBEXHLevel0X" xfId="174" xr:uid="{C10F25E4-9596-466E-A5C6-B74F09F29808}"/>
    <cellStyle name="SAPBEXHLevel0X 10" xfId="28198" xr:uid="{F5416B9E-1CD8-429B-B133-EB8849E997F2}"/>
    <cellStyle name="SAPBEXHLevel0X 10 2" xfId="32756" xr:uid="{6B4DEE16-6839-4D4F-B19E-AA20EE67F391}"/>
    <cellStyle name="SAPBEXHLevel0X 11" xfId="26583" xr:uid="{848DACFE-09C1-45A8-A348-D263D2156113}"/>
    <cellStyle name="SAPBEXHLevel0X 11 2" xfId="31370" xr:uid="{6B038787-DFA7-4FC2-A841-E3C84C9C69C0}"/>
    <cellStyle name="SAPBEXHLevel0X 12" xfId="29750" xr:uid="{C66677B2-4896-4E12-AF2D-9F422B25FEF1}"/>
    <cellStyle name="SAPBEXHLevel0X 2" xfId="175" xr:uid="{79756BAC-383C-4FED-BE96-14E01A6E2A85}"/>
    <cellStyle name="SAPBEXHLevel0X 2 2" xfId="13708" xr:uid="{F85785FB-D03A-4A3B-9F3C-9888E37C7587}"/>
    <cellStyle name="SAPBEXHLevel0X 2 2 2" xfId="25544" xr:uid="{27C9F7FE-7C0B-46DA-9A35-40203F639D80}"/>
    <cellStyle name="SAPBEXHLevel0X 2 2 2 2" xfId="27691" xr:uid="{C91DCAC7-E18E-4F4C-A377-44207D893887}"/>
    <cellStyle name="SAPBEXHLevel0X 2 2 2 2 2" xfId="32278" xr:uid="{349BA7E4-1792-4033-BF03-DC35C092933B}"/>
    <cellStyle name="SAPBEXHLevel0X 2 2 2 3" xfId="28201" xr:uid="{515A6A7E-73A4-49C7-9970-91C15939AFCD}"/>
    <cellStyle name="SAPBEXHLevel0X 2 2 2 3 2" xfId="32759" xr:uid="{D0DD4787-F8E3-4530-938C-8FF087FD208C}"/>
    <cellStyle name="SAPBEXHLevel0X 2 2 2 4" xfId="26601" xr:uid="{E4A371A1-EA60-4204-9809-4EE0C624FA55}"/>
    <cellStyle name="SAPBEXHLevel0X 2 2 2 4 2" xfId="31388" xr:uid="{F2654CF6-52B7-4504-864A-12ABC307C405}"/>
    <cellStyle name="SAPBEXHLevel0X 2 2 2 5" xfId="29753" xr:uid="{9F70195B-6F6E-4DD4-B999-BBFE7F648FEB}"/>
    <cellStyle name="SAPBEXHLevel0X 2 2 3" xfId="26642" xr:uid="{44585789-D52D-468E-AC3D-21E2889D042D}"/>
    <cellStyle name="SAPBEXHLevel0X 2 2 3 2" xfId="31420" xr:uid="{071CC072-C3FE-4192-95FF-2953CDDB9D4A}"/>
    <cellStyle name="SAPBEXHLevel0X 2 2 4" xfId="28200" xr:uid="{74DA1726-AAA4-42BA-AE00-8E9235A8B704}"/>
    <cellStyle name="SAPBEXHLevel0X 2 2 4 2" xfId="32758" xr:uid="{C8988A5F-CFF6-48EE-9545-CEFF8CC7602A}"/>
    <cellStyle name="SAPBEXHLevel0X 2 2 5" xfId="26179" xr:uid="{D909AECB-E475-44EF-A54B-E697A8F43410}"/>
    <cellStyle name="SAPBEXHLevel0X 2 2 5 2" xfId="30969" xr:uid="{9EAAF61C-0F2A-458C-A4AF-263B30472B08}"/>
    <cellStyle name="SAPBEXHLevel0X 2 2 6" xfId="29752" xr:uid="{63D8AAAA-9DFE-4F81-818C-7324573E1CE1}"/>
    <cellStyle name="SAPBEXHLevel0X 2 2 7" xfId="30240" xr:uid="{B1422220-71CF-4EFE-887C-AF8ECF792B3E}"/>
    <cellStyle name="SAPBEXHLevel0X 2 3" xfId="24321" xr:uid="{A4923995-9D51-474A-AFF6-E8BC5C582F88}"/>
    <cellStyle name="SAPBEXHLevel0X 2 3 2" xfId="25641" xr:uid="{D5079F99-9700-4EEF-ACEB-31DD5149E337}"/>
    <cellStyle name="SAPBEXHLevel0X 2 3 2 2" xfId="27788" xr:uid="{88CFFEBC-67E8-4DA3-81DF-A78572C83752}"/>
    <cellStyle name="SAPBEXHLevel0X 2 3 2 2 2" xfId="32375" xr:uid="{B530628E-BF83-43A7-94E9-02DA2C80A14E}"/>
    <cellStyle name="SAPBEXHLevel0X 2 3 2 3" xfId="28203" xr:uid="{F33E1E18-1693-4A5E-8434-0B6140D4BB61}"/>
    <cellStyle name="SAPBEXHLevel0X 2 3 2 3 2" xfId="32761" xr:uid="{607D5DAC-1FDC-4EF6-9178-1AD0457B9D0F}"/>
    <cellStyle name="SAPBEXHLevel0X 2 3 2 4" xfId="26835" xr:uid="{419EADF3-1701-4F04-BBE3-4F6F6DAB4585}"/>
    <cellStyle name="SAPBEXHLevel0X 2 3 2 4 2" xfId="31596" xr:uid="{F9C242C1-DA35-4B26-A6EE-FB4C7814AFD5}"/>
    <cellStyle name="SAPBEXHLevel0X 2 3 2 5" xfId="29755" xr:uid="{118A0AB0-7153-4C2D-A842-399C84AD1D4B}"/>
    <cellStyle name="SAPBEXHLevel0X 2 3 3" xfId="27168" xr:uid="{9D523CB6-D0BD-4586-8AB6-81C40AE25883}"/>
    <cellStyle name="SAPBEXHLevel0X 2 3 3 2" xfId="31886" xr:uid="{2133F363-7AB0-418D-AAC7-06E862143C52}"/>
    <cellStyle name="SAPBEXHLevel0X 2 3 4" xfId="28202" xr:uid="{AF70AAE8-92C5-4B8E-9065-9C9D7BF1DCCF}"/>
    <cellStyle name="SAPBEXHLevel0X 2 3 4 2" xfId="32760" xr:uid="{D622313D-9AFB-4258-911F-683226BBEF0E}"/>
    <cellStyle name="SAPBEXHLevel0X 2 3 5" xfId="26951" xr:uid="{EF654230-5C2E-41FC-BE53-8D790D1DE8C6}"/>
    <cellStyle name="SAPBEXHLevel0X 2 3 5 2" xfId="31712" xr:uid="{D21A590B-63F8-4CB3-B430-2A7A63B04B85}"/>
    <cellStyle name="SAPBEXHLevel0X 2 3 6" xfId="29754" xr:uid="{730792D7-977C-45F4-8AC7-F81FD52F2EEA}"/>
    <cellStyle name="SAPBEXHLevel0X 2 3 7" xfId="30337" xr:uid="{1FCBD712-DF06-4D1D-B26D-C47909E8FDA8}"/>
    <cellStyle name="SAPBEXHLevel0X 2 4" xfId="24731" xr:uid="{D66B68A2-9FA7-4764-894F-1C91ABB8213C}"/>
    <cellStyle name="SAPBEXHLevel0X 2 4 2" xfId="25488" xr:uid="{9F8FC406-7EBA-484B-9F25-C35B22366EA8}"/>
    <cellStyle name="SAPBEXHLevel0X 2 4 2 2" xfId="27636" xr:uid="{32378227-D883-4B97-9C3C-13035752B2ED}"/>
    <cellStyle name="SAPBEXHLevel0X 2 4 2 2 2" xfId="32227" xr:uid="{AB4CF2BC-2103-4A52-96AB-197518958748}"/>
    <cellStyle name="SAPBEXHLevel0X 2 4 2 3" xfId="28205" xr:uid="{F00E31A4-26F5-430F-8AE1-8DE02B3B8CDC}"/>
    <cellStyle name="SAPBEXHLevel0X 2 4 2 3 2" xfId="32763" xr:uid="{E86CC21F-9517-4A5B-B2EA-2CEDFB9DADC9}"/>
    <cellStyle name="SAPBEXHLevel0X 2 4 2 4" xfId="27074" xr:uid="{C68E03A9-2978-4EF4-B8C7-5C3948FC8615}"/>
    <cellStyle name="SAPBEXHLevel0X 2 4 2 4 2" xfId="31834" xr:uid="{6D0E58A4-A710-4ADF-8E39-43CD2ADD1E00}"/>
    <cellStyle name="SAPBEXHLevel0X 2 4 2 5" xfId="29757" xr:uid="{F94613FA-ECEA-40A6-97E8-72BCB7CC3951}"/>
    <cellStyle name="SAPBEXHLevel0X 2 4 2 6" xfId="30640" xr:uid="{B27FFA99-431A-4A19-85F1-0D4432C53389}"/>
    <cellStyle name="SAPBEXHLevel0X 2 4 3" xfId="25695" xr:uid="{F5828E9C-80D6-4C4E-948B-DDFB226C3CBE}"/>
    <cellStyle name="SAPBEXHLevel0X 2 4 3 2" xfId="27842" xr:uid="{B31AB23E-3497-47C0-A318-F8B0DF6BDEEF}"/>
    <cellStyle name="SAPBEXHLevel0X 2 4 3 2 2" xfId="32429" xr:uid="{0743E898-E3C2-445E-9120-38A70A580CF9}"/>
    <cellStyle name="SAPBEXHLevel0X 2 4 3 3" xfId="28206" xr:uid="{0D62A543-5E4C-460C-A976-DDD502CCB4FD}"/>
    <cellStyle name="SAPBEXHLevel0X 2 4 3 3 2" xfId="32764" xr:uid="{7FB0EA06-EFE8-436E-846A-94038BB0D44C}"/>
    <cellStyle name="SAPBEXHLevel0X 2 4 3 4" xfId="27040" xr:uid="{E9723312-B41D-44BF-B0DB-755831547A1B}"/>
    <cellStyle name="SAPBEXHLevel0X 2 4 3 4 2" xfId="31801" xr:uid="{6C66D8B7-7352-4F8F-B2E3-03AB4D711D13}"/>
    <cellStyle name="SAPBEXHLevel0X 2 4 3 5" xfId="29758" xr:uid="{3916F2B4-D16A-4150-8BD2-DF63915FB4AC}"/>
    <cellStyle name="SAPBEXHLevel0X 2 4 4" xfId="27316" xr:uid="{C42376A3-415C-4DAB-A9A0-FB1A71191447}"/>
    <cellStyle name="SAPBEXHLevel0X 2 4 4 2" xfId="31951" xr:uid="{FFB49CA6-9C79-42A8-9303-081E1AF5BF16}"/>
    <cellStyle name="SAPBEXHLevel0X 2 4 5" xfId="28204" xr:uid="{087A265C-D45E-4BAB-B190-10D98D45551D}"/>
    <cellStyle name="SAPBEXHLevel0X 2 4 5 2" xfId="32762" xr:uid="{2324C765-40DF-4FC6-8498-BDA6C148418D}"/>
    <cellStyle name="SAPBEXHLevel0X 2 4 6" xfId="26475" xr:uid="{69DCDED5-AE5D-476A-B740-7EA88B43D834}"/>
    <cellStyle name="SAPBEXHLevel0X 2 4 6 2" xfId="31263" xr:uid="{2C376986-4F6A-4E63-BC80-711040140729}"/>
    <cellStyle name="SAPBEXHLevel0X 2 4 7" xfId="29756" xr:uid="{B96BDDEB-2EF5-473E-B806-CF9D1AA28905}"/>
    <cellStyle name="SAPBEXHLevel0X 2 4 8" xfId="30391" xr:uid="{CFF77FA9-4102-4EF4-A285-196E4BC13337}"/>
    <cellStyle name="SAPBEXHLevel0X 2 5" xfId="25173" xr:uid="{CC63E8AF-BB8F-47F2-88BE-00A1FEDF0ECD}"/>
    <cellStyle name="SAPBEXHLevel0X 2 5 2" xfId="25510" xr:uid="{92059F8B-FAE9-4017-8CCE-857CE2DBFD66}"/>
    <cellStyle name="SAPBEXHLevel0X 2 5 2 2" xfId="27658" xr:uid="{537E2C0B-61D6-49A4-BEA5-9E6C4459C55C}"/>
    <cellStyle name="SAPBEXHLevel0X 2 5 2 2 2" xfId="32249" xr:uid="{BA53A5BA-958A-4E2C-A1F2-EBA962CCB050}"/>
    <cellStyle name="SAPBEXHLevel0X 2 5 2 3" xfId="28208" xr:uid="{D864B699-135F-481B-84E4-2F1B5BD34F9C}"/>
    <cellStyle name="SAPBEXHLevel0X 2 5 2 3 2" xfId="32766" xr:uid="{65CA219D-E09A-4382-9F7B-4AFD1516FB1B}"/>
    <cellStyle name="SAPBEXHLevel0X 2 5 2 4" xfId="26390" xr:uid="{8C70D8F5-8E19-440A-B3FB-71504286E213}"/>
    <cellStyle name="SAPBEXHLevel0X 2 5 2 4 2" xfId="31178" xr:uid="{4B4360E3-18BB-4CE3-8F77-2CEDB8BF6B05}"/>
    <cellStyle name="SAPBEXHLevel0X 2 5 2 5" xfId="29760" xr:uid="{C6E5AAAC-8B09-4896-A993-BA950D5B409E}"/>
    <cellStyle name="SAPBEXHLevel0X 2 5 2 6" xfId="30662" xr:uid="{EACB1E2D-25EF-421D-BE29-359A0A1BF5C9}"/>
    <cellStyle name="SAPBEXHLevel0X 2 5 3" xfId="25770" xr:uid="{EBD7200F-EB35-4F04-9425-2458762DC2C2}"/>
    <cellStyle name="SAPBEXHLevel0X 2 5 3 2" xfId="27917" xr:uid="{01A9D206-90D7-48DE-821A-D4A5C4F3B32F}"/>
    <cellStyle name="SAPBEXHLevel0X 2 5 3 2 2" xfId="32504" xr:uid="{AE994970-80C1-4631-B0DB-0C64A2622CD0}"/>
    <cellStyle name="SAPBEXHLevel0X 2 5 3 3" xfId="28209" xr:uid="{469EF183-F0BD-47DE-822F-BF9C53BCB5E7}"/>
    <cellStyle name="SAPBEXHLevel0X 2 5 3 3 2" xfId="32767" xr:uid="{E06DC121-3CD6-410A-85DA-8B2ED8E8FF22}"/>
    <cellStyle name="SAPBEXHLevel0X 2 5 3 4" xfId="26299" xr:uid="{63FD4D70-5CAE-4500-8BA5-D050A138C0E0}"/>
    <cellStyle name="SAPBEXHLevel0X 2 5 3 4 2" xfId="31087" xr:uid="{A6EC3894-5157-4990-ADF4-AEAC11C9616A}"/>
    <cellStyle name="SAPBEXHLevel0X 2 5 3 5" xfId="29761" xr:uid="{2E0A0E80-DE77-469D-9256-B51BDE59A336}"/>
    <cellStyle name="SAPBEXHLevel0X 2 5 3 6" xfId="30758" xr:uid="{AB4A4674-6745-4543-A58A-00458C8F91BC}"/>
    <cellStyle name="SAPBEXHLevel0X 2 5 4" xfId="27451" xr:uid="{860809E1-1A90-40A5-B7E9-97295993AA79}"/>
    <cellStyle name="SAPBEXHLevel0X 2 5 4 2" xfId="32049" xr:uid="{EA7DF0CD-C123-42D1-96CC-A6533F55D9B6}"/>
    <cellStyle name="SAPBEXHLevel0X 2 5 5" xfId="28207" xr:uid="{8E452479-1E11-4842-BCCA-DAC5AFBF981F}"/>
    <cellStyle name="SAPBEXHLevel0X 2 5 5 2" xfId="32765" xr:uid="{6496B676-EE4F-4255-A957-7737DF485F93}"/>
    <cellStyle name="SAPBEXHLevel0X 2 5 6" xfId="26829" xr:uid="{88810EB7-82A5-41F6-9061-380D9569DB15}"/>
    <cellStyle name="SAPBEXHLevel0X 2 5 6 2" xfId="31590" xr:uid="{65A06A7B-A8EE-4D53-BB86-3ACF785D8C15}"/>
    <cellStyle name="SAPBEXHLevel0X 2 5 7" xfId="29759" xr:uid="{A6FF7FA3-6A01-451F-8CD4-CA54021206DD}"/>
    <cellStyle name="SAPBEXHLevel0X 2 5 8" xfId="30466" xr:uid="{A7F5B58B-A701-45F9-B565-83DD4C472018}"/>
    <cellStyle name="SAPBEXHLevel0X 2 6" xfId="25897" xr:uid="{41E09638-0813-4617-9047-AF5B97E2BB95}"/>
    <cellStyle name="SAPBEXHLevel0X 2 6 2" xfId="30816" xr:uid="{88094DB4-120B-4377-87C3-DEF382A1C6C1}"/>
    <cellStyle name="SAPBEXHLevel0X 2 7" xfId="28199" xr:uid="{DA5197AD-92ED-41C7-83E6-868C0D8B6AFA}"/>
    <cellStyle name="SAPBEXHLevel0X 2 7 2" xfId="32757" xr:uid="{BBDA7735-60A3-41D7-8F67-193659473260}"/>
    <cellStyle name="SAPBEXHLevel0X 2 8" xfId="26254" xr:uid="{6FE19665-DDF9-49B8-BDD8-E8D01130DAEB}"/>
    <cellStyle name="SAPBEXHLevel0X 2 8 2" xfId="31042" xr:uid="{E64EB074-7403-4EF3-AEDD-CD4FCE6D94FA}"/>
    <cellStyle name="SAPBEXHLevel0X 2 9" xfId="29751" xr:uid="{B3A1D956-EC05-4788-8A9A-04A508B33D5D}"/>
    <cellStyle name="SAPBEXHLevel0X 3" xfId="176" xr:uid="{1212850E-862D-4300-B2EF-0C4B52FF2010}"/>
    <cellStyle name="SAPBEXHLevel0X 3 2" xfId="13709" xr:uid="{0F9B9917-7CF7-4BB1-979C-D6D790258D18}"/>
    <cellStyle name="SAPBEXHLevel0X 3 2 2" xfId="25545" xr:uid="{B26A2044-1580-4B61-B6BE-E92A629AA88D}"/>
    <cellStyle name="SAPBEXHLevel0X 3 2 2 2" xfId="27692" xr:uid="{778A94AF-9709-470F-B5B4-588AA4BFFC03}"/>
    <cellStyle name="SAPBEXHLevel0X 3 2 2 2 2" xfId="32279" xr:uid="{8749803A-5E02-4773-BA84-BE561D27E4FB}"/>
    <cellStyle name="SAPBEXHLevel0X 3 2 2 3" xfId="28212" xr:uid="{0E5A9EA4-9F37-4571-876C-3151FF5ABEB6}"/>
    <cellStyle name="SAPBEXHLevel0X 3 2 2 3 2" xfId="32770" xr:uid="{14AA5EDF-2D98-414E-9162-A2A60E9A04EB}"/>
    <cellStyle name="SAPBEXHLevel0X 3 2 2 4" xfId="26786" xr:uid="{67679348-EAD4-4889-8DA7-79CE34FAFAFC}"/>
    <cellStyle name="SAPBEXHLevel0X 3 2 2 4 2" xfId="31547" xr:uid="{53323339-43D2-42B5-8F1F-F379BE03E888}"/>
    <cellStyle name="SAPBEXHLevel0X 3 2 2 5" xfId="29764" xr:uid="{289AF487-AC2B-477A-91EE-3842E5B3B406}"/>
    <cellStyle name="SAPBEXHLevel0X 3 2 3" xfId="26643" xr:uid="{9FEA6A60-CEF0-4CA5-B42E-0D783927E275}"/>
    <cellStyle name="SAPBEXHLevel0X 3 2 3 2" xfId="31421" xr:uid="{453B8CE8-8F12-4060-8BBC-64C6F529EEED}"/>
    <cellStyle name="SAPBEXHLevel0X 3 2 4" xfId="28211" xr:uid="{E3FD7D6F-BC74-4412-A5FC-86F951D2AB34}"/>
    <cellStyle name="SAPBEXHLevel0X 3 2 4 2" xfId="32769" xr:uid="{A40A48AF-8C3D-40FD-BE77-D8180368D077}"/>
    <cellStyle name="SAPBEXHLevel0X 3 2 5" xfId="26970" xr:uid="{346CA42C-1731-4D94-ADB7-24AB17980927}"/>
    <cellStyle name="SAPBEXHLevel0X 3 2 5 2" xfId="31731" xr:uid="{A5D35923-0261-413D-9251-5EBC824D02AF}"/>
    <cellStyle name="SAPBEXHLevel0X 3 2 6" xfId="29763" xr:uid="{56D495AD-80B5-479D-B083-77D18A568BE2}"/>
    <cellStyle name="SAPBEXHLevel0X 3 2 7" xfId="30241" xr:uid="{A7E20789-BCCB-4AB4-9DFA-4C4879D34984}"/>
    <cellStyle name="SAPBEXHLevel0X 3 3" xfId="24322" xr:uid="{DD06AAB4-218C-41F7-9D5A-58BD6EDA0654}"/>
    <cellStyle name="SAPBEXHLevel0X 3 3 2" xfId="25642" xr:uid="{46C76E97-7D1C-4445-8E61-5030D39625C7}"/>
    <cellStyle name="SAPBEXHLevel0X 3 3 2 2" xfId="27789" xr:uid="{E0D4502D-E2D1-4F01-8ACD-6E69F18B8108}"/>
    <cellStyle name="SAPBEXHLevel0X 3 3 2 2 2" xfId="32376" xr:uid="{70BF0F4D-C0D7-4C47-995C-9D79339A2B7A}"/>
    <cellStyle name="SAPBEXHLevel0X 3 3 2 3" xfId="28214" xr:uid="{2D4571A8-5311-45A4-BF0B-D92E86D748F4}"/>
    <cellStyle name="SAPBEXHLevel0X 3 3 2 3 2" xfId="32772" xr:uid="{CBD51AA5-020F-42E2-ACF2-ED13768C0BBA}"/>
    <cellStyle name="SAPBEXHLevel0X 3 3 2 4" xfId="26878" xr:uid="{23BD62AF-107E-483E-8093-764F63C5CB8D}"/>
    <cellStyle name="SAPBEXHLevel0X 3 3 2 4 2" xfId="31639" xr:uid="{20AC94C4-E175-411B-A836-F8B8FFFBA32F}"/>
    <cellStyle name="SAPBEXHLevel0X 3 3 2 5" xfId="29766" xr:uid="{01EF6AE2-C9A5-423E-9B77-0FF68B4E43E3}"/>
    <cellStyle name="SAPBEXHLevel0X 3 3 3" xfId="27169" xr:uid="{542973A5-57A9-41D8-AB66-45CA79175CB5}"/>
    <cellStyle name="SAPBEXHLevel0X 3 3 3 2" xfId="31887" xr:uid="{203BE1B5-0F7A-49CE-928B-62553CFFA0F3}"/>
    <cellStyle name="SAPBEXHLevel0X 3 3 4" xfId="28213" xr:uid="{491FB612-77EB-4444-BBE5-DDBBCAE393E5}"/>
    <cellStyle name="SAPBEXHLevel0X 3 3 4 2" xfId="32771" xr:uid="{7F2FFC5F-B33F-42AC-82BF-5FCDB6618AC7}"/>
    <cellStyle name="SAPBEXHLevel0X 3 3 5" xfId="26342" xr:uid="{86EFC64E-5118-476B-B274-E2B01CF8E9A4}"/>
    <cellStyle name="SAPBEXHLevel0X 3 3 5 2" xfId="31130" xr:uid="{7EF9C184-D5FA-4C91-95DD-57DC2A4720EB}"/>
    <cellStyle name="SAPBEXHLevel0X 3 3 6" xfId="29765" xr:uid="{06E6E8BE-CAF8-4DFB-9D30-F25A3CE2D454}"/>
    <cellStyle name="SAPBEXHLevel0X 3 3 7" xfId="30338" xr:uid="{1B472D46-8474-4FC4-B17D-02C958AC3E8E}"/>
    <cellStyle name="SAPBEXHLevel0X 3 4" xfId="24730" xr:uid="{3167E97C-FCDF-4F21-A792-756224C236D0}"/>
    <cellStyle name="SAPBEXHLevel0X 3 4 2" xfId="25387" xr:uid="{12826DAE-182C-4490-9AEE-9A8ECC035D9F}"/>
    <cellStyle name="SAPBEXHLevel0X 3 4 2 2" xfId="27535" xr:uid="{2F67C94B-17D4-40AC-A591-AABAF8B1CB22}"/>
    <cellStyle name="SAPBEXHLevel0X 3 4 2 2 2" xfId="32126" xr:uid="{DB68C326-7DDB-4593-A18C-36D06DED2C17}"/>
    <cellStyle name="SAPBEXHLevel0X 3 4 2 3" xfId="28216" xr:uid="{B99B398E-72EF-4722-A5DB-0528B354D615}"/>
    <cellStyle name="SAPBEXHLevel0X 3 4 2 3 2" xfId="32774" xr:uid="{9771D315-AAC7-4376-88D4-7C7D6587AA5D}"/>
    <cellStyle name="SAPBEXHLevel0X 3 4 2 4" xfId="26166" xr:uid="{1EB3EC12-E25A-49C5-ABAA-4FFE966D1AC8}"/>
    <cellStyle name="SAPBEXHLevel0X 3 4 2 4 2" xfId="30956" xr:uid="{B260BEB3-5BE8-46BB-8BAD-001AA248E432}"/>
    <cellStyle name="SAPBEXHLevel0X 3 4 2 5" xfId="29768" xr:uid="{C0F4504A-02C4-4F9B-9595-5C6160AE65EA}"/>
    <cellStyle name="SAPBEXHLevel0X 3 4 2 6" xfId="30539" xr:uid="{29161B69-0B9D-45DE-940A-7B8AF3926AA2}"/>
    <cellStyle name="SAPBEXHLevel0X 3 4 3" xfId="25694" xr:uid="{79FC4E29-EA69-443A-82AA-DA23D5397A47}"/>
    <cellStyle name="SAPBEXHLevel0X 3 4 3 2" xfId="27841" xr:uid="{63A965C4-E0D0-4FA4-9FAA-461EA2670473}"/>
    <cellStyle name="SAPBEXHLevel0X 3 4 3 2 2" xfId="32428" xr:uid="{F9C74C18-08AD-4568-B881-9080A8CAF20B}"/>
    <cellStyle name="SAPBEXHLevel0X 3 4 3 3" xfId="28217" xr:uid="{96E1A78F-73F8-48FC-BAC6-01BD63A2716E}"/>
    <cellStyle name="SAPBEXHLevel0X 3 4 3 3 2" xfId="32775" xr:uid="{197D5006-DC13-4149-8D69-590ED4E56C31}"/>
    <cellStyle name="SAPBEXHLevel0X 3 4 3 4" xfId="26291" xr:uid="{D7E09A62-16FD-4435-A952-D51E309012B4}"/>
    <cellStyle name="SAPBEXHLevel0X 3 4 3 4 2" xfId="31079" xr:uid="{1BC3F26C-219D-4731-896E-C82AFF3D0147}"/>
    <cellStyle name="SAPBEXHLevel0X 3 4 3 5" xfId="29769" xr:uid="{C519E3B8-0F46-4042-87C1-6A4993B9C3C5}"/>
    <cellStyle name="SAPBEXHLevel0X 3 4 4" xfId="27315" xr:uid="{0313A57E-6CBC-43BC-9FD9-31934E7854E8}"/>
    <cellStyle name="SAPBEXHLevel0X 3 4 4 2" xfId="31950" xr:uid="{6F3B20EE-BED3-4A00-997A-26C8AB9541A2}"/>
    <cellStyle name="SAPBEXHLevel0X 3 4 5" xfId="28215" xr:uid="{E6BE4277-4F40-40C2-A8BD-14591B5E52E2}"/>
    <cellStyle name="SAPBEXHLevel0X 3 4 5 2" xfId="32773" xr:uid="{26D48D7F-A9BE-4FDD-8DA0-F074FC0DFD46}"/>
    <cellStyle name="SAPBEXHLevel0X 3 4 6" xfId="26919" xr:uid="{A0F2E988-12BC-4028-8A56-2333722459FA}"/>
    <cellStyle name="SAPBEXHLevel0X 3 4 6 2" xfId="31680" xr:uid="{03F89EFD-9584-4AC8-BD2F-792166BB515B}"/>
    <cellStyle name="SAPBEXHLevel0X 3 4 7" xfId="29767" xr:uid="{6ABBA437-5D44-4BEF-817B-61FF9285A9D1}"/>
    <cellStyle name="SAPBEXHLevel0X 3 4 8" xfId="30390" xr:uid="{E4C0F8E9-4E71-49FD-88D8-45E6C4A4EE54}"/>
    <cellStyle name="SAPBEXHLevel0X 3 5" xfId="25174" xr:uid="{84770773-7DE5-476A-8889-AB8657E77BC0}"/>
    <cellStyle name="SAPBEXHLevel0X 3 5 2" xfId="25424" xr:uid="{84BB43CA-4E6B-4DF5-A838-0077BF42BE88}"/>
    <cellStyle name="SAPBEXHLevel0X 3 5 2 2" xfId="27572" xr:uid="{7318914F-646D-4E06-9AEC-6C09728AD563}"/>
    <cellStyle name="SAPBEXHLevel0X 3 5 2 2 2" xfId="32163" xr:uid="{3DC01472-D53F-4322-A7D0-FBED3806B9E4}"/>
    <cellStyle name="SAPBEXHLevel0X 3 5 2 3" xfId="28219" xr:uid="{1D20AC16-4B02-49E3-938E-3F25BD242E48}"/>
    <cellStyle name="SAPBEXHLevel0X 3 5 2 3 2" xfId="32777" xr:uid="{42B07A44-1D39-4862-8DDE-20909DF65135}"/>
    <cellStyle name="SAPBEXHLevel0X 3 5 2 4" xfId="26991" xr:uid="{6229EE7D-9630-4707-B7CF-73B432EBD076}"/>
    <cellStyle name="SAPBEXHLevel0X 3 5 2 4 2" xfId="31752" xr:uid="{93C218D4-8651-4C96-8474-1E2D3EFE9E0C}"/>
    <cellStyle name="SAPBEXHLevel0X 3 5 2 5" xfId="29771" xr:uid="{E585E18C-4E92-4536-B34A-AC6309298E6D}"/>
    <cellStyle name="SAPBEXHLevel0X 3 5 2 6" xfId="30576" xr:uid="{CA9BA2DD-17D6-4009-9932-26C46C0739A9}"/>
    <cellStyle name="SAPBEXHLevel0X 3 5 3" xfId="25771" xr:uid="{1592A413-D690-44A2-B3B0-ADEAE5B77C0B}"/>
    <cellStyle name="SAPBEXHLevel0X 3 5 3 2" xfId="27918" xr:uid="{18CFF2C8-6411-4E93-A572-43F0E9989114}"/>
    <cellStyle name="SAPBEXHLevel0X 3 5 3 2 2" xfId="32505" xr:uid="{6FF0A562-C92E-42A4-A30C-F3B9BB009EC0}"/>
    <cellStyle name="SAPBEXHLevel0X 3 5 3 3" xfId="28220" xr:uid="{5F5E98B6-9A9A-466B-81DF-C18442B66055}"/>
    <cellStyle name="SAPBEXHLevel0X 3 5 3 3 2" xfId="32778" xr:uid="{255CB032-A294-42A2-B41D-F2CBF00CA7DA}"/>
    <cellStyle name="SAPBEXHLevel0X 3 5 3 4" xfId="26148" xr:uid="{CE7FEFA2-7C39-402C-A9D8-77DD12B119DD}"/>
    <cellStyle name="SAPBEXHLevel0X 3 5 3 4 2" xfId="30938" xr:uid="{B54306DE-088B-4108-BDF8-A6EFB6EC4469}"/>
    <cellStyle name="SAPBEXHLevel0X 3 5 3 5" xfId="29772" xr:uid="{3A896D4C-5E67-4CF9-9987-461E3FA5D1D1}"/>
    <cellStyle name="SAPBEXHLevel0X 3 5 3 6" xfId="30759" xr:uid="{6095D549-6E0D-4B98-94D7-198DBE3198CC}"/>
    <cellStyle name="SAPBEXHLevel0X 3 5 4" xfId="27452" xr:uid="{6288FB12-3E9E-410D-A691-56AB07A91E92}"/>
    <cellStyle name="SAPBEXHLevel0X 3 5 4 2" xfId="32050" xr:uid="{94FCC951-635F-42A1-AA29-121277B5912C}"/>
    <cellStyle name="SAPBEXHLevel0X 3 5 5" xfId="28218" xr:uid="{07F86C4E-0D02-496F-82C7-AF928EB53101}"/>
    <cellStyle name="SAPBEXHLevel0X 3 5 5 2" xfId="32776" xr:uid="{0536CDEC-E544-49DD-83F5-342FB357C35C}"/>
    <cellStyle name="SAPBEXHLevel0X 3 5 6" xfId="26232" xr:uid="{F666873D-BA4D-40D7-AFA8-D0142C7B3205}"/>
    <cellStyle name="SAPBEXHLevel0X 3 5 6 2" xfId="31021" xr:uid="{B42302EB-D02B-4DD4-9B3B-64D2C9CBED03}"/>
    <cellStyle name="SAPBEXHLevel0X 3 5 7" xfId="29770" xr:uid="{BF105A2E-8525-4CB5-9888-34B4E6C8A0B5}"/>
    <cellStyle name="SAPBEXHLevel0X 3 5 8" xfId="30467" xr:uid="{3C5CE5E9-1A5C-4C4D-8C67-157C5BD9F7B9}"/>
    <cellStyle name="SAPBEXHLevel0X 3 6" xfId="25898" xr:uid="{BC2A5C43-7CBC-458D-81E4-7D3246E7A760}"/>
    <cellStyle name="SAPBEXHLevel0X 3 6 2" xfId="30817" xr:uid="{E552C826-19CD-4DFD-8741-EFEB4869C118}"/>
    <cellStyle name="SAPBEXHLevel0X 3 7" xfId="28210" xr:uid="{5D7FCFF9-F76B-430E-B04F-41FE1F0FCE9B}"/>
    <cellStyle name="SAPBEXHLevel0X 3 7 2" xfId="32768" xr:uid="{5A7D2F57-3B51-400C-886A-2CFA5962FE00}"/>
    <cellStyle name="SAPBEXHLevel0X 3 8" xfId="26749" xr:uid="{223A4257-A9FC-4BB1-AC6F-8CEBDF2918AC}"/>
    <cellStyle name="SAPBEXHLevel0X 3 8 2" xfId="31511" xr:uid="{AF4A8A37-3C29-4BEC-AD77-AB9C0BABCF95}"/>
    <cellStyle name="SAPBEXHLevel0X 3 9" xfId="29762" xr:uid="{945CAB1E-10C7-4605-8EE3-A23167CA866A}"/>
    <cellStyle name="SAPBEXHLevel0X 4" xfId="177" xr:uid="{043EB4ED-9B5E-4986-B07D-20FA38D22F7F}"/>
    <cellStyle name="SAPBEXHLevel0X 4 2" xfId="13710" xr:uid="{A2349872-0D1A-4B5D-939B-9C613657515A}"/>
    <cellStyle name="SAPBEXHLevel0X 4 2 2" xfId="25546" xr:uid="{C845DF62-8FE0-4C93-B60A-EF37D2D496B1}"/>
    <cellStyle name="SAPBEXHLevel0X 4 2 2 2" xfId="27693" xr:uid="{5E8B28D2-AC1A-4388-822E-172C12913F2B}"/>
    <cellStyle name="SAPBEXHLevel0X 4 2 2 2 2" xfId="32280" xr:uid="{8F1B8B54-4272-4077-B65F-96DCBB97BE9F}"/>
    <cellStyle name="SAPBEXHLevel0X 4 2 2 3" xfId="28223" xr:uid="{758D3E05-DEEE-49F2-95E1-EF15CA0274B0}"/>
    <cellStyle name="SAPBEXHLevel0X 4 2 2 3 2" xfId="32781" xr:uid="{CD4297B9-C2C3-4C8A-A105-78031283571E}"/>
    <cellStyle name="SAPBEXHLevel0X 4 2 2 4" xfId="26462" xr:uid="{B2EF496B-C095-474A-8DF9-5E1C4A90AF13}"/>
    <cellStyle name="SAPBEXHLevel0X 4 2 2 4 2" xfId="31250" xr:uid="{58302C14-88AC-4838-BCC9-133D22789EE0}"/>
    <cellStyle name="SAPBEXHLevel0X 4 2 2 5" xfId="29775" xr:uid="{7A91CE04-601E-4A74-835A-0865F62B4751}"/>
    <cellStyle name="SAPBEXHLevel0X 4 2 3" xfId="26644" xr:uid="{63FC45F5-299B-4709-BCA8-046BE1AE2D10}"/>
    <cellStyle name="SAPBEXHLevel0X 4 2 3 2" xfId="31422" xr:uid="{BA915E02-9287-4FA1-AABE-32B0D14C140E}"/>
    <cellStyle name="SAPBEXHLevel0X 4 2 4" xfId="28222" xr:uid="{7CF05297-C8DC-4B08-8D5B-81F6FA2C5091}"/>
    <cellStyle name="SAPBEXHLevel0X 4 2 4 2" xfId="32780" xr:uid="{14B4B07E-491D-446B-BF58-7B166278FB43}"/>
    <cellStyle name="SAPBEXHLevel0X 4 2 5" xfId="26573" xr:uid="{6D6FD7ED-4818-458A-A538-7E2F5508ADFB}"/>
    <cellStyle name="SAPBEXHLevel0X 4 2 5 2" xfId="31361" xr:uid="{3D146608-62BC-4B8E-A2BF-90B53B89D8A6}"/>
    <cellStyle name="SAPBEXHLevel0X 4 2 6" xfId="29774" xr:uid="{BC57C073-EE2A-4333-9C21-DF9D04318565}"/>
    <cellStyle name="SAPBEXHLevel0X 4 2 7" xfId="30242" xr:uid="{39F3ED17-92A4-40CA-AB60-6AD51ED2AC0F}"/>
    <cellStyle name="SAPBEXHLevel0X 4 3" xfId="25899" xr:uid="{9D5D3B0A-9D72-4D98-A467-D042AA180AC6}"/>
    <cellStyle name="SAPBEXHLevel0X 4 3 2" xfId="30818" xr:uid="{15BA58EF-F859-413E-BA4E-7C7DBAA0DED0}"/>
    <cellStyle name="SAPBEXHLevel0X 4 4" xfId="28221" xr:uid="{ED303FF1-B583-4361-94D8-F2FBF84BBDA4}"/>
    <cellStyle name="SAPBEXHLevel0X 4 4 2" xfId="32779" xr:uid="{BEAD1851-2AE3-4BD9-A7E1-34435E9C85AD}"/>
    <cellStyle name="SAPBEXHLevel0X 4 5" xfId="26819" xr:uid="{C562A761-7D31-4470-B000-940C1EFED94C}"/>
    <cellStyle name="SAPBEXHLevel0X 4 5 2" xfId="31580" xr:uid="{077C93CB-586C-4D6E-B0EE-0428DA599F1B}"/>
    <cellStyle name="SAPBEXHLevel0X 4 6" xfId="29773" xr:uid="{34BB7DCD-9D23-4DFE-8549-76CA0BFDF717}"/>
    <cellStyle name="SAPBEXHLevel0X 5" xfId="317" xr:uid="{CEEFB05A-B3F0-4944-9EE8-2B094385DF39}"/>
    <cellStyle name="SAPBEXHLevel0X 5 2" xfId="13782" xr:uid="{B1AAFF37-EB69-4830-B3DE-BCD180145DE0}"/>
    <cellStyle name="SAPBEXHLevel0X 5 2 2" xfId="25593" xr:uid="{48C42D29-75D5-4AA7-BAA4-BBFF3A947552}"/>
    <cellStyle name="SAPBEXHLevel0X 5 2 2 2" xfId="27740" xr:uid="{00C07D35-1944-4765-BD3A-0F200434C8E2}"/>
    <cellStyle name="SAPBEXHLevel0X 5 2 2 2 2" xfId="32327" xr:uid="{79933CC0-EDAE-49D5-8B9A-36C5237AA968}"/>
    <cellStyle name="SAPBEXHLevel0X 5 2 2 3" xfId="28226" xr:uid="{765FF008-B1E8-494A-BEAC-256AC2656584}"/>
    <cellStyle name="SAPBEXHLevel0X 5 2 2 3 2" xfId="32784" xr:uid="{977566AB-72DD-4089-9D85-B3725168BAAB}"/>
    <cellStyle name="SAPBEXHLevel0X 5 2 2 4" xfId="26337" xr:uid="{3921E844-FAEE-4097-9E4E-C671D96A7A4E}"/>
    <cellStyle name="SAPBEXHLevel0X 5 2 2 4 2" xfId="31125" xr:uid="{7C072AF5-3B40-4468-AC47-FC123C6DFE3D}"/>
    <cellStyle name="SAPBEXHLevel0X 5 2 2 5" xfId="29778" xr:uid="{949D9F4F-39BF-4E49-9CF5-C19932F96189}"/>
    <cellStyle name="SAPBEXHLevel0X 5 2 3" xfId="26694" xr:uid="{E05AECB9-3A63-4706-9D9F-EE11A97494BE}"/>
    <cellStyle name="SAPBEXHLevel0X 5 2 3 2" xfId="31471" xr:uid="{63482F43-3EA0-4C99-9BAC-4A36A80A2036}"/>
    <cellStyle name="SAPBEXHLevel0X 5 2 4" xfId="28225" xr:uid="{6EDF722B-626F-4967-B676-A3E1AACDA6E8}"/>
    <cellStyle name="SAPBEXHLevel0X 5 2 4 2" xfId="32783" xr:uid="{FBF03353-649C-4838-9D89-08056C7356AB}"/>
    <cellStyle name="SAPBEXHLevel0X 5 2 5" xfId="26532" xr:uid="{F6CECBCF-CBFA-4713-AA9E-F42D131F96D5}"/>
    <cellStyle name="SAPBEXHLevel0X 5 2 5 2" xfId="31320" xr:uid="{BEB3224E-4E49-4378-A95C-888BC98831E2}"/>
    <cellStyle name="SAPBEXHLevel0X 5 2 6" xfId="29777" xr:uid="{80E5B7F7-BD11-4834-BD2D-DC994E4D9B5C}"/>
    <cellStyle name="SAPBEXHLevel0X 5 2 7" xfId="30289" xr:uid="{C9E63358-C404-4634-9097-34920651935B}"/>
    <cellStyle name="SAPBEXHLevel0X 5 3" xfId="25977" xr:uid="{2AAEBF58-81A6-462E-9C91-6EE1D27A687C}"/>
    <cellStyle name="SAPBEXHLevel0X 5 3 2" xfId="30866" xr:uid="{20F5706D-E35A-4C06-8BEB-BD26BD07C924}"/>
    <cellStyle name="SAPBEXHLevel0X 5 4" xfId="28224" xr:uid="{940F84D7-6260-4D40-83C3-53A0EB48DFB0}"/>
    <cellStyle name="SAPBEXHLevel0X 5 4 2" xfId="32782" xr:uid="{307D9A66-8DA7-4817-AF11-C254C2B13E16}"/>
    <cellStyle name="SAPBEXHLevel0X 5 5" xfId="27158" xr:uid="{D61BB1E1-AB00-47A1-9CFF-DB6C988FCC47}"/>
    <cellStyle name="SAPBEXHLevel0X 5 5 2" xfId="31882" xr:uid="{FC9CBB78-9D46-4B42-BB32-BF7EFC93CB27}"/>
    <cellStyle name="SAPBEXHLevel0X 5 6" xfId="29776" xr:uid="{F36F9ED0-C59C-4162-AFA3-7710F0CBC34A}"/>
    <cellStyle name="SAPBEXHLevel0X 6" xfId="13707" xr:uid="{197E3F72-C054-404C-A081-99DFB0AAF841}"/>
    <cellStyle name="SAPBEXHLevel0X 6 2" xfId="25543" xr:uid="{6C3CAB61-EAEC-4264-9C75-91CB73B1859E}"/>
    <cellStyle name="SAPBEXHLevel0X 6 2 2" xfId="27690" xr:uid="{8ABF4E9B-3F1C-4D9A-B82A-8175BD1475DA}"/>
    <cellStyle name="SAPBEXHLevel0X 6 2 2 2" xfId="32277" xr:uid="{88AF20B4-4CEA-4F4C-9CAD-0773E0E6AB70}"/>
    <cellStyle name="SAPBEXHLevel0X 6 2 3" xfId="28228" xr:uid="{DB780BFF-C5C5-4FEF-A1E9-37E745434379}"/>
    <cellStyle name="SAPBEXHLevel0X 6 2 3 2" xfId="32786" xr:uid="{490C2851-E2E6-47F3-9773-7E09EAAF91FD}"/>
    <cellStyle name="SAPBEXHLevel0X 6 2 4" xfId="26139" xr:uid="{5B95368E-7C1A-43DA-A196-4E0533D7C930}"/>
    <cellStyle name="SAPBEXHLevel0X 6 2 4 2" xfId="30929" xr:uid="{F7CD337F-4C04-4E36-934F-2887F3523FB4}"/>
    <cellStyle name="SAPBEXHLevel0X 6 2 5" xfId="29780" xr:uid="{EF5BD14F-10B8-43DC-909B-2EEB2E6FCC6D}"/>
    <cellStyle name="SAPBEXHLevel0X 6 3" xfId="26641" xr:uid="{A356FE19-9455-4528-9B5A-8DDF6214C47F}"/>
    <cellStyle name="SAPBEXHLevel0X 6 3 2" xfId="31419" xr:uid="{D4841166-264D-47A8-9EFD-A7F189C6FB88}"/>
    <cellStyle name="SAPBEXHLevel0X 6 4" xfId="28227" xr:uid="{C0E4D4AA-D751-412D-B358-57663765C66F}"/>
    <cellStyle name="SAPBEXHLevel0X 6 4 2" xfId="32785" xr:uid="{BF34961D-571C-4FF0-ACE5-6BF524377189}"/>
    <cellStyle name="SAPBEXHLevel0X 6 5" xfId="26127" xr:uid="{C3E14C25-DBE6-46BD-9460-82955A856224}"/>
    <cellStyle name="SAPBEXHLevel0X 6 5 2" xfId="30917" xr:uid="{5188FDB4-BBDF-466F-985B-D88A9858DCC3}"/>
    <cellStyle name="SAPBEXHLevel0X 6 6" xfId="29779" xr:uid="{A2FB0982-7537-491D-93E9-CF0C6FD38FE7}"/>
    <cellStyle name="SAPBEXHLevel0X 6 7" xfId="30239" xr:uid="{6CEA545F-35E6-479C-9A17-35A20F3B458A}"/>
    <cellStyle name="SAPBEXHLevel0X 7" xfId="24732" xr:uid="{177856C9-4FC1-4B5A-81C4-C069734D3C3B}"/>
    <cellStyle name="SAPBEXHLevel0X 7 2" xfId="25404" xr:uid="{98682D82-D768-4BF8-80FD-15CE36D00948}"/>
    <cellStyle name="SAPBEXHLevel0X 7 2 2" xfId="27552" xr:uid="{17CBF542-B97C-459D-9F6B-09232D91C364}"/>
    <cellStyle name="SAPBEXHLevel0X 7 2 2 2" xfId="32143" xr:uid="{1E75DB31-6580-49A8-9DD0-DDD6ACDA9842}"/>
    <cellStyle name="SAPBEXHLevel0X 7 2 3" xfId="28230" xr:uid="{72B7ACAE-37F2-4845-A909-60ECA8631B34}"/>
    <cellStyle name="SAPBEXHLevel0X 7 2 3 2" xfId="32788" xr:uid="{8D6AABF2-9E08-4E9E-96E3-9B9EC97D97BA}"/>
    <cellStyle name="SAPBEXHLevel0X 7 2 4" xfId="26942" xr:uid="{6F91E86C-9D02-4ED4-8380-CADB7D851D49}"/>
    <cellStyle name="SAPBEXHLevel0X 7 2 4 2" xfId="31703" xr:uid="{F2A03116-8AC1-4BAB-9BB3-C20BC8789073}"/>
    <cellStyle name="SAPBEXHLevel0X 7 2 5" xfId="29782" xr:uid="{07B76C6B-A235-4B59-B18D-938D7F90F479}"/>
    <cellStyle name="SAPBEXHLevel0X 7 2 6" xfId="30556" xr:uid="{78079437-1CA3-41F6-ADFF-9BA1A4E815CC}"/>
    <cellStyle name="SAPBEXHLevel0X 7 3" xfId="25696" xr:uid="{5DC4EDB1-C3A2-4E6F-8EF4-6CB4FA2DDEA3}"/>
    <cellStyle name="SAPBEXHLevel0X 7 3 2" xfId="27843" xr:uid="{8A6B4FF1-83E1-424A-A380-42476EA8AEC1}"/>
    <cellStyle name="SAPBEXHLevel0X 7 3 2 2" xfId="32430" xr:uid="{7D605D3B-48F8-4C47-B9CE-862BA0D214AB}"/>
    <cellStyle name="SAPBEXHLevel0X 7 3 3" xfId="28231" xr:uid="{374F990B-3E8C-426A-82FF-76307EB9007D}"/>
    <cellStyle name="SAPBEXHLevel0X 7 3 3 2" xfId="32789" xr:uid="{447118AE-17F9-44F1-912B-B0E8C4BEA26E}"/>
    <cellStyle name="SAPBEXHLevel0X 7 3 4" xfId="26983" xr:uid="{3094EC81-2F24-4822-8DA4-F757CDFA75FB}"/>
    <cellStyle name="SAPBEXHLevel0X 7 3 4 2" xfId="31744" xr:uid="{4421A7F7-263A-43AA-97DE-4A08389097E8}"/>
    <cellStyle name="SAPBEXHLevel0X 7 3 5" xfId="29783" xr:uid="{251BF24D-0ECB-4760-B275-E7BF07387077}"/>
    <cellStyle name="SAPBEXHLevel0X 7 4" xfId="27317" xr:uid="{F795EBC2-7C68-4D12-BCD6-30A42290830E}"/>
    <cellStyle name="SAPBEXHLevel0X 7 4 2" xfId="31952" xr:uid="{D360818E-4FFD-4B87-AF2E-2401F676DC30}"/>
    <cellStyle name="SAPBEXHLevel0X 7 5" xfId="28229" xr:uid="{170D8029-6E1A-466D-9FEC-FE8734A751C5}"/>
    <cellStyle name="SAPBEXHLevel0X 7 5 2" xfId="32787" xr:uid="{CB5FDC91-EE1C-4B38-86F4-B26DC35F3C45}"/>
    <cellStyle name="SAPBEXHLevel0X 7 6" xfId="26885" xr:uid="{A32B214C-2E9B-4D69-898F-B623D055FD75}"/>
    <cellStyle name="SAPBEXHLevel0X 7 6 2" xfId="31646" xr:uid="{9EA976D2-9369-4C33-B58C-34AC0AD866C9}"/>
    <cellStyle name="SAPBEXHLevel0X 7 7" xfId="29781" xr:uid="{09C8FBDD-23DB-4B44-8D53-77436A9F1005}"/>
    <cellStyle name="SAPBEXHLevel0X 7 8" xfId="30392" xr:uid="{17BFC9E2-4351-46BC-B165-8714B3C1F32F}"/>
    <cellStyle name="SAPBEXHLevel0X 8" xfId="25172" xr:uid="{E5839629-59FF-4A35-8BB2-BC34193AACB7}"/>
    <cellStyle name="SAPBEXHLevel0X 8 2" xfId="25409" xr:uid="{DE5D9BBC-B56D-4921-9A69-594351B20D3D}"/>
    <cellStyle name="SAPBEXHLevel0X 8 2 2" xfId="27557" xr:uid="{67C1B57F-0064-4C4B-99D6-DD53C05417BE}"/>
    <cellStyle name="SAPBEXHLevel0X 8 2 2 2" xfId="32148" xr:uid="{DFEFC171-3D81-4FED-8940-F06B87E930B1}"/>
    <cellStyle name="SAPBEXHLevel0X 8 2 3" xfId="28233" xr:uid="{099C2FE9-6A45-45F3-B2A5-9F5AF994E5BD}"/>
    <cellStyle name="SAPBEXHLevel0X 8 2 3 2" xfId="32791" xr:uid="{70504A8B-4068-47F4-A262-C1956C5FC2B2}"/>
    <cellStyle name="SAPBEXHLevel0X 8 2 4" xfId="26938" xr:uid="{37766FCC-28AF-416B-A9B4-6C843C386416}"/>
    <cellStyle name="SAPBEXHLevel0X 8 2 4 2" xfId="31699" xr:uid="{A4ED2234-CC9E-4B63-9D4C-CC953CF19C22}"/>
    <cellStyle name="SAPBEXHLevel0X 8 2 5" xfId="29785" xr:uid="{BD62B2B6-D0DF-4B7B-B6C4-EEA1BB7B29D9}"/>
    <cellStyle name="SAPBEXHLevel0X 8 2 6" xfId="30561" xr:uid="{980549A6-3726-44A6-9B8F-2195E6FA84A4}"/>
    <cellStyle name="SAPBEXHLevel0X 8 3" xfId="25769" xr:uid="{558C5AAB-73E7-41F5-9A02-9A8D894DDC92}"/>
    <cellStyle name="SAPBEXHLevel0X 8 3 2" xfId="27916" xr:uid="{E2E05DA0-05E7-4869-97C1-0B9984A7AD4D}"/>
    <cellStyle name="SAPBEXHLevel0X 8 3 2 2" xfId="32503" xr:uid="{4750BFF4-9F93-433A-9B75-621C51733EBF}"/>
    <cellStyle name="SAPBEXHLevel0X 8 3 3" xfId="28234" xr:uid="{832E34B3-19D2-48E9-BAD4-D2C5EAE409B8}"/>
    <cellStyle name="SAPBEXHLevel0X 8 3 3 2" xfId="32792" xr:uid="{2961512D-A757-4C06-9CBE-7C4255426F64}"/>
    <cellStyle name="SAPBEXHLevel0X 8 3 4" xfId="26322" xr:uid="{A3DF0502-60FC-409B-8F59-D4DA70C7C025}"/>
    <cellStyle name="SAPBEXHLevel0X 8 3 4 2" xfId="31110" xr:uid="{76554CFA-09DF-43CB-A6C4-FE448672367E}"/>
    <cellStyle name="SAPBEXHLevel0X 8 3 5" xfId="29786" xr:uid="{42DCB601-FD4E-496B-816D-5F14D0DA144F}"/>
    <cellStyle name="SAPBEXHLevel0X 8 3 6" xfId="30757" xr:uid="{41A2F9AC-D678-4572-A995-BAA16AB5AB59}"/>
    <cellStyle name="SAPBEXHLevel0X 8 4" xfId="27450" xr:uid="{AF5548BB-8FBA-451B-9461-E1D8E871AC7F}"/>
    <cellStyle name="SAPBEXHLevel0X 8 4 2" xfId="32048" xr:uid="{B9C97DC6-7AF5-41C3-B25D-6E767EA7C852}"/>
    <cellStyle name="SAPBEXHLevel0X 8 5" xfId="28232" xr:uid="{2AB9D053-A16C-4138-9B93-646E74FD08FB}"/>
    <cellStyle name="SAPBEXHLevel0X 8 5 2" xfId="32790" xr:uid="{5DEAC463-DD2B-4622-95D0-433B740CFC0D}"/>
    <cellStyle name="SAPBEXHLevel0X 8 6" xfId="26169" xr:uid="{CBE22CF7-0E9D-4150-B4B7-351AC5042774}"/>
    <cellStyle name="SAPBEXHLevel0X 8 6 2" xfId="30959" xr:uid="{652793A8-153D-4794-9892-3B05F2417201}"/>
    <cellStyle name="SAPBEXHLevel0X 8 7" xfId="29784" xr:uid="{4B308D55-345E-437F-A966-818D59FF5836}"/>
    <cellStyle name="SAPBEXHLevel0X 8 8" xfId="30465" xr:uid="{E3299BB4-3540-488A-A5AA-7FCF3EA0C56F}"/>
    <cellStyle name="SAPBEXHLevel0X 9" xfId="25896" xr:uid="{1122FDFF-2281-4A19-9517-DF2BEF0D993E}"/>
    <cellStyle name="SAPBEXHLevel0X 9 2" xfId="30815" xr:uid="{5A17D0FC-88D5-410D-8D9F-EFA192DE2D57}"/>
    <cellStyle name="SAPBEXHLevel1" xfId="178" xr:uid="{F23A2F89-BB79-4446-80FB-E246097C0D54}"/>
    <cellStyle name="SAPBEXHLevel1 10" xfId="28235" xr:uid="{E8D1AB28-0522-4709-BAB8-A4D73754FEEE}"/>
    <cellStyle name="SAPBEXHLevel1 10 2" xfId="32793" xr:uid="{071575F4-20B5-4858-9252-E6D509E55CED}"/>
    <cellStyle name="SAPBEXHLevel1 11" xfId="26295" xr:uid="{57FA8A20-D7AE-4740-B771-094DDDCB9455}"/>
    <cellStyle name="SAPBEXHLevel1 11 2" xfId="31083" xr:uid="{498D4896-376C-4029-B81D-FD5081D57884}"/>
    <cellStyle name="SAPBEXHLevel1 12" xfId="29787" xr:uid="{01547120-210F-49EC-919E-11C4D1F4EDF5}"/>
    <cellStyle name="SAPBEXHLevel1 2" xfId="179" xr:uid="{920E0D92-FC6C-4259-81C1-D9F6A2E64CB2}"/>
    <cellStyle name="SAPBEXHLevel1 2 2" xfId="13712" xr:uid="{68B84A97-6D9F-41B5-AA3D-618D31B82FC3}"/>
    <cellStyle name="SAPBEXHLevel1 2 2 2" xfId="25548" xr:uid="{6CE0FAFA-01FC-47E6-9568-B12A1C978826}"/>
    <cellStyle name="SAPBEXHLevel1 2 2 2 2" xfId="27695" xr:uid="{95126EFF-7F64-4BF7-9CAE-2B68D90F2D11}"/>
    <cellStyle name="SAPBEXHLevel1 2 2 2 2 2" xfId="32282" xr:uid="{67CED1CF-DA9F-4863-BF62-572C373CE3E9}"/>
    <cellStyle name="SAPBEXHLevel1 2 2 2 3" xfId="28238" xr:uid="{3831C924-A692-4CF0-A9FE-F5A598095CDB}"/>
    <cellStyle name="SAPBEXHLevel1 2 2 2 3 2" xfId="32796" xr:uid="{EEB15C84-1A28-4C90-9740-8EDE91972920}"/>
    <cellStyle name="SAPBEXHLevel1 2 2 2 4" xfId="26190" xr:uid="{DED4234F-87B4-41B1-8EF2-56A90895C799}"/>
    <cellStyle name="SAPBEXHLevel1 2 2 2 4 2" xfId="30980" xr:uid="{82D1797E-1EC3-4A73-8FEF-F5F66541A077}"/>
    <cellStyle name="SAPBEXHLevel1 2 2 2 5" xfId="29790" xr:uid="{AE2C39E7-FC16-4A7C-9AD6-F175DAE1B630}"/>
    <cellStyle name="SAPBEXHLevel1 2 2 3" xfId="26646" xr:uid="{E7555C37-F107-4C6B-9E01-7B213ADB6FFB}"/>
    <cellStyle name="SAPBEXHLevel1 2 2 3 2" xfId="31424" xr:uid="{5829FEE1-4C41-4552-AD0C-CCCDEAC789E1}"/>
    <cellStyle name="SAPBEXHLevel1 2 2 4" xfId="28237" xr:uid="{4BA53EBD-A38D-469D-B9FF-BA824C7B2840}"/>
    <cellStyle name="SAPBEXHLevel1 2 2 4 2" xfId="32795" xr:uid="{49608319-568A-498A-9FD4-AC5C843CBA0E}"/>
    <cellStyle name="SAPBEXHLevel1 2 2 5" xfId="26608" xr:uid="{3B54F619-E1EE-4660-A77B-7191AFFCBD00}"/>
    <cellStyle name="SAPBEXHLevel1 2 2 5 2" xfId="31395" xr:uid="{DB220056-5081-4459-BC52-36FEFBA46268}"/>
    <cellStyle name="SAPBEXHLevel1 2 2 6" xfId="29789" xr:uid="{6CFB74E7-7AC2-46C1-8B10-8AC36F9AC6AE}"/>
    <cellStyle name="SAPBEXHLevel1 2 2 7" xfId="30244" xr:uid="{D3810231-1D10-4287-B623-E5278159875A}"/>
    <cellStyle name="SAPBEXHLevel1 2 3" xfId="24323" xr:uid="{8D45D601-3CA5-42BE-9702-9F08CC71CF20}"/>
    <cellStyle name="SAPBEXHLevel1 2 3 2" xfId="25643" xr:uid="{C7EF4017-6176-4E29-8739-D6B1AAAEC2B5}"/>
    <cellStyle name="SAPBEXHLevel1 2 3 2 2" xfId="27790" xr:uid="{9BBC9D1E-867D-448C-83B4-823614E7E3F8}"/>
    <cellStyle name="SAPBEXHLevel1 2 3 2 2 2" xfId="32377" xr:uid="{AB2FBC04-E081-41B6-AF9F-394C8C641BEF}"/>
    <cellStyle name="SAPBEXHLevel1 2 3 2 3" xfId="28240" xr:uid="{34D18E42-5BE7-4459-95FE-53C6FA00B22A}"/>
    <cellStyle name="SAPBEXHLevel1 2 3 2 3 2" xfId="32798" xr:uid="{AF129C8D-F86E-45CF-A97C-CA38A57BAAF5}"/>
    <cellStyle name="SAPBEXHLevel1 2 3 2 4" xfId="26569" xr:uid="{7A3D2400-E28A-4502-A097-52FF3173EC19}"/>
    <cellStyle name="SAPBEXHLevel1 2 3 2 4 2" xfId="31357" xr:uid="{CE1CE290-C86F-4510-9B53-05B21419F2C7}"/>
    <cellStyle name="SAPBEXHLevel1 2 3 2 5" xfId="29792" xr:uid="{C7697596-CA9F-46A8-BE10-234FC3371885}"/>
    <cellStyle name="SAPBEXHLevel1 2 3 3" xfId="27170" xr:uid="{DA05A31F-8BB5-4249-81F2-E847B784BD2B}"/>
    <cellStyle name="SAPBEXHLevel1 2 3 3 2" xfId="31888" xr:uid="{CB873F34-2D83-4AEA-B230-2B28BCB7EC07}"/>
    <cellStyle name="SAPBEXHLevel1 2 3 4" xfId="28239" xr:uid="{C86AC7AB-543D-49E6-9C3B-9BFC79490EF9}"/>
    <cellStyle name="SAPBEXHLevel1 2 3 4 2" xfId="32797" xr:uid="{9A07F7A8-4903-4B18-8F86-A39A3D0BF7C3}"/>
    <cellStyle name="SAPBEXHLevel1 2 3 5" xfId="26095" xr:uid="{7C086FDE-C198-42CE-B187-4545351C1A9A}"/>
    <cellStyle name="SAPBEXHLevel1 2 3 5 2" xfId="30896" xr:uid="{C20D111E-0100-46C9-8B92-3D7123F4FE6E}"/>
    <cellStyle name="SAPBEXHLevel1 2 3 6" xfId="29791" xr:uid="{7EFEBCF5-D2D5-411D-84CA-D226C427AAED}"/>
    <cellStyle name="SAPBEXHLevel1 2 3 7" xfId="30339" xr:uid="{4F999011-E8E1-464D-86EC-2F15FF18BC96}"/>
    <cellStyle name="SAPBEXHLevel1 2 4" xfId="24728" xr:uid="{4AE8D0FF-F3F6-48F3-8A43-BE7028398792}"/>
    <cellStyle name="SAPBEXHLevel1 2 4 2" xfId="25372" xr:uid="{22BCE36B-66FE-4AA7-B63B-B4632357DD85}"/>
    <cellStyle name="SAPBEXHLevel1 2 4 2 2" xfId="27520" xr:uid="{FD982B97-EDDF-4C44-8883-5E64D3F91F9C}"/>
    <cellStyle name="SAPBEXHLevel1 2 4 2 2 2" xfId="32112" xr:uid="{A0BD26F6-B6B9-48F1-A001-98705C780C18}"/>
    <cellStyle name="SAPBEXHLevel1 2 4 2 3" xfId="28242" xr:uid="{7CA73E9B-4226-482F-AA25-E353A24356E2}"/>
    <cellStyle name="SAPBEXHLevel1 2 4 2 3 2" xfId="32800" xr:uid="{86A6B9EF-30AE-4ADD-8C9F-BADCA7DC1F80}"/>
    <cellStyle name="SAPBEXHLevel1 2 4 2 4" xfId="27057" xr:uid="{B6CA9984-8FE1-42D8-B98A-24E6A2A3D80B}"/>
    <cellStyle name="SAPBEXHLevel1 2 4 2 4 2" xfId="31818" xr:uid="{6B46DAD2-2E8A-4E61-AC07-FE2E69CC2C33}"/>
    <cellStyle name="SAPBEXHLevel1 2 4 2 5" xfId="29794" xr:uid="{9161E2D1-FBED-448B-8EEE-C0498A14FEF2}"/>
    <cellStyle name="SAPBEXHLevel1 2 4 2 6" xfId="30525" xr:uid="{7E33CB41-9B77-43EB-9FDE-A93F278BCE66}"/>
    <cellStyle name="SAPBEXHLevel1 2 4 3" xfId="25692" xr:uid="{50546AC5-6F92-4DA7-B2C5-CDABD09705A8}"/>
    <cellStyle name="SAPBEXHLevel1 2 4 3 2" xfId="27839" xr:uid="{365EFC24-B8C2-4775-92A3-762797C73C66}"/>
    <cellStyle name="SAPBEXHLevel1 2 4 3 2 2" xfId="32426" xr:uid="{4E773CA7-D2DC-44C8-B577-AD94674F67ED}"/>
    <cellStyle name="SAPBEXHLevel1 2 4 3 3" xfId="28243" xr:uid="{E30AF653-939C-481D-89FB-8D61FCF34B83}"/>
    <cellStyle name="SAPBEXHLevel1 2 4 3 3 2" xfId="32801" xr:uid="{0E9CE4E5-5770-4EB2-8FA5-47C8EF93B72A}"/>
    <cellStyle name="SAPBEXHLevel1 2 4 3 4" xfId="26943" xr:uid="{9D79CBC2-8501-46C7-AA1D-B13DFD3A8A21}"/>
    <cellStyle name="SAPBEXHLevel1 2 4 3 4 2" xfId="31704" xr:uid="{1156A48E-BA78-4A31-BF69-2141C885BBE3}"/>
    <cellStyle name="SAPBEXHLevel1 2 4 3 5" xfId="29795" xr:uid="{649F2E2B-8154-4D9B-B8DB-E8B9D1B31801}"/>
    <cellStyle name="SAPBEXHLevel1 2 4 4" xfId="27313" xr:uid="{B2B44560-F391-4811-8E8E-77C1FE69870C}"/>
    <cellStyle name="SAPBEXHLevel1 2 4 4 2" xfId="31948" xr:uid="{4768981D-4584-4B54-9F27-D5ABA9CD427E}"/>
    <cellStyle name="SAPBEXHLevel1 2 4 5" xfId="28241" xr:uid="{BA183E8E-DBC8-4BB8-920D-E731B915D60C}"/>
    <cellStyle name="SAPBEXHLevel1 2 4 5 2" xfId="32799" xr:uid="{63344062-854A-484D-B1B7-B836FF158BF3}"/>
    <cellStyle name="SAPBEXHLevel1 2 4 6" xfId="26982" xr:uid="{009FCA67-D2E3-4506-B428-F7DE9F65BF99}"/>
    <cellStyle name="SAPBEXHLevel1 2 4 6 2" xfId="31743" xr:uid="{FC9E88D4-42A1-44F7-9545-DA3C30A28D52}"/>
    <cellStyle name="SAPBEXHLevel1 2 4 7" xfId="29793" xr:uid="{ED3B5E0A-07EA-4636-9927-8DF392E20701}"/>
    <cellStyle name="SAPBEXHLevel1 2 4 8" xfId="30388" xr:uid="{2DB9A2D5-5016-40EB-B1BC-12CEDD29E7F1}"/>
    <cellStyle name="SAPBEXHLevel1 2 5" xfId="25176" xr:uid="{57F98C3D-1308-4A11-B0D9-8B566201E1AA}"/>
    <cellStyle name="SAPBEXHLevel1 2 5 2" xfId="25347" xr:uid="{81A9F9F4-B847-452C-BC1D-881286C1B6B2}"/>
    <cellStyle name="SAPBEXHLevel1 2 5 2 2" xfId="27496" xr:uid="{DD370ECC-478A-4957-958B-3958A60E4E16}"/>
    <cellStyle name="SAPBEXHLevel1 2 5 2 2 2" xfId="32091" xr:uid="{8231A382-A613-4EAF-BA31-D3FEEE57AFC1}"/>
    <cellStyle name="SAPBEXHLevel1 2 5 2 3" xfId="28245" xr:uid="{8A0E524D-9E07-4D13-946B-F6992281D56B}"/>
    <cellStyle name="SAPBEXHLevel1 2 5 2 3 2" xfId="32803" xr:uid="{297B9AAA-B3C8-409D-AE54-4FF6870EC21C}"/>
    <cellStyle name="SAPBEXHLevel1 2 5 2 4" xfId="27418" xr:uid="{F5C4A1F5-6F8D-4D9A-A58A-54773E0308CB}"/>
    <cellStyle name="SAPBEXHLevel1 2 5 2 4 2" xfId="32016" xr:uid="{3048AF4A-E051-475B-862D-22CB91CC5DE9}"/>
    <cellStyle name="SAPBEXHLevel1 2 5 2 5" xfId="29797" xr:uid="{5652411E-8F9D-473D-9EC7-01C8043247FA}"/>
    <cellStyle name="SAPBEXHLevel1 2 5 2 6" xfId="30504" xr:uid="{0B9B21EE-B2AE-4AA1-948D-A330EFFB9DA0}"/>
    <cellStyle name="SAPBEXHLevel1 2 5 3" xfId="25773" xr:uid="{06AF41B1-2A0E-43FE-95EF-D059EC8D9DF3}"/>
    <cellStyle name="SAPBEXHLevel1 2 5 3 2" xfId="27920" xr:uid="{2770285A-8654-413B-9031-95661AFF1B43}"/>
    <cellStyle name="SAPBEXHLevel1 2 5 3 2 2" xfId="32507" xr:uid="{DC3B9CB4-7ECE-4DE2-985C-8A6EBC5F9E78}"/>
    <cellStyle name="SAPBEXHLevel1 2 5 3 3" xfId="28246" xr:uid="{72B0D8D6-70FA-4F1B-90D3-553EBC52D4DE}"/>
    <cellStyle name="SAPBEXHLevel1 2 5 3 3 2" xfId="32804" xr:uid="{C3866214-6ADB-4083-A154-A7DA3EC47B44}"/>
    <cellStyle name="SAPBEXHLevel1 2 5 3 4" xfId="26210" xr:uid="{4A60FE5D-FEFF-4873-B17F-6AE0C51BFAB1}"/>
    <cellStyle name="SAPBEXHLevel1 2 5 3 4 2" xfId="30999" xr:uid="{D16E4B9E-5808-4504-9CD7-501156865D72}"/>
    <cellStyle name="SAPBEXHLevel1 2 5 3 5" xfId="29798" xr:uid="{402D4A9E-674B-4B30-9739-2D38A7F92AC9}"/>
    <cellStyle name="SAPBEXHLevel1 2 5 3 6" xfId="30761" xr:uid="{3E853D43-23A5-486E-B1D2-5856754301D5}"/>
    <cellStyle name="SAPBEXHLevel1 2 5 4" xfId="27454" xr:uid="{3FF3B199-BADF-4295-BBBA-638D8C60509E}"/>
    <cellStyle name="SAPBEXHLevel1 2 5 4 2" xfId="32052" xr:uid="{29843ED8-EE41-4A3E-9A46-146CFE83B74C}"/>
    <cellStyle name="SAPBEXHLevel1 2 5 5" xfId="28244" xr:uid="{435C2930-2DF0-48C7-9B5E-D7F8E70B2BFA}"/>
    <cellStyle name="SAPBEXHLevel1 2 5 5 2" xfId="32802" xr:uid="{8FE2100C-3449-4496-9035-3BA9797E6D09}"/>
    <cellStyle name="SAPBEXHLevel1 2 5 6" xfId="27420" xr:uid="{1A061727-6E46-4015-9374-6F4A259DBAF3}"/>
    <cellStyle name="SAPBEXHLevel1 2 5 6 2" xfId="32018" xr:uid="{95396B03-9CB8-42F9-B9B2-7619D12297D2}"/>
    <cellStyle name="SAPBEXHLevel1 2 5 7" xfId="29796" xr:uid="{0BF0B038-8C4A-4481-9E05-FFABDFB7299F}"/>
    <cellStyle name="SAPBEXHLevel1 2 5 8" xfId="30469" xr:uid="{400EC925-D250-4F73-8E93-42918F0EFD3D}"/>
    <cellStyle name="SAPBEXHLevel1 2 6" xfId="25901" xr:uid="{9D0A4B12-C478-4FD7-A9DE-17CDB9FC1FAA}"/>
    <cellStyle name="SAPBEXHLevel1 2 6 2" xfId="30820" xr:uid="{B378B0EE-8016-49C7-B5F0-0F52AE0C3272}"/>
    <cellStyle name="SAPBEXHLevel1 2 7" xfId="28236" xr:uid="{C1C3782E-5633-475D-BB04-B1FB66CA6239}"/>
    <cellStyle name="SAPBEXHLevel1 2 7 2" xfId="32794" xr:uid="{3D2A7294-02EE-484F-8D72-1AF8E33524E4}"/>
    <cellStyle name="SAPBEXHLevel1 2 8" xfId="26896" xr:uid="{C4243FE0-22BB-4109-97A9-F875DD2E6F98}"/>
    <cellStyle name="SAPBEXHLevel1 2 8 2" xfId="31657" xr:uid="{8FDC0EC5-4CFB-4198-A62D-359C75315829}"/>
    <cellStyle name="SAPBEXHLevel1 2 9" xfId="29788" xr:uid="{CE7369BB-B8B9-451C-A611-A973AC43938E}"/>
    <cellStyle name="SAPBEXHLevel1 3" xfId="180" xr:uid="{A1BAD251-4701-4F7E-B36B-97E576ABDDC4}"/>
    <cellStyle name="SAPBEXHLevel1 3 2" xfId="13713" xr:uid="{91FB99B2-C756-4673-8699-05265CCF5240}"/>
    <cellStyle name="SAPBEXHLevel1 3 2 2" xfId="25549" xr:uid="{9E5A428A-448D-4C30-AEFF-98C2ED300962}"/>
    <cellStyle name="SAPBEXHLevel1 3 2 2 2" xfId="27696" xr:uid="{9334C3AC-6180-47B8-957D-F4946EBF3EBD}"/>
    <cellStyle name="SAPBEXHLevel1 3 2 2 2 2" xfId="32283" xr:uid="{A57DF0F1-60BD-4137-B0AB-E0D3895DB0B0}"/>
    <cellStyle name="SAPBEXHLevel1 3 2 2 3" xfId="28249" xr:uid="{C52E044C-873E-43D0-977E-C0E3AA6DBAEF}"/>
    <cellStyle name="SAPBEXHLevel1 3 2 2 3 2" xfId="32807" xr:uid="{109B49D1-4258-49BF-AF13-45DCE28CAAF6}"/>
    <cellStyle name="SAPBEXHLevel1 3 2 2 4" xfId="26939" xr:uid="{F3AE8FE1-91FF-490B-A6F0-1A0621C4E880}"/>
    <cellStyle name="SAPBEXHLevel1 3 2 2 4 2" xfId="31700" xr:uid="{66E810D3-D37F-40AC-8332-AE0749084CF1}"/>
    <cellStyle name="SAPBEXHLevel1 3 2 2 5" xfId="29801" xr:uid="{A00E6CC5-9C2A-4130-81F2-E157D6770CDF}"/>
    <cellStyle name="SAPBEXHLevel1 3 2 3" xfId="26647" xr:uid="{30E017A2-B98F-4E52-8A20-FA536BB67988}"/>
    <cellStyle name="SAPBEXHLevel1 3 2 3 2" xfId="31425" xr:uid="{80AB1D84-5F04-4AAD-A49C-A04BB8C5D4C4}"/>
    <cellStyle name="SAPBEXHLevel1 3 2 4" xfId="28248" xr:uid="{7E8D8C3E-D660-4D74-9F72-17553447B2E8}"/>
    <cellStyle name="SAPBEXHLevel1 3 2 4 2" xfId="32806" xr:uid="{32AEC2D4-28AD-4B3D-96D6-B4617AF77827}"/>
    <cellStyle name="SAPBEXHLevel1 3 2 5" xfId="26137" xr:uid="{B48A16C9-4DFF-4795-8DC8-EDF92917CF4B}"/>
    <cellStyle name="SAPBEXHLevel1 3 2 5 2" xfId="30927" xr:uid="{60D664D0-A4EC-404A-8CC9-DD02724FBBA4}"/>
    <cellStyle name="SAPBEXHLevel1 3 2 6" xfId="29800" xr:uid="{C2837F61-4FFA-4DA2-A0E6-D458D4E82BE6}"/>
    <cellStyle name="SAPBEXHLevel1 3 2 7" xfId="30245" xr:uid="{323ECB7B-B848-4542-9EB4-48CD0B0C1339}"/>
    <cellStyle name="SAPBEXHLevel1 3 3" xfId="24324" xr:uid="{7ED27C5F-EDD7-4D85-A6CB-5D42AC8034F3}"/>
    <cellStyle name="SAPBEXHLevel1 3 3 2" xfId="25644" xr:uid="{59F88842-720B-41B5-BB50-31EC487839BE}"/>
    <cellStyle name="SAPBEXHLevel1 3 3 2 2" xfId="27791" xr:uid="{8EE4BF02-510B-40AE-BE34-D1390D391DCA}"/>
    <cellStyle name="SAPBEXHLevel1 3 3 2 2 2" xfId="32378" xr:uid="{0653DB9D-311B-43E7-B450-2E3F3321B70A}"/>
    <cellStyle name="SAPBEXHLevel1 3 3 2 3" xfId="28251" xr:uid="{94E10443-A41C-4E72-B7F7-B72DBCAB279B}"/>
    <cellStyle name="SAPBEXHLevel1 3 3 2 3 2" xfId="32809" xr:uid="{91CC06DD-A104-4B57-9678-AFF81D805048}"/>
    <cellStyle name="SAPBEXHLevel1 3 3 2 4" xfId="26553" xr:uid="{3FDE1C82-F1F1-45B2-BD87-0C04BD47C487}"/>
    <cellStyle name="SAPBEXHLevel1 3 3 2 4 2" xfId="31341" xr:uid="{4A5231C1-56F8-419F-8BD6-956B5681D953}"/>
    <cellStyle name="SAPBEXHLevel1 3 3 2 5" xfId="29803" xr:uid="{48F0CA7A-80F7-48EA-B10E-91CC44D49366}"/>
    <cellStyle name="SAPBEXHLevel1 3 3 3" xfId="27171" xr:uid="{C4296859-A92B-4F4A-973C-C5B0F1F87EFC}"/>
    <cellStyle name="SAPBEXHLevel1 3 3 3 2" xfId="31889" xr:uid="{3C9931E4-769B-4FBC-A597-75A252007968}"/>
    <cellStyle name="SAPBEXHLevel1 3 3 4" xfId="28250" xr:uid="{0C0812DF-D73E-4B24-AD3A-0926070432E9}"/>
    <cellStyle name="SAPBEXHLevel1 3 3 4 2" xfId="32808" xr:uid="{67D85607-AB3B-4B75-8F57-255FE053D712}"/>
    <cellStyle name="SAPBEXHLevel1 3 3 5" xfId="26274" xr:uid="{D95D04A2-AC3D-42D2-9365-8BA52D9A194F}"/>
    <cellStyle name="SAPBEXHLevel1 3 3 5 2" xfId="31062" xr:uid="{8FA338DD-A123-4D21-9AA4-5738FC184B8E}"/>
    <cellStyle name="SAPBEXHLevel1 3 3 6" xfId="29802" xr:uid="{D04D2401-2FD3-4268-AE84-C98E7F6E0CD4}"/>
    <cellStyle name="SAPBEXHLevel1 3 3 7" xfId="30340" xr:uid="{971B90FC-DEA0-4E3C-845B-34E4305538E1}"/>
    <cellStyle name="SAPBEXHLevel1 3 4" xfId="24727" xr:uid="{D2028BA4-58EE-4144-91E1-B27D62687EAC}"/>
    <cellStyle name="SAPBEXHLevel1 3 4 2" xfId="25464" xr:uid="{3310DB22-E34B-4EB9-AA19-9DD90C34455E}"/>
    <cellStyle name="SAPBEXHLevel1 3 4 2 2" xfId="27612" xr:uid="{FE2E09E2-3317-436B-99AF-EC2646E7442D}"/>
    <cellStyle name="SAPBEXHLevel1 3 4 2 2 2" xfId="32203" xr:uid="{CB4687DB-D298-41FB-B804-117B13301312}"/>
    <cellStyle name="SAPBEXHLevel1 3 4 2 3" xfId="28253" xr:uid="{179746A2-6388-4DA2-804C-77BDB3D63C7E}"/>
    <cellStyle name="SAPBEXHLevel1 3 4 2 3 2" xfId="32811" xr:uid="{99E7D737-5EFA-4294-8F96-92055FFC9B00}"/>
    <cellStyle name="SAPBEXHLevel1 3 4 2 4" xfId="26193" xr:uid="{45F49AFE-D682-4DC8-91B7-D326B262F5CB}"/>
    <cellStyle name="SAPBEXHLevel1 3 4 2 4 2" xfId="30983" xr:uid="{45336559-C4AA-4752-81A8-79D8FA9DFACE}"/>
    <cellStyle name="SAPBEXHLevel1 3 4 2 5" xfId="29805" xr:uid="{B627B192-B472-4206-993D-961B3F2C776A}"/>
    <cellStyle name="SAPBEXHLevel1 3 4 2 6" xfId="30616" xr:uid="{4AC13A02-018D-4BE9-8CD6-E1050CC38090}"/>
    <cellStyle name="SAPBEXHLevel1 3 4 3" xfId="25691" xr:uid="{5CA2E56F-0AE9-4709-883B-D7E371C51D47}"/>
    <cellStyle name="SAPBEXHLevel1 3 4 3 2" xfId="27838" xr:uid="{FCBEAECF-362E-4FC8-BFB8-DE6ED07F5CEA}"/>
    <cellStyle name="SAPBEXHLevel1 3 4 3 2 2" xfId="32425" xr:uid="{786B081B-8FA8-4F59-BAA1-C3A48A5A16F8}"/>
    <cellStyle name="SAPBEXHLevel1 3 4 3 3" xfId="28254" xr:uid="{EF921AFC-CAA9-46C2-842E-94C5A2AA7B96}"/>
    <cellStyle name="SAPBEXHLevel1 3 4 3 3 2" xfId="32812" xr:uid="{6B4BDD68-0A3F-4B1E-A426-91A96B318293}"/>
    <cellStyle name="SAPBEXHLevel1 3 4 3 4" xfId="27141" xr:uid="{24699AF4-200A-45BB-B7F8-65DB55BA77F2}"/>
    <cellStyle name="SAPBEXHLevel1 3 4 3 4 2" xfId="31865" xr:uid="{3CD9E018-E31D-42B6-B21D-2947FE4A9490}"/>
    <cellStyle name="SAPBEXHLevel1 3 4 3 5" xfId="29806" xr:uid="{1562F93A-CA1D-48FA-B3BE-A386A7E90515}"/>
    <cellStyle name="SAPBEXHLevel1 3 4 4" xfId="27312" xr:uid="{20701F7B-155B-4468-81F6-20C4C615677F}"/>
    <cellStyle name="SAPBEXHLevel1 3 4 4 2" xfId="31947" xr:uid="{5B3D2ACD-6449-42A5-B8C6-42E8E41B08A7}"/>
    <cellStyle name="SAPBEXHLevel1 3 4 5" xfId="28252" xr:uid="{8872FD37-13E5-4E21-BE43-4F6EA5CE1DF3}"/>
    <cellStyle name="SAPBEXHLevel1 3 4 5 2" xfId="32810" xr:uid="{5589B330-7021-496A-A3CE-45A01F56881F}"/>
    <cellStyle name="SAPBEXHLevel1 3 4 6" xfId="26961" xr:uid="{855E002B-64C1-4C98-8A2E-8215E9EBF8E8}"/>
    <cellStyle name="SAPBEXHLevel1 3 4 6 2" xfId="31722" xr:uid="{6AA5E98E-D9B5-4947-BEBC-64670BB8DD0F}"/>
    <cellStyle name="SAPBEXHLevel1 3 4 7" xfId="29804" xr:uid="{4FE56351-F61B-4F1A-A357-961C90F53254}"/>
    <cellStyle name="SAPBEXHLevel1 3 4 8" xfId="30387" xr:uid="{C717BC08-7C6A-4118-AC95-BD835BC4D1E5}"/>
    <cellStyle name="SAPBEXHLevel1 3 5" xfId="25177" xr:uid="{3218AB35-90F6-4FC5-8CB9-DEF578419133}"/>
    <cellStyle name="SAPBEXHLevel1 3 5 2" xfId="25430" xr:uid="{584E4B56-3A59-4099-959B-9DB7AABD7758}"/>
    <cellStyle name="SAPBEXHLevel1 3 5 2 2" xfId="27578" xr:uid="{313B4BB7-A5B6-4395-A170-3B48514B824A}"/>
    <cellStyle name="SAPBEXHLevel1 3 5 2 2 2" xfId="32169" xr:uid="{989BB096-065E-4C6A-B919-06143150CABE}"/>
    <cellStyle name="SAPBEXHLevel1 3 5 2 3" xfId="28256" xr:uid="{4C51A457-1EA2-4D4C-AC19-50F078FACE41}"/>
    <cellStyle name="SAPBEXHLevel1 3 5 2 3 2" xfId="32814" xr:uid="{698A519A-CE55-40FB-9A25-A75E1684CB14}"/>
    <cellStyle name="SAPBEXHLevel1 3 5 2 4" xfId="26411" xr:uid="{99EB07D3-C713-42AD-87CB-FEDDA6C1D466}"/>
    <cellStyle name="SAPBEXHLevel1 3 5 2 4 2" xfId="31199" xr:uid="{A6D8B448-1CC3-4689-9BFA-79936155F110}"/>
    <cellStyle name="SAPBEXHLevel1 3 5 2 5" xfId="29808" xr:uid="{3519E0C4-47FD-4584-BC61-2B1CE7639F13}"/>
    <cellStyle name="SAPBEXHLevel1 3 5 2 6" xfId="30582" xr:uid="{65F1AEDF-4A3B-4F8D-9E3F-2143D4FA9EE7}"/>
    <cellStyle name="SAPBEXHLevel1 3 5 3" xfId="25774" xr:uid="{989DD616-F4F2-466F-84A8-50B71C0A864E}"/>
    <cellStyle name="SAPBEXHLevel1 3 5 3 2" xfId="27921" xr:uid="{1ED8B4F8-2B8D-40D5-91D5-F4B1CBE93792}"/>
    <cellStyle name="SAPBEXHLevel1 3 5 3 2 2" xfId="32508" xr:uid="{BE7A1F31-A4FF-4135-A180-B3F603B96AA1}"/>
    <cellStyle name="SAPBEXHLevel1 3 5 3 3" xfId="28257" xr:uid="{5930EFAA-C368-40A5-AA82-CCF85898A71F}"/>
    <cellStyle name="SAPBEXHLevel1 3 5 3 3 2" xfId="32815" xr:uid="{F02BB046-9D0B-48F2-8CCA-7C063C0660E2}"/>
    <cellStyle name="SAPBEXHLevel1 3 5 3 4" xfId="26485" xr:uid="{D6855E57-7097-40CB-949F-ECA7404BC54E}"/>
    <cellStyle name="SAPBEXHLevel1 3 5 3 4 2" xfId="31273" xr:uid="{D7C0AF9B-A178-45BE-962E-C8A33A2C47A2}"/>
    <cellStyle name="SAPBEXHLevel1 3 5 3 5" xfId="29809" xr:uid="{F3A32657-EF32-4DE3-A4D3-10011BD4B054}"/>
    <cellStyle name="SAPBEXHLevel1 3 5 3 6" xfId="30762" xr:uid="{E37911A0-30FD-43AE-B77B-A5982F5999E6}"/>
    <cellStyle name="SAPBEXHLevel1 3 5 4" xfId="27455" xr:uid="{8A7E9295-0161-4EF7-9327-7B98FC65A6DD}"/>
    <cellStyle name="SAPBEXHLevel1 3 5 4 2" xfId="32053" xr:uid="{A4ACA50B-D89B-48E1-ADD8-B57A48C11319}"/>
    <cellStyle name="SAPBEXHLevel1 3 5 5" xfId="28255" xr:uid="{C1BE9E08-C11A-4F92-B3EC-569DFFB48505}"/>
    <cellStyle name="SAPBEXHLevel1 3 5 5 2" xfId="32813" xr:uid="{87251509-3AF5-4FF7-97D9-2D5B6AEC33F8}"/>
    <cellStyle name="SAPBEXHLevel1 3 5 6" xfId="26801" xr:uid="{35C0AF35-F52B-4E08-A62C-2179446F7031}"/>
    <cellStyle name="SAPBEXHLevel1 3 5 6 2" xfId="31562" xr:uid="{DA72A6C3-7342-4F80-A649-E4372F55C8CD}"/>
    <cellStyle name="SAPBEXHLevel1 3 5 7" xfId="29807" xr:uid="{DFD935BA-FF2F-42F8-ACE8-5A91675B466E}"/>
    <cellStyle name="SAPBEXHLevel1 3 5 8" xfId="30470" xr:uid="{6502B130-5C97-4ED1-B79D-B0E94DBECFC5}"/>
    <cellStyle name="SAPBEXHLevel1 3 6" xfId="25902" xr:uid="{2A196A10-1734-462F-B613-837A594FB8C6}"/>
    <cellStyle name="SAPBEXHLevel1 3 6 2" xfId="30821" xr:uid="{7B814378-106E-47BE-8C9B-1E78BE8B46F9}"/>
    <cellStyle name="SAPBEXHLevel1 3 7" xfId="28247" xr:uid="{868EB103-BF16-48F9-BEBD-83D48025801B}"/>
    <cellStyle name="SAPBEXHLevel1 3 7 2" xfId="32805" xr:uid="{9D113821-E008-4843-980C-978142EC72DA}"/>
    <cellStyle name="SAPBEXHLevel1 3 8" xfId="26369" xr:uid="{369252EA-405C-49BE-8673-A5143BBD6718}"/>
    <cellStyle name="SAPBEXHLevel1 3 8 2" xfId="31157" xr:uid="{37E689A7-8BC6-44A6-A641-15F0BDA66DF6}"/>
    <cellStyle name="SAPBEXHLevel1 3 9" xfId="29799" xr:uid="{2193A139-EA4C-45BE-82AA-D51FC49A0DF3}"/>
    <cellStyle name="SAPBEXHLevel1 4" xfId="181" xr:uid="{A6888647-F481-40F3-8AB8-0D904AF154C8}"/>
    <cellStyle name="SAPBEXHLevel1 4 2" xfId="13714" xr:uid="{9A0681B9-2624-4A6D-8768-9955B20CCBB9}"/>
    <cellStyle name="SAPBEXHLevel1 4 2 2" xfId="25550" xr:uid="{2543F891-91F2-477B-8CD5-D0FFFE4A7261}"/>
    <cellStyle name="SAPBEXHLevel1 4 2 2 2" xfId="27697" xr:uid="{8FA39C57-65DA-453F-97B0-AA0AC403D34C}"/>
    <cellStyle name="SAPBEXHLevel1 4 2 2 2 2" xfId="32284" xr:uid="{59A9088A-07EA-42CA-8F75-E77D9A22BA44}"/>
    <cellStyle name="SAPBEXHLevel1 4 2 2 3" xfId="28260" xr:uid="{EDE803FB-0C21-45E2-830A-C01A34D8522D}"/>
    <cellStyle name="SAPBEXHLevel1 4 2 2 3 2" xfId="32818" xr:uid="{72514BE3-763B-4F72-9FE4-BA94074AB2B6}"/>
    <cellStyle name="SAPBEXHLevel1 4 2 2 4" xfId="26358" xr:uid="{D6101C8B-EB12-44B9-986A-756A994FCDFD}"/>
    <cellStyle name="SAPBEXHLevel1 4 2 2 4 2" xfId="31146" xr:uid="{2A8E7858-B6A9-4E3E-9B16-92ABDB6A593C}"/>
    <cellStyle name="SAPBEXHLevel1 4 2 2 5" xfId="29812" xr:uid="{B9BC5A3B-B37D-4C61-A12C-C71C72706FBE}"/>
    <cellStyle name="SAPBEXHLevel1 4 2 3" xfId="26648" xr:uid="{F6A3B502-0371-4F6C-A950-98B4EF3D2444}"/>
    <cellStyle name="SAPBEXHLevel1 4 2 3 2" xfId="31426" xr:uid="{46BC0D5F-41B2-4F31-B1D6-24B261649558}"/>
    <cellStyle name="SAPBEXHLevel1 4 2 4" xfId="28259" xr:uid="{C41D3212-7234-4D58-BC3D-3CEB3DCA45B0}"/>
    <cellStyle name="SAPBEXHLevel1 4 2 4 2" xfId="32817" xr:uid="{4CB65DDA-78D0-4B24-AFC3-2AE9CBD0CEED}"/>
    <cellStyle name="SAPBEXHLevel1 4 2 5" xfId="26823" xr:uid="{EF28858C-D0D6-44A5-AD90-359DA85B1EED}"/>
    <cellStyle name="SAPBEXHLevel1 4 2 5 2" xfId="31584" xr:uid="{F0339ADB-5563-474B-8111-A7971C78B069}"/>
    <cellStyle name="SAPBEXHLevel1 4 2 6" xfId="29811" xr:uid="{E2451FF1-E431-4554-ACFF-BA8A713ABEBD}"/>
    <cellStyle name="SAPBEXHLevel1 4 2 7" xfId="30246" xr:uid="{17C44B17-8346-4E24-9282-D1D8D2DCD6C3}"/>
    <cellStyle name="SAPBEXHLevel1 4 3" xfId="25903" xr:uid="{E80C805A-7AE4-4A87-8C88-C7AEB705088B}"/>
    <cellStyle name="SAPBEXHLevel1 4 3 2" xfId="30822" xr:uid="{9D657847-F737-499E-8AD2-B64310E978F5}"/>
    <cellStyle name="SAPBEXHLevel1 4 4" xfId="28258" xr:uid="{9850661E-18BD-47B4-B20A-A5D1A9414060}"/>
    <cellStyle name="SAPBEXHLevel1 4 4 2" xfId="32816" xr:uid="{E31C7869-8830-4BF5-823B-C5D0D1D9FF4C}"/>
    <cellStyle name="SAPBEXHLevel1 4 5" xfId="26963" xr:uid="{EDC379CA-60E3-4793-A1D1-F39682C6D4E1}"/>
    <cellStyle name="SAPBEXHLevel1 4 5 2" xfId="31724" xr:uid="{1B1EE4A8-E22F-4973-9E34-9845ED3606B9}"/>
    <cellStyle name="SAPBEXHLevel1 4 6" xfId="29810" xr:uid="{6FCEECD7-BB92-4969-AB16-5CF8D680AAF2}"/>
    <cellStyle name="SAPBEXHLevel1 5" xfId="318" xr:uid="{F54C911D-8E82-4B73-889A-964D1AD2C2FA}"/>
    <cellStyle name="SAPBEXHLevel1 5 2" xfId="13783" xr:uid="{CCA0D800-B82F-4FD0-8114-26C61281207E}"/>
    <cellStyle name="SAPBEXHLevel1 5 2 2" xfId="25594" xr:uid="{CB3A0EF2-2F1A-40E4-A969-58EC204D90F3}"/>
    <cellStyle name="SAPBEXHLevel1 5 2 2 2" xfId="27741" xr:uid="{1D6E6E34-8E36-40FE-A45D-04264A8B70FC}"/>
    <cellStyle name="SAPBEXHLevel1 5 2 2 2 2" xfId="32328" xr:uid="{B392A2AA-2F25-422F-B1C1-15B0B831C6CE}"/>
    <cellStyle name="SAPBEXHLevel1 5 2 2 3" xfId="28263" xr:uid="{59434590-A35A-4018-B265-518DFF77BF03}"/>
    <cellStyle name="SAPBEXHLevel1 5 2 2 3 2" xfId="32821" xr:uid="{0B4BE760-101D-40BD-8BF5-9FB094599BB2}"/>
    <cellStyle name="SAPBEXHLevel1 5 2 2 4" xfId="26537" xr:uid="{616D53EF-6130-4357-B3B5-EF9BD0DCEEAA}"/>
    <cellStyle name="SAPBEXHLevel1 5 2 2 4 2" xfId="31325" xr:uid="{CF75C6CF-D1A7-423A-9575-F2478FE4FBFB}"/>
    <cellStyle name="SAPBEXHLevel1 5 2 2 5" xfId="29815" xr:uid="{3A2680EA-2750-4FCB-8D07-7EBD80D45E85}"/>
    <cellStyle name="SAPBEXHLevel1 5 2 3" xfId="26695" xr:uid="{0A6ADABF-A713-4B3A-81C5-6F8BD09C5100}"/>
    <cellStyle name="SAPBEXHLevel1 5 2 3 2" xfId="31472" xr:uid="{3C630D3F-0427-4C79-AA4C-C7B78B2E69D1}"/>
    <cellStyle name="SAPBEXHLevel1 5 2 4" xfId="28262" xr:uid="{C96AB518-2054-4927-A1CC-210AA23ACD61}"/>
    <cellStyle name="SAPBEXHLevel1 5 2 4 2" xfId="32820" xr:uid="{E9EF70C2-2E00-4BAE-8400-98F4BF4A52C1}"/>
    <cellStyle name="SAPBEXHLevel1 5 2 5" xfId="26948" xr:uid="{90084824-1703-48F7-8A14-8DDABED955CD}"/>
    <cellStyle name="SAPBEXHLevel1 5 2 5 2" xfId="31709" xr:uid="{0DADDB47-58E8-4872-86DA-285DA90E022E}"/>
    <cellStyle name="SAPBEXHLevel1 5 2 6" xfId="29814" xr:uid="{6006E3F3-D83E-4AE8-8FE3-4C61E099F8D2}"/>
    <cellStyle name="SAPBEXHLevel1 5 2 7" xfId="30290" xr:uid="{27062DB5-B69D-440B-8E69-3512C80EF419}"/>
    <cellStyle name="SAPBEXHLevel1 5 3" xfId="25978" xr:uid="{4E38EB51-5127-4110-9042-CE3308709016}"/>
    <cellStyle name="SAPBEXHLevel1 5 3 2" xfId="30867" xr:uid="{1BB5479A-16F0-4E5B-9B31-C055B6F0116A}"/>
    <cellStyle name="SAPBEXHLevel1 5 4" xfId="28261" xr:uid="{D40EE10F-B07D-4ADF-B518-B0B3FA9E07BE}"/>
    <cellStyle name="SAPBEXHLevel1 5 4 2" xfId="32819" xr:uid="{7C1EE283-6BD5-4A65-A8EA-9182B033EA48}"/>
    <cellStyle name="SAPBEXHLevel1 5 5" xfId="29276" xr:uid="{71C03915-9FD3-4CAF-9E64-999D508769F9}"/>
    <cellStyle name="SAPBEXHLevel1 5 5 2" xfId="33259" xr:uid="{22C509A1-2354-4614-A030-2E4AE5FA8E1D}"/>
    <cellStyle name="SAPBEXHLevel1 5 6" xfId="29813" xr:uid="{56AF8581-9BD4-47D4-A09C-B6CFF9AF2255}"/>
    <cellStyle name="SAPBEXHLevel1 6" xfId="13711" xr:uid="{9BAB0B1E-A62E-493B-8FE5-281E5DE40CF9}"/>
    <cellStyle name="SAPBEXHLevel1 6 2" xfId="25547" xr:uid="{EA7A86C9-4A37-4C0E-9BB2-1D620D0DBBF3}"/>
    <cellStyle name="SAPBEXHLevel1 6 2 2" xfId="27694" xr:uid="{F27A3C7B-4941-4FFF-83C0-0737B2793BE9}"/>
    <cellStyle name="SAPBEXHLevel1 6 2 2 2" xfId="32281" xr:uid="{637CD9FA-F6C7-49B2-8336-0E3AFAE92B1B}"/>
    <cellStyle name="SAPBEXHLevel1 6 2 3" xfId="28265" xr:uid="{CB5FAB16-A86C-4D8A-8AAB-2B9A5A7C1566}"/>
    <cellStyle name="SAPBEXHLevel1 6 2 3 2" xfId="32823" xr:uid="{CA535DB3-14C3-469A-BE23-CBAAC1A6F677}"/>
    <cellStyle name="SAPBEXHLevel1 6 2 4" xfId="26968" xr:uid="{74A4941C-576B-4F6C-BDB8-CEFA74248EF7}"/>
    <cellStyle name="SAPBEXHLevel1 6 2 4 2" xfId="31729" xr:uid="{C8317A26-447F-4A83-8084-AD835F1EDC62}"/>
    <cellStyle name="SAPBEXHLevel1 6 2 5" xfId="29817" xr:uid="{18C629C1-8E0C-404F-9C3C-B29A5107F778}"/>
    <cellStyle name="SAPBEXHLevel1 6 3" xfId="26645" xr:uid="{C259D54E-9A77-46C1-8AC4-13C9413EDE5F}"/>
    <cellStyle name="SAPBEXHLevel1 6 3 2" xfId="31423" xr:uid="{07DE7F85-99FA-4F71-B85F-F3BE985B81DA}"/>
    <cellStyle name="SAPBEXHLevel1 6 4" xfId="28264" xr:uid="{2A7391B2-7E69-4911-9A65-9A0D9B7419C2}"/>
    <cellStyle name="SAPBEXHLevel1 6 4 2" xfId="32822" xr:uid="{AB257626-4817-49FA-9BE4-FEF918AA2FC8}"/>
    <cellStyle name="SAPBEXHLevel1 6 5" xfId="26941" xr:uid="{3EFE64D6-333E-4A54-999B-68EAF76CF678}"/>
    <cellStyle name="SAPBEXHLevel1 6 5 2" xfId="31702" xr:uid="{B214A278-C190-4492-8592-CE16BC43192D}"/>
    <cellStyle name="SAPBEXHLevel1 6 6" xfId="29816" xr:uid="{B7C441EA-8778-4EB2-ADFB-36CE5327F1B0}"/>
    <cellStyle name="SAPBEXHLevel1 6 7" xfId="30243" xr:uid="{5F96CA04-AD4D-4617-B0A2-1BDFB236E778}"/>
    <cellStyle name="SAPBEXHLevel1 7" xfId="24729" xr:uid="{88BC6E8A-5383-447F-A1EE-7194367A1912}"/>
    <cellStyle name="SAPBEXHLevel1 7 2" xfId="25474" xr:uid="{7FBA9715-C8AB-4188-9786-8E77E34A530A}"/>
    <cellStyle name="SAPBEXHLevel1 7 2 2" xfId="27622" xr:uid="{907088DE-1DD7-4F1E-BE8D-FD67FA2E7008}"/>
    <cellStyle name="SAPBEXHLevel1 7 2 2 2" xfId="32213" xr:uid="{7EE65967-4F18-4630-B510-F28776AA5404}"/>
    <cellStyle name="SAPBEXHLevel1 7 2 3" xfId="28267" xr:uid="{8C001AC8-2F32-4809-BEF9-24A838745FE0}"/>
    <cellStyle name="SAPBEXHLevel1 7 2 3 2" xfId="32825" xr:uid="{66CCF668-3090-45EE-A922-C8F3EBE0FF11}"/>
    <cellStyle name="SAPBEXHLevel1 7 2 4" xfId="26833" xr:uid="{1748F6F2-9EA7-4D13-B99A-0B4848BFCBE8}"/>
    <cellStyle name="SAPBEXHLevel1 7 2 4 2" xfId="31594" xr:uid="{64E6A0AD-900B-46D7-9E3E-3FA3587AD997}"/>
    <cellStyle name="SAPBEXHLevel1 7 2 5" xfId="29819" xr:uid="{BB4B03CB-E4FC-4DD8-B731-529401B6B3C2}"/>
    <cellStyle name="SAPBEXHLevel1 7 2 6" xfId="30626" xr:uid="{E0A44E97-EC9E-4593-93DD-A385C5789103}"/>
    <cellStyle name="SAPBEXHLevel1 7 3" xfId="25693" xr:uid="{CCC51E21-46A0-494F-A974-72B13F7AD4B4}"/>
    <cellStyle name="SAPBEXHLevel1 7 3 2" xfId="27840" xr:uid="{8A5BE8AF-57B5-43C6-AA47-0F3A8A4748BA}"/>
    <cellStyle name="SAPBEXHLevel1 7 3 2 2" xfId="32427" xr:uid="{A2E05212-D5D7-4E44-9FFB-392EE593EF32}"/>
    <cellStyle name="SAPBEXHLevel1 7 3 3" xfId="28268" xr:uid="{E0986B38-9834-4E71-9579-14B9A87B7BFA}"/>
    <cellStyle name="SAPBEXHLevel1 7 3 3 2" xfId="32826" xr:uid="{C44D2129-C8F1-4721-B082-6FED85DB52DE}"/>
    <cellStyle name="SAPBEXHLevel1 7 3 4" xfId="26862" xr:uid="{D3FF85F4-6227-4B16-B353-DF3263AD7FE6}"/>
    <cellStyle name="SAPBEXHLevel1 7 3 4 2" xfId="31623" xr:uid="{B08DBCCD-D008-4BAB-B886-E21C5D9CC900}"/>
    <cellStyle name="SAPBEXHLevel1 7 3 5" xfId="29820" xr:uid="{A6E21477-A8C1-4E61-A7C5-09BDC6340C9A}"/>
    <cellStyle name="SAPBEXHLevel1 7 4" xfId="27314" xr:uid="{8C40661B-D249-4549-99DB-139F71A75775}"/>
    <cellStyle name="SAPBEXHLevel1 7 4 2" xfId="31949" xr:uid="{104AFE03-3FC7-44E2-8AA3-AAAB57EF48AE}"/>
    <cellStyle name="SAPBEXHLevel1 7 5" xfId="28266" xr:uid="{F25D4C0C-1881-44E9-BAE4-4AE2F045E59A}"/>
    <cellStyle name="SAPBEXHLevel1 7 5 2" xfId="32824" xr:uid="{001C0572-EE8A-49D2-99F1-5F25DAD642A4}"/>
    <cellStyle name="SAPBEXHLevel1 7 6" xfId="26315" xr:uid="{9F547F3F-D90C-4EBC-A52D-180C22A60FC8}"/>
    <cellStyle name="SAPBEXHLevel1 7 6 2" xfId="31103" xr:uid="{737FC5F8-8A58-4DD7-900B-38ADDDB9D2DC}"/>
    <cellStyle name="SAPBEXHLevel1 7 7" xfId="29818" xr:uid="{D29CEFDE-B82E-44C4-89DA-3A0B5F32BBD5}"/>
    <cellStyle name="SAPBEXHLevel1 7 8" xfId="30389" xr:uid="{6B01B5AC-59C6-4D6C-90B0-51B7FE0998E9}"/>
    <cellStyle name="SAPBEXHLevel1 8" xfId="25175" xr:uid="{0A601618-F67F-42C7-AF02-C41EA89EAA57}"/>
    <cellStyle name="SAPBEXHLevel1 8 2" xfId="25361" xr:uid="{3449CE01-95EE-4A9E-8142-3DFF2015D646}"/>
    <cellStyle name="SAPBEXHLevel1 8 2 2" xfId="27509" xr:uid="{0D907DD2-0FE5-49AE-A83B-6B2CFBB11B9B}"/>
    <cellStyle name="SAPBEXHLevel1 8 2 2 2" xfId="32101" xr:uid="{8DCE5F98-A8D1-4304-A377-BFC8020B96BD}"/>
    <cellStyle name="SAPBEXHLevel1 8 2 3" xfId="28270" xr:uid="{87ACA5D0-2620-4A72-AABE-60C9378C8385}"/>
    <cellStyle name="SAPBEXHLevel1 8 2 3 2" xfId="32828" xr:uid="{4E8EBA56-233C-475F-9F7C-6353BFE14896}"/>
    <cellStyle name="SAPBEXHLevel1 8 2 4" xfId="26327" xr:uid="{7BE9C3DE-7ED1-416E-9543-7F746458E52D}"/>
    <cellStyle name="SAPBEXHLevel1 8 2 4 2" xfId="31115" xr:uid="{28A09D60-A3F6-4EE3-99A3-CF0B588A899B}"/>
    <cellStyle name="SAPBEXHLevel1 8 2 5" xfId="29822" xr:uid="{1529D4C7-E4B9-4578-94FD-2D3116197F77}"/>
    <cellStyle name="SAPBEXHLevel1 8 2 6" xfId="30514" xr:uid="{7579A071-A62E-4E61-A8C5-81389D574D13}"/>
    <cellStyle name="SAPBEXHLevel1 8 3" xfId="25772" xr:uid="{A1224789-137F-420E-B285-44DB34DB2835}"/>
    <cellStyle name="SAPBEXHLevel1 8 3 2" xfId="27919" xr:uid="{0CA2E3EA-4931-4448-AB14-DD290D33B810}"/>
    <cellStyle name="SAPBEXHLevel1 8 3 2 2" xfId="32506" xr:uid="{565529B3-6307-4606-B15C-648C00998113}"/>
    <cellStyle name="SAPBEXHLevel1 8 3 3" xfId="28271" xr:uid="{C3723222-4911-4545-8CF2-98AC8AAE4866}"/>
    <cellStyle name="SAPBEXHLevel1 8 3 3 2" xfId="32829" xr:uid="{30D6E229-D06F-40AB-B3EA-5C408E8E1CD0}"/>
    <cellStyle name="SAPBEXHLevel1 8 3 4" xfId="26518" xr:uid="{571AF7DE-A213-418A-A84B-270E0CCB80C2}"/>
    <cellStyle name="SAPBEXHLevel1 8 3 4 2" xfId="31306" xr:uid="{12A4C369-1ADD-4BB8-B8E0-77E28DC664A8}"/>
    <cellStyle name="SAPBEXHLevel1 8 3 5" xfId="29823" xr:uid="{91759DD1-67FC-4414-A26F-2FBA695C39F1}"/>
    <cellStyle name="SAPBEXHLevel1 8 3 6" xfId="30760" xr:uid="{CD3746F3-52D4-453C-B437-2ACA663C3883}"/>
    <cellStyle name="SAPBEXHLevel1 8 4" xfId="27453" xr:uid="{06DF2EAA-0F6B-4560-9EA3-C9AA8F61DCEE}"/>
    <cellStyle name="SAPBEXHLevel1 8 4 2" xfId="32051" xr:uid="{9051C294-CB87-4DC9-A17F-1C97924B5324}"/>
    <cellStyle name="SAPBEXHLevel1 8 5" xfId="28269" xr:uid="{8489B149-D7C0-4D6D-A197-90A6CD2BD284}"/>
    <cellStyle name="SAPBEXHLevel1 8 5 2" xfId="32827" xr:uid="{D1DC6FDC-FF65-4339-A6A9-BD51DD12A857}"/>
    <cellStyle name="SAPBEXHLevel1 8 6" xfId="26522" xr:uid="{F505EA35-7DE4-46BE-80B7-9CB7CC73057B}"/>
    <cellStyle name="SAPBEXHLevel1 8 6 2" xfId="31310" xr:uid="{68B0EB8D-E061-471A-92DB-F86D52EFB038}"/>
    <cellStyle name="SAPBEXHLevel1 8 7" xfId="29821" xr:uid="{579DD493-FF25-48E9-B02B-23E24DC7504A}"/>
    <cellStyle name="SAPBEXHLevel1 8 8" xfId="30468" xr:uid="{0DF205D2-0F28-4CE3-981A-DCDFE9AD584F}"/>
    <cellStyle name="SAPBEXHLevel1 9" xfId="25900" xr:uid="{BAB9EA52-6801-4153-A8DB-31AF02620543}"/>
    <cellStyle name="SAPBEXHLevel1 9 2" xfId="30819" xr:uid="{47F00E91-72D4-4969-96FE-3B6238544DDF}"/>
    <cellStyle name="SAPBEXHLevel1X" xfId="182" xr:uid="{9AE3B084-BD0A-4DB7-9BF2-386386910570}"/>
    <cellStyle name="SAPBEXHLevel1X 10" xfId="28272" xr:uid="{4B9E439F-DA03-43C9-818F-3140CE1585F5}"/>
    <cellStyle name="SAPBEXHLevel1X 10 2" xfId="32830" xr:uid="{187B59BA-1454-4C8C-BB20-48C24D233E67}"/>
    <cellStyle name="SAPBEXHLevel1X 11" xfId="26439" xr:uid="{1C1CA078-1769-4DEB-B5E6-4804F8608564}"/>
    <cellStyle name="SAPBEXHLevel1X 11 2" xfId="31227" xr:uid="{732F07BA-8BD0-4F68-82E2-C16C638BF989}"/>
    <cellStyle name="SAPBEXHLevel1X 12" xfId="29824" xr:uid="{4FF348A2-DA06-4C52-B554-1CB1B731CE43}"/>
    <cellStyle name="SAPBEXHLevel1X 2" xfId="183" xr:uid="{48BDCD08-E12E-4D3B-9CB1-1B3A3A3247BF}"/>
    <cellStyle name="SAPBEXHLevel1X 2 2" xfId="13716" xr:uid="{AD1C624A-29C5-4164-A381-E49DFBC00FA0}"/>
    <cellStyle name="SAPBEXHLevel1X 2 2 2" xfId="25552" xr:uid="{67EA5CA1-E2FA-4B02-BD01-9DA35D03257E}"/>
    <cellStyle name="SAPBEXHLevel1X 2 2 2 2" xfId="27699" xr:uid="{1DEC7941-AC08-4F61-A347-AA1A7C474F0C}"/>
    <cellStyle name="SAPBEXHLevel1X 2 2 2 2 2" xfId="32286" xr:uid="{8A227586-4C18-44E3-853B-68423B743DC1}"/>
    <cellStyle name="SAPBEXHLevel1X 2 2 2 3" xfId="28275" xr:uid="{9307B9E4-3F59-49B1-94CB-891CF36F2DDA}"/>
    <cellStyle name="SAPBEXHLevel1X 2 2 2 3 2" xfId="32833" xr:uid="{64CA758E-680C-457C-B615-516C4B4272B7}"/>
    <cellStyle name="SAPBEXHLevel1X 2 2 2 4" xfId="26459" xr:uid="{0B0C9B94-7ED3-489A-82DA-144712EAAFD4}"/>
    <cellStyle name="SAPBEXHLevel1X 2 2 2 4 2" xfId="31247" xr:uid="{3954CAEF-82F9-4799-A4D6-0D52412BA28B}"/>
    <cellStyle name="SAPBEXHLevel1X 2 2 2 5" xfId="29827" xr:uid="{B2A31387-7AB5-4474-A4F8-2A69AB9CB538}"/>
    <cellStyle name="SAPBEXHLevel1X 2 2 3" xfId="26650" xr:uid="{D7D05FFB-FE2B-44C6-AAA0-6B6057AEDFB0}"/>
    <cellStyle name="SAPBEXHLevel1X 2 2 3 2" xfId="31428" xr:uid="{1273DE93-590E-4AFC-83EE-D81C4D7D6861}"/>
    <cellStyle name="SAPBEXHLevel1X 2 2 4" xfId="28274" xr:uid="{C2625317-66C1-4801-B48E-8D7D82F10D93}"/>
    <cellStyle name="SAPBEXHLevel1X 2 2 4 2" xfId="32832" xr:uid="{9592DD93-5304-4421-A4F9-8AAAE4B337CD}"/>
    <cellStyle name="SAPBEXHLevel1X 2 2 5" xfId="26242" xr:uid="{AB1D9A7E-DC39-4563-B79F-B358D9B3F172}"/>
    <cellStyle name="SAPBEXHLevel1X 2 2 5 2" xfId="31030" xr:uid="{416E4412-2573-4F30-BD3C-8DBF71339446}"/>
    <cellStyle name="SAPBEXHLevel1X 2 2 6" xfId="29826" xr:uid="{3ACBF01C-6861-4E43-BD4D-2853CF4767B8}"/>
    <cellStyle name="SAPBEXHLevel1X 2 2 7" xfId="30248" xr:uid="{6B5AA82C-2401-4652-A4F2-11643E233E81}"/>
    <cellStyle name="SAPBEXHLevel1X 2 3" xfId="24325" xr:uid="{88FE9C78-A876-435B-890F-45CF1D376EFE}"/>
    <cellStyle name="SAPBEXHLevel1X 2 3 2" xfId="25645" xr:uid="{66A42B5F-18FA-44B8-827F-A8D9BA4A7AE7}"/>
    <cellStyle name="SAPBEXHLevel1X 2 3 2 2" xfId="27792" xr:uid="{1E4E9148-F62A-420D-80F0-358AABE567C6}"/>
    <cellStyle name="SAPBEXHLevel1X 2 3 2 2 2" xfId="32379" xr:uid="{46731D37-DC62-43D5-B00F-26FE831A3CFC}"/>
    <cellStyle name="SAPBEXHLevel1X 2 3 2 3" xfId="28277" xr:uid="{A49DE0F7-9426-485B-9ECB-933D0CC65370}"/>
    <cellStyle name="SAPBEXHLevel1X 2 3 2 3 2" xfId="32835" xr:uid="{0B525F8C-A6B4-4F68-AE9D-87E4161DDBDE}"/>
    <cellStyle name="SAPBEXHLevel1X 2 3 2 4" xfId="26154" xr:uid="{62866CED-3301-4293-BA1D-F5C0EC444DF8}"/>
    <cellStyle name="SAPBEXHLevel1X 2 3 2 4 2" xfId="30944" xr:uid="{CC510397-530E-42FF-92B7-F41FD68323FF}"/>
    <cellStyle name="SAPBEXHLevel1X 2 3 2 5" xfId="29829" xr:uid="{6BCBA772-8C20-4927-839B-061A59D2963C}"/>
    <cellStyle name="SAPBEXHLevel1X 2 3 3" xfId="27172" xr:uid="{660738D4-947E-4CF5-A2A4-B21AA4FDCF0B}"/>
    <cellStyle name="SAPBEXHLevel1X 2 3 3 2" xfId="31890" xr:uid="{3784A183-8C93-4405-BC6B-3ECBA6719A01}"/>
    <cellStyle name="SAPBEXHLevel1X 2 3 4" xfId="28276" xr:uid="{9F82A668-9291-4BDE-83AB-50B1A10D29B1}"/>
    <cellStyle name="SAPBEXHLevel1X 2 3 4 2" xfId="32834" xr:uid="{079D5577-D2BD-41FA-82CE-F3D1A515C40A}"/>
    <cellStyle name="SAPBEXHLevel1X 2 3 5" xfId="27086" xr:uid="{852EBD9E-4ADB-4652-B461-B0841C4D4FD8}"/>
    <cellStyle name="SAPBEXHLevel1X 2 3 5 2" xfId="31846" xr:uid="{BAFC1573-4414-4A82-AF5A-E1CA52115E28}"/>
    <cellStyle name="SAPBEXHLevel1X 2 3 6" xfId="29828" xr:uid="{7C303792-2AE4-4883-96E8-F88D2215829E}"/>
    <cellStyle name="SAPBEXHLevel1X 2 3 7" xfId="30341" xr:uid="{CE3CB467-4CB1-4914-ADAD-18B651517FC4}"/>
    <cellStyle name="SAPBEXHLevel1X 2 4" xfId="24725" xr:uid="{87160CC8-8ADC-47A6-92A2-1A545659BEEE}"/>
    <cellStyle name="SAPBEXHLevel1X 2 4 2" xfId="25435" xr:uid="{46E9D623-D263-4DE4-B337-6CCA7A8516F1}"/>
    <cellStyle name="SAPBEXHLevel1X 2 4 2 2" xfId="27583" xr:uid="{6454A989-9AED-4E3C-A215-0534941AE468}"/>
    <cellStyle name="SAPBEXHLevel1X 2 4 2 2 2" xfId="32174" xr:uid="{79A32F2F-C2E0-4E42-81CD-54CE4E32C8A1}"/>
    <cellStyle name="SAPBEXHLevel1X 2 4 2 3" xfId="28279" xr:uid="{58749179-7A73-4C0A-8DEF-828648B20E40}"/>
    <cellStyle name="SAPBEXHLevel1X 2 4 2 3 2" xfId="32837" xr:uid="{DA099C6A-F23F-459E-9B50-860E6EBE4265}"/>
    <cellStyle name="SAPBEXHLevel1X 2 4 2 4" xfId="26121" xr:uid="{0AFADE0C-06B3-405C-AB44-BB750095E7FA}"/>
    <cellStyle name="SAPBEXHLevel1X 2 4 2 4 2" xfId="30911" xr:uid="{EA606F3D-7F1E-4C46-80D3-CE088B27641E}"/>
    <cellStyle name="SAPBEXHLevel1X 2 4 2 5" xfId="29831" xr:uid="{FF877851-CB0F-4758-A2F5-BFB7C659B4CB}"/>
    <cellStyle name="SAPBEXHLevel1X 2 4 2 6" xfId="30587" xr:uid="{E9C47C1F-E9F7-4832-85BE-959DD1625CE5}"/>
    <cellStyle name="SAPBEXHLevel1X 2 4 3" xfId="25689" xr:uid="{426CA42D-A44C-40BE-A916-A53277A0E224}"/>
    <cellStyle name="SAPBEXHLevel1X 2 4 3 2" xfId="27836" xr:uid="{1B740559-11C7-4BFE-8165-CFD6FAA43EB5}"/>
    <cellStyle name="SAPBEXHLevel1X 2 4 3 2 2" xfId="32423" xr:uid="{B5EB0CE3-6E94-4299-B8FE-9C67244F4B05}"/>
    <cellStyle name="SAPBEXHLevel1X 2 4 3 3" xfId="28280" xr:uid="{508B4A31-74DF-435C-89C0-A31AD8A49D6B}"/>
    <cellStyle name="SAPBEXHLevel1X 2 4 3 3 2" xfId="32838" xr:uid="{DEDB1926-97C2-44BC-A62C-CC07CCFC874B}"/>
    <cellStyle name="SAPBEXHLevel1X 2 4 3 4" xfId="26214" xr:uid="{EADE035C-0796-4182-B61C-2941ABC189D1}"/>
    <cellStyle name="SAPBEXHLevel1X 2 4 3 4 2" xfId="31003" xr:uid="{886E1B7A-E583-4D75-8015-B7162F9D750B}"/>
    <cellStyle name="SAPBEXHLevel1X 2 4 3 5" xfId="29832" xr:uid="{88CCFD37-16A5-4F76-88C7-4BD984E7DF16}"/>
    <cellStyle name="SAPBEXHLevel1X 2 4 4" xfId="27310" xr:uid="{1740303F-9AAB-4189-8090-4F7E11AB3F1F}"/>
    <cellStyle name="SAPBEXHLevel1X 2 4 4 2" xfId="31945" xr:uid="{0C60202B-413A-4B52-9F69-0D5C232AEFE2}"/>
    <cellStyle name="SAPBEXHLevel1X 2 4 5" xfId="28278" xr:uid="{4730CA55-B251-4280-BD14-7BFAB76C59F5}"/>
    <cellStyle name="SAPBEXHLevel1X 2 4 5 2" xfId="32836" xr:uid="{C74E6BE8-C46A-4DED-A797-6646D0AC6478}"/>
    <cellStyle name="SAPBEXHLevel1X 2 4 6" xfId="26349" xr:uid="{FC6654EE-D12C-46FB-9132-983460EFC787}"/>
    <cellStyle name="SAPBEXHLevel1X 2 4 6 2" xfId="31137" xr:uid="{31FDC76A-F6C2-4393-A208-D431BA385C4F}"/>
    <cellStyle name="SAPBEXHLevel1X 2 4 7" xfId="29830" xr:uid="{999E2A52-C2C6-44CB-800C-5D2878CC17EA}"/>
    <cellStyle name="SAPBEXHLevel1X 2 4 8" xfId="30385" xr:uid="{F4E55C89-330A-4C12-A852-74E8D9760C1E}"/>
    <cellStyle name="SAPBEXHLevel1X 2 5" xfId="25179" xr:uid="{FD69EC35-BCA4-4DD5-BF59-B75634FA03BB}"/>
    <cellStyle name="SAPBEXHLevel1X 2 5 2" xfId="25458" xr:uid="{C82CB9B7-032B-488B-A12A-D05BB0FBBE1C}"/>
    <cellStyle name="SAPBEXHLevel1X 2 5 2 2" xfId="27606" xr:uid="{90309C6E-0B8E-4F66-8539-CE0D319F54A1}"/>
    <cellStyle name="SAPBEXHLevel1X 2 5 2 2 2" xfId="32197" xr:uid="{37595C2A-910F-4E57-B02B-3A7CDE5FC52B}"/>
    <cellStyle name="SAPBEXHLevel1X 2 5 2 3" xfId="28282" xr:uid="{0C840944-0CAB-4A67-AF18-4E3EBEBC4559}"/>
    <cellStyle name="SAPBEXHLevel1X 2 5 2 3 2" xfId="32840" xr:uid="{9679A583-049B-4C4F-8C81-B67C578DC046}"/>
    <cellStyle name="SAPBEXHLevel1X 2 5 2 4" xfId="26280" xr:uid="{B1EE195B-5B2C-4619-88EF-6923265B654D}"/>
    <cellStyle name="SAPBEXHLevel1X 2 5 2 4 2" xfId="31068" xr:uid="{861373B0-3B28-4F7D-8C29-409E628BA9BB}"/>
    <cellStyle name="SAPBEXHLevel1X 2 5 2 5" xfId="29834" xr:uid="{786550A3-C7BB-45E7-A249-6D7646561150}"/>
    <cellStyle name="SAPBEXHLevel1X 2 5 2 6" xfId="30610" xr:uid="{737F849C-825D-4C0E-94F5-B0AD1B3FE941}"/>
    <cellStyle name="SAPBEXHLevel1X 2 5 3" xfId="25776" xr:uid="{A7B1DD40-887F-4900-9B23-89661EC9E91C}"/>
    <cellStyle name="SAPBEXHLevel1X 2 5 3 2" xfId="27923" xr:uid="{C21D71A7-EBEE-4866-BE34-0D639F5E49B6}"/>
    <cellStyle name="SAPBEXHLevel1X 2 5 3 2 2" xfId="32510" xr:uid="{02BC0884-CB54-4A92-A7D3-78E6A4C6B94E}"/>
    <cellStyle name="SAPBEXHLevel1X 2 5 3 3" xfId="28283" xr:uid="{002DBF18-44F9-4CBE-86A1-84093D53BF7D}"/>
    <cellStyle name="SAPBEXHLevel1X 2 5 3 3 2" xfId="32841" xr:uid="{7F79E5B8-E416-4F0D-849F-FCA382ECE4F5}"/>
    <cellStyle name="SAPBEXHLevel1X 2 5 3 4" xfId="27075" xr:uid="{65980A27-E544-4659-9353-C07EF82B11D1}"/>
    <cellStyle name="SAPBEXHLevel1X 2 5 3 4 2" xfId="31835" xr:uid="{F18C5102-2566-4280-A755-39D1CC2505DA}"/>
    <cellStyle name="SAPBEXHLevel1X 2 5 3 5" xfId="29835" xr:uid="{3E946591-0B41-4D08-9883-4CD8445D1D3C}"/>
    <cellStyle name="SAPBEXHLevel1X 2 5 3 6" xfId="30764" xr:uid="{EC4237ED-A3BE-4B46-9D38-A699C1744BDF}"/>
    <cellStyle name="SAPBEXHLevel1X 2 5 4" xfId="27457" xr:uid="{57E98820-88D7-45FD-A22C-98EF1357E47D}"/>
    <cellStyle name="SAPBEXHLevel1X 2 5 4 2" xfId="32055" xr:uid="{97F5DB5F-494A-4A86-AAAB-A5C71DA237F3}"/>
    <cellStyle name="SAPBEXHLevel1X 2 5 5" xfId="28281" xr:uid="{891E644A-B21F-4E77-A4F7-70821F5C7BA2}"/>
    <cellStyle name="SAPBEXHLevel1X 2 5 5 2" xfId="32839" xr:uid="{21058A84-B4D4-4DEB-8DF2-AB85C27E2FF1}"/>
    <cellStyle name="SAPBEXHLevel1X 2 5 6" xfId="26366" xr:uid="{3595562C-E742-4B40-813B-BBCCBC236E3A}"/>
    <cellStyle name="SAPBEXHLevel1X 2 5 6 2" xfId="31154" xr:uid="{BD819668-DADF-40E6-B75D-EB360CAEB231}"/>
    <cellStyle name="SAPBEXHLevel1X 2 5 7" xfId="29833" xr:uid="{B549D3B0-260B-4CEF-9FFA-3CEF2C9F4B6E}"/>
    <cellStyle name="SAPBEXHLevel1X 2 5 8" xfId="30472" xr:uid="{65FDBAF1-F57C-4BB2-BDD8-2CAE81449C2A}"/>
    <cellStyle name="SAPBEXHLevel1X 2 6" xfId="25905" xr:uid="{3413CE19-8A44-4215-B2B3-03F0DD7FD3C0}"/>
    <cellStyle name="SAPBEXHLevel1X 2 6 2" xfId="30824" xr:uid="{8BB09DCA-DA4D-4128-91EC-8D7D0FF1E7F3}"/>
    <cellStyle name="SAPBEXHLevel1X 2 7" xfId="28273" xr:uid="{CBCE676C-E1F7-4B88-8CB0-C7ABE951E78E}"/>
    <cellStyle name="SAPBEXHLevel1X 2 7 2" xfId="32831" xr:uid="{73CF1983-40E9-443C-B33A-3158E518160E}"/>
    <cellStyle name="SAPBEXHLevel1X 2 8" xfId="27026" xr:uid="{CE284760-586C-45BF-ABF3-A8B5EDE0156D}"/>
    <cellStyle name="SAPBEXHLevel1X 2 8 2" xfId="31787" xr:uid="{0FE09805-C740-49D9-8D5E-75B3B04AFD7F}"/>
    <cellStyle name="SAPBEXHLevel1X 2 9" xfId="29825" xr:uid="{F0A0E490-AB7F-42F5-BBC2-F64FBBAC3770}"/>
    <cellStyle name="SAPBEXHLevel1X 3" xfId="184" xr:uid="{29B091F1-B61B-464E-84E8-94ADE5795FC8}"/>
    <cellStyle name="SAPBEXHLevel1X 3 2" xfId="13717" xr:uid="{1DCA2420-B22F-4997-9B98-3944E78D0BFD}"/>
    <cellStyle name="SAPBEXHLevel1X 3 2 2" xfId="25553" xr:uid="{E520DBE9-83A9-4099-8D98-6BAB50C29CD0}"/>
    <cellStyle name="SAPBEXHLevel1X 3 2 2 2" xfId="27700" xr:uid="{7A500C48-3E5F-4C95-9D0F-606A20C7DF67}"/>
    <cellStyle name="SAPBEXHLevel1X 3 2 2 2 2" xfId="32287" xr:uid="{97526C72-96DA-4B65-AB2A-E1F97E4245C7}"/>
    <cellStyle name="SAPBEXHLevel1X 3 2 2 3" xfId="28286" xr:uid="{3215440F-5AB5-47F0-864E-7B4B92499728}"/>
    <cellStyle name="SAPBEXHLevel1X 3 2 2 3 2" xfId="32844" xr:uid="{081AA428-537C-4047-8E00-AD75AF0B76D6}"/>
    <cellStyle name="SAPBEXHLevel1X 3 2 2 4" xfId="26422" xr:uid="{C333E6F1-262B-4DC9-BA9B-D62C25FE1EAF}"/>
    <cellStyle name="SAPBEXHLevel1X 3 2 2 4 2" xfId="31210" xr:uid="{4B3B4F9A-8062-49AD-A029-CD3783D5C3D9}"/>
    <cellStyle name="SAPBEXHLevel1X 3 2 2 5" xfId="29838" xr:uid="{10160325-56D9-420B-BCB9-03DA3CD9F7B5}"/>
    <cellStyle name="SAPBEXHLevel1X 3 2 3" xfId="26651" xr:uid="{6241AB8C-B44B-455E-88DA-65A1C9FEB170}"/>
    <cellStyle name="SAPBEXHLevel1X 3 2 3 2" xfId="31429" xr:uid="{CD24F8BE-D0CA-438A-A0B1-D504B9DE266B}"/>
    <cellStyle name="SAPBEXHLevel1X 3 2 4" xfId="28285" xr:uid="{19107606-5407-4F4E-B289-3256798E1192}"/>
    <cellStyle name="SAPBEXHLevel1X 3 2 4 2" xfId="32843" xr:uid="{715694E9-69B2-4B0C-89E0-73742A6C1D32}"/>
    <cellStyle name="SAPBEXHLevel1X 3 2 5" xfId="26436" xr:uid="{BB2A1A68-E115-43E7-8B30-439B64C304D3}"/>
    <cellStyle name="SAPBEXHLevel1X 3 2 5 2" xfId="31224" xr:uid="{A4E779EF-0C99-48CC-8267-6DE93D2F887C}"/>
    <cellStyle name="SAPBEXHLevel1X 3 2 6" xfId="29837" xr:uid="{351E7E74-0BB2-4599-B35C-53A83066009A}"/>
    <cellStyle name="SAPBEXHLevel1X 3 2 7" xfId="30249" xr:uid="{9A42C72E-DFA8-425A-B102-FDB3084734A7}"/>
    <cellStyle name="SAPBEXHLevel1X 3 3" xfId="24326" xr:uid="{1E1E0BD9-4428-4B66-A5CE-77B8EB13209D}"/>
    <cellStyle name="SAPBEXHLevel1X 3 3 2" xfId="25646" xr:uid="{52ED88C0-BC0A-43AC-A375-B71E63ADD5B7}"/>
    <cellStyle name="SAPBEXHLevel1X 3 3 2 2" xfId="27793" xr:uid="{1E83C916-FEE6-4E74-854A-442820DDD641}"/>
    <cellStyle name="SAPBEXHLevel1X 3 3 2 2 2" xfId="32380" xr:uid="{61B1F031-5848-4C7B-92BE-4BC9D723A59D}"/>
    <cellStyle name="SAPBEXHLevel1X 3 3 2 3" xfId="28288" xr:uid="{867F1408-30B4-4ADB-9674-401BCFAD297E}"/>
    <cellStyle name="SAPBEXHLevel1X 3 3 2 3 2" xfId="32846" xr:uid="{0DA5CE19-6EC2-4801-A471-8AB1BCDF4E87}"/>
    <cellStyle name="SAPBEXHLevel1X 3 3 2 4" xfId="26302" xr:uid="{A3E41DDA-F9A7-408A-AD99-D911E225860D}"/>
    <cellStyle name="SAPBEXHLevel1X 3 3 2 4 2" xfId="31090" xr:uid="{57A65C0F-1324-44D8-8BBF-71B33367804D}"/>
    <cellStyle name="SAPBEXHLevel1X 3 3 2 5" xfId="29840" xr:uid="{FE5A14B8-EE2B-4164-90CB-4059B2720EC8}"/>
    <cellStyle name="SAPBEXHLevel1X 3 3 3" xfId="27173" xr:uid="{78C2A83D-5408-4A1F-896E-9876B6CD5A4D}"/>
    <cellStyle name="SAPBEXHLevel1X 3 3 3 2" xfId="31891" xr:uid="{0F3E144D-5E38-4882-8013-400D336A882C}"/>
    <cellStyle name="SAPBEXHLevel1X 3 3 4" xfId="28287" xr:uid="{4A77FC2D-E7E8-4708-A3E0-F20C82164397}"/>
    <cellStyle name="SAPBEXHLevel1X 3 3 4 2" xfId="32845" xr:uid="{107175EB-4697-4333-9BB0-839D32A76B52}"/>
    <cellStyle name="SAPBEXHLevel1X 3 3 5" xfId="26382" xr:uid="{7666F39A-B81F-4EB0-B8F4-7D2DB2F3769B}"/>
    <cellStyle name="SAPBEXHLevel1X 3 3 5 2" xfId="31170" xr:uid="{D403C1A3-523A-4EBF-B96B-D74FCB4FB980}"/>
    <cellStyle name="SAPBEXHLevel1X 3 3 6" xfId="29839" xr:uid="{E7516347-9BB2-438F-80C1-CACEC1FDA32F}"/>
    <cellStyle name="SAPBEXHLevel1X 3 3 7" xfId="30342" xr:uid="{7380698C-AC9A-4824-BD79-E4D63474091C}"/>
    <cellStyle name="SAPBEXHLevel1X 3 4" xfId="24724" xr:uid="{9D080FD5-B622-4169-AA17-BB70967AF81E}"/>
    <cellStyle name="SAPBEXHLevel1X 3 4 2" xfId="25353" xr:uid="{B9AB2085-4EC2-48C0-8C6A-02008E8EEF66}"/>
    <cellStyle name="SAPBEXHLevel1X 3 4 2 2" xfId="27502" xr:uid="{C03DE61E-482D-406B-BCB8-A3CA8879C540}"/>
    <cellStyle name="SAPBEXHLevel1X 3 4 2 2 2" xfId="32097" xr:uid="{B55F0464-4D1B-40A0-882F-94D933C7C3A5}"/>
    <cellStyle name="SAPBEXHLevel1X 3 4 2 3" xfId="28290" xr:uid="{A831D130-7C0C-40A8-9E42-3F7FFD78B1C3}"/>
    <cellStyle name="SAPBEXHLevel1X 3 4 2 3 2" xfId="32848" xr:uid="{753B9A59-40A5-4426-A569-116245C1D1E5}"/>
    <cellStyle name="SAPBEXHLevel1X 3 4 2 4" xfId="26418" xr:uid="{316009DB-BA2A-4A06-AC68-94B196F7AA49}"/>
    <cellStyle name="SAPBEXHLevel1X 3 4 2 4 2" xfId="31206" xr:uid="{9F38E783-96C9-43DA-9683-23961F896632}"/>
    <cellStyle name="SAPBEXHLevel1X 3 4 2 5" xfId="29842" xr:uid="{6A07C475-E65A-481A-8014-F17C567A4FD4}"/>
    <cellStyle name="SAPBEXHLevel1X 3 4 2 6" xfId="30510" xr:uid="{3DFC19E0-F625-4B8E-991A-09AEB46FBD13}"/>
    <cellStyle name="SAPBEXHLevel1X 3 4 3" xfId="25688" xr:uid="{7589A862-A50D-4D92-A30D-0AE42CA6C619}"/>
    <cellStyle name="SAPBEXHLevel1X 3 4 3 2" xfId="27835" xr:uid="{4D5BFE6F-A5F4-45DB-87BE-6A958D227348}"/>
    <cellStyle name="SAPBEXHLevel1X 3 4 3 2 2" xfId="32422" xr:uid="{3EAD8641-BE6D-4B8B-A40B-E6961C8D39B6}"/>
    <cellStyle name="SAPBEXHLevel1X 3 4 3 3" xfId="28291" xr:uid="{1805E8EE-8EB6-4F29-B016-2E38B45EF394}"/>
    <cellStyle name="SAPBEXHLevel1X 3 4 3 3 2" xfId="32849" xr:uid="{1EDC2D07-27E2-4494-98DB-80A35C271F62}"/>
    <cellStyle name="SAPBEXHLevel1X 3 4 3 4" xfId="26376" xr:uid="{9F324768-C0A2-4F4E-830C-F745B50920D7}"/>
    <cellStyle name="SAPBEXHLevel1X 3 4 3 4 2" xfId="31164" xr:uid="{A8F54839-5E24-4753-A3B0-EB07DD6293C9}"/>
    <cellStyle name="SAPBEXHLevel1X 3 4 3 5" xfId="29843" xr:uid="{6865902C-179C-45E1-86DC-A914974F2385}"/>
    <cellStyle name="SAPBEXHLevel1X 3 4 4" xfId="27309" xr:uid="{434090D5-BEF4-40AB-8A1A-E728E3A1C25E}"/>
    <cellStyle name="SAPBEXHLevel1X 3 4 4 2" xfId="31944" xr:uid="{8850087F-943D-460F-ADF8-4B94AC2298CD}"/>
    <cellStyle name="SAPBEXHLevel1X 3 4 5" xfId="28289" xr:uid="{CBA6F822-2DFD-4467-B359-8A7C32CDEE5F}"/>
    <cellStyle name="SAPBEXHLevel1X 3 4 5 2" xfId="32847" xr:uid="{018A691E-3E79-40BD-92FC-61240F9FF1A0}"/>
    <cellStyle name="SAPBEXHLevel1X 3 4 6" xfId="27144" xr:uid="{7788263B-281E-457C-B143-F1178543EC37}"/>
    <cellStyle name="SAPBEXHLevel1X 3 4 6 2" xfId="31868" xr:uid="{A8340238-6D20-4B23-AFBA-94CAB2A0B3E5}"/>
    <cellStyle name="SAPBEXHLevel1X 3 4 7" xfId="29841" xr:uid="{E0A5E972-9C2F-44A3-97CE-C7FAF4E0AC86}"/>
    <cellStyle name="SAPBEXHLevel1X 3 4 8" xfId="30384" xr:uid="{3A32FE94-C7D8-4CC2-A02B-A1AB72AC36C1}"/>
    <cellStyle name="SAPBEXHLevel1X 3 5" xfId="25180" xr:uid="{B118F678-495C-486C-892F-54A7B155DCF0}"/>
    <cellStyle name="SAPBEXHLevel1X 3 5 2" xfId="25367" xr:uid="{7E76E952-496C-4312-9BF0-DEF3AB6CAC17}"/>
    <cellStyle name="SAPBEXHLevel1X 3 5 2 2" xfId="27515" xr:uid="{08BF6801-2C92-4B07-AB3F-A5C3C9F926B5}"/>
    <cellStyle name="SAPBEXHLevel1X 3 5 2 2 2" xfId="32107" xr:uid="{2C5DD703-5AF6-4BFD-975E-7188E322C9B0}"/>
    <cellStyle name="SAPBEXHLevel1X 3 5 2 3" xfId="28293" xr:uid="{04B35B8E-69AF-442F-A9A0-09A285B86AB6}"/>
    <cellStyle name="SAPBEXHLevel1X 3 5 2 3 2" xfId="32851" xr:uid="{58D3A3B3-FC5F-4CD4-9031-4672923869E6}"/>
    <cellStyle name="SAPBEXHLevel1X 3 5 2 4" xfId="26868" xr:uid="{F5F8E90E-6EF1-4E24-8114-5A9640547501}"/>
    <cellStyle name="SAPBEXHLevel1X 3 5 2 4 2" xfId="31629" xr:uid="{7EDE53D7-CC6C-4C19-9835-DBF15809817C}"/>
    <cellStyle name="SAPBEXHLevel1X 3 5 2 5" xfId="29845" xr:uid="{6A4DA742-376A-4E8E-B17C-8609358A430D}"/>
    <cellStyle name="SAPBEXHLevel1X 3 5 2 6" xfId="30520" xr:uid="{89805F45-4B9F-443B-900E-D5DE24B3E80D}"/>
    <cellStyle name="SAPBEXHLevel1X 3 5 3" xfId="25777" xr:uid="{74669429-9519-4F8C-AD4F-98EF0366138C}"/>
    <cellStyle name="SAPBEXHLevel1X 3 5 3 2" xfId="27924" xr:uid="{3708DE1B-923F-4873-9088-60DDEA63E901}"/>
    <cellStyle name="SAPBEXHLevel1X 3 5 3 2 2" xfId="32511" xr:uid="{9ABBD0B7-CB30-49B7-B8AD-0C8C86F4FA0E}"/>
    <cellStyle name="SAPBEXHLevel1X 3 5 3 3" xfId="28294" xr:uid="{275A29D3-8C2E-44F6-82D9-9FACCEB04F59}"/>
    <cellStyle name="SAPBEXHLevel1X 3 5 3 3 2" xfId="32852" xr:uid="{004B2A36-D72B-47F9-8611-E8390BC82564}"/>
    <cellStyle name="SAPBEXHLevel1X 3 5 3 4" xfId="26997" xr:uid="{B6EEE12D-2157-4206-BCFF-E608B38C3787}"/>
    <cellStyle name="SAPBEXHLevel1X 3 5 3 4 2" xfId="31758" xr:uid="{4A8B5B85-DAB5-435A-B786-1A507B03185A}"/>
    <cellStyle name="SAPBEXHLevel1X 3 5 3 5" xfId="29846" xr:uid="{100D1CD5-44C3-4BA8-BAB6-AF4F98C944D1}"/>
    <cellStyle name="SAPBEXHLevel1X 3 5 3 6" xfId="30765" xr:uid="{C265360E-616D-4835-8E69-C0DCD6E192AB}"/>
    <cellStyle name="SAPBEXHLevel1X 3 5 4" xfId="27458" xr:uid="{F416C72F-37EC-45E4-9E6D-79DFBD685E5B}"/>
    <cellStyle name="SAPBEXHLevel1X 3 5 4 2" xfId="32056" xr:uid="{83571EF3-8469-464C-A8F4-3EBD14D365EF}"/>
    <cellStyle name="SAPBEXHLevel1X 3 5 5" xfId="28292" xr:uid="{C5137F9D-6F6F-4648-A037-DE9F40070BA3}"/>
    <cellStyle name="SAPBEXHLevel1X 3 5 5 2" xfId="32850" xr:uid="{E84869F7-FF6B-4E57-8DD6-FCEF8B8CDA3B}"/>
    <cellStyle name="SAPBEXHLevel1X 3 5 6" xfId="26981" xr:uid="{5C1B49FF-7524-4D61-8979-A1AB3A2DF6D0}"/>
    <cellStyle name="SAPBEXHLevel1X 3 5 6 2" xfId="31742" xr:uid="{6A5354F7-EF63-4B08-9F48-1195414125DE}"/>
    <cellStyle name="SAPBEXHLevel1X 3 5 7" xfId="29844" xr:uid="{4A69348D-1C9F-4F63-80AD-02403F57BEB3}"/>
    <cellStyle name="SAPBEXHLevel1X 3 5 8" xfId="30473" xr:uid="{B8F60D17-67E7-4E36-91E5-E78829652400}"/>
    <cellStyle name="SAPBEXHLevel1X 3 6" xfId="25906" xr:uid="{639F2EA6-C289-4287-B39D-2DBB25BE2CCA}"/>
    <cellStyle name="SAPBEXHLevel1X 3 6 2" xfId="30825" xr:uid="{09D11A48-839B-48E6-9AA1-42C2727DA4E2}"/>
    <cellStyle name="SAPBEXHLevel1X 3 7" xfId="28284" xr:uid="{FECB1A6E-204F-4C9F-B9FE-F0C98C703C88}"/>
    <cellStyle name="SAPBEXHLevel1X 3 7 2" xfId="32842" xr:uid="{A4B0C6A7-17D1-4AA6-BCB1-04B00B1EB76D}"/>
    <cellStyle name="SAPBEXHLevel1X 3 8" xfId="26508" xr:uid="{B09D99E1-E183-47CE-86FA-A5AD1800F5BB}"/>
    <cellStyle name="SAPBEXHLevel1X 3 8 2" xfId="31296" xr:uid="{326D860F-8D39-4085-B7D1-8B5B245EDC8A}"/>
    <cellStyle name="SAPBEXHLevel1X 3 9" xfId="29836" xr:uid="{EBB404FC-8524-4BB9-9431-66EFDDEBADEC}"/>
    <cellStyle name="SAPBEXHLevel1X 4" xfId="185" xr:uid="{2A7EB810-C186-47FD-8A01-3C1D0D5EC0B6}"/>
    <cellStyle name="SAPBEXHLevel1X 4 2" xfId="13718" xr:uid="{6E03B95F-9400-479D-BD81-41979FF75D22}"/>
    <cellStyle name="SAPBEXHLevel1X 4 2 2" xfId="25554" xr:uid="{AB3A7564-D0F3-4130-A7BD-6A66AF876961}"/>
    <cellStyle name="SAPBEXHLevel1X 4 2 2 2" xfId="27701" xr:uid="{8B21FDBD-E78E-4393-A99C-57FE865429F8}"/>
    <cellStyle name="SAPBEXHLevel1X 4 2 2 2 2" xfId="32288" xr:uid="{0961B669-3322-4C8F-A823-1D161667FC93}"/>
    <cellStyle name="SAPBEXHLevel1X 4 2 2 3" xfId="28297" xr:uid="{FBFF35B1-317F-4F1E-BDD7-D35E3BC5D8A2}"/>
    <cellStyle name="SAPBEXHLevel1X 4 2 2 3 2" xfId="32855" xr:uid="{AB769F25-965A-4D9B-BBF2-A2EB446D43E5}"/>
    <cellStyle name="SAPBEXHLevel1X 4 2 2 4" xfId="26408" xr:uid="{1732ACF8-B180-4F78-8ED3-76829425B811}"/>
    <cellStyle name="SAPBEXHLevel1X 4 2 2 4 2" xfId="31196" xr:uid="{409C0D8C-0A45-4929-B008-3D2CBEA34258}"/>
    <cellStyle name="SAPBEXHLevel1X 4 2 2 5" xfId="29849" xr:uid="{5C44D622-9864-4C9F-B6BC-978D2EF3C213}"/>
    <cellStyle name="SAPBEXHLevel1X 4 2 3" xfId="26652" xr:uid="{645BDB79-C024-48BE-832C-4C961B95CC97}"/>
    <cellStyle name="SAPBEXHLevel1X 4 2 3 2" xfId="31430" xr:uid="{A0FC06A1-C5C5-4847-9837-C9CE444E8FF4}"/>
    <cellStyle name="SAPBEXHLevel1X 4 2 4" xfId="28296" xr:uid="{3E7604C1-74DE-41CF-B34E-134637BE6873}"/>
    <cellStyle name="SAPBEXHLevel1X 4 2 4 2" xfId="32854" xr:uid="{A40A7EDF-350B-4F43-B08D-54F7827CC80C}"/>
    <cellStyle name="SAPBEXHLevel1X 4 2 5" xfId="26913" xr:uid="{61029848-C547-42A0-8E1A-96ABE31A5659}"/>
    <cellStyle name="SAPBEXHLevel1X 4 2 5 2" xfId="31674" xr:uid="{DB8C66D0-8F1C-412D-AA7D-A777EE1ACE0B}"/>
    <cellStyle name="SAPBEXHLevel1X 4 2 6" xfId="29848" xr:uid="{F8D982D0-E73C-4B5D-ADAC-83B5F89698BD}"/>
    <cellStyle name="SAPBEXHLevel1X 4 2 7" xfId="30250" xr:uid="{5E7C6F7F-F8E1-4B38-9E3B-595FD35BF0A0}"/>
    <cellStyle name="SAPBEXHLevel1X 4 3" xfId="25907" xr:uid="{E2792A45-7FEF-4F01-9DF6-4C931BDC684C}"/>
    <cellStyle name="SAPBEXHLevel1X 4 3 2" xfId="30826" xr:uid="{03C2ECF1-9B66-4F9C-9617-67063273FD19}"/>
    <cellStyle name="SAPBEXHLevel1X 4 4" xfId="28295" xr:uid="{17157890-E622-436A-851F-663F0D0F2CDB}"/>
    <cellStyle name="SAPBEXHLevel1X 4 4 2" xfId="32853" xr:uid="{60170711-DC3D-4D84-B31B-E6E4BF86BB4A}"/>
    <cellStyle name="SAPBEXHLevel1X 4 5" xfId="29315" xr:uid="{69A9BD20-556F-41AD-BE43-4517910ACA4C}"/>
    <cellStyle name="SAPBEXHLevel1X 4 5 2" xfId="33297" xr:uid="{59F736C8-45D1-4CCE-A097-1D3732835311}"/>
    <cellStyle name="SAPBEXHLevel1X 4 6" xfId="29847" xr:uid="{6336B80E-83DF-4CF4-ADFF-59D2509372BB}"/>
    <cellStyle name="SAPBEXHLevel1X 5" xfId="319" xr:uid="{E52CA075-EB94-44AF-B799-D586375D5A61}"/>
    <cellStyle name="SAPBEXHLevel1X 5 2" xfId="13784" xr:uid="{CB60C015-C5BF-4338-8EFE-52E9BE9731D9}"/>
    <cellStyle name="SAPBEXHLevel1X 5 2 2" xfId="25595" xr:uid="{A23F8D22-27EA-443F-A699-09CD2F646A6C}"/>
    <cellStyle name="SAPBEXHLevel1X 5 2 2 2" xfId="27742" xr:uid="{1DC46F81-121F-481E-A339-A22BA6B1D33D}"/>
    <cellStyle name="SAPBEXHLevel1X 5 2 2 2 2" xfId="32329" xr:uid="{84BB8F6D-1429-4E29-A6BC-35FC7902E1FB}"/>
    <cellStyle name="SAPBEXHLevel1X 5 2 2 3" xfId="28300" xr:uid="{F6D196EF-A001-4856-B1C0-C5D997BF26AD}"/>
    <cellStyle name="SAPBEXHLevel1X 5 2 2 3 2" xfId="32858" xr:uid="{B6225BBD-6700-4CB0-BC72-FB51033EE95B}"/>
    <cellStyle name="SAPBEXHLevel1X 5 2 2 4" xfId="27034" xr:uid="{7FC8EC50-96C8-4D01-A8D1-D4BB94357E9E}"/>
    <cellStyle name="SAPBEXHLevel1X 5 2 2 4 2" xfId="31795" xr:uid="{4C14E77B-C093-421D-9514-A256CFDC70C3}"/>
    <cellStyle name="SAPBEXHLevel1X 5 2 2 5" xfId="29852" xr:uid="{3CC9D353-DB0F-4DC4-98F0-5494C029A392}"/>
    <cellStyle name="SAPBEXHLevel1X 5 2 3" xfId="26696" xr:uid="{A99DDEE1-D4D8-4D6E-B903-5D6A7F10292C}"/>
    <cellStyle name="SAPBEXHLevel1X 5 2 3 2" xfId="31473" xr:uid="{ABE042A9-233B-45A8-8857-CF1845CC50E2}"/>
    <cellStyle name="SAPBEXHLevel1X 5 2 4" xfId="28299" xr:uid="{8FA683EA-9B95-4DF6-A82E-6924D8AE0E8A}"/>
    <cellStyle name="SAPBEXHLevel1X 5 2 4 2" xfId="32857" xr:uid="{F0FA7BD4-7506-46CC-A4D4-7B676E2A3210}"/>
    <cellStyle name="SAPBEXHLevel1X 5 2 5" xfId="26124" xr:uid="{CE07126A-4C33-4701-842B-AD6E2868D46A}"/>
    <cellStyle name="SAPBEXHLevel1X 5 2 5 2" xfId="30914" xr:uid="{E111DE81-6B46-4234-8B72-FEA1E187831B}"/>
    <cellStyle name="SAPBEXHLevel1X 5 2 6" xfId="29851" xr:uid="{53815D21-7BCD-4F32-B259-1F0ACD511864}"/>
    <cellStyle name="SAPBEXHLevel1X 5 2 7" xfId="30291" xr:uid="{CD327ED1-7EB6-4F07-A194-1E018D65D7AE}"/>
    <cellStyle name="SAPBEXHLevel1X 5 3" xfId="25979" xr:uid="{1914A7A1-3933-4975-84AD-E8B5B1FCCEAD}"/>
    <cellStyle name="SAPBEXHLevel1X 5 3 2" xfId="30868" xr:uid="{D6BE22E4-7D7C-4E4B-89A9-8B6569F7AC2C}"/>
    <cellStyle name="SAPBEXHLevel1X 5 4" xfId="28298" xr:uid="{9D96B0E7-2183-42D2-A0A6-0AE914E05EB5}"/>
    <cellStyle name="SAPBEXHLevel1X 5 4 2" xfId="32856" xr:uid="{DA5D2923-B2CA-4470-BFD6-338EC3734F5D}"/>
    <cellStyle name="SAPBEXHLevel1X 5 5" xfId="26530" xr:uid="{7E4F7478-1144-476D-8773-8980FBFAA6AD}"/>
    <cellStyle name="SAPBEXHLevel1X 5 5 2" xfId="31318" xr:uid="{0E66B38E-A24D-45E4-8269-6386F4349442}"/>
    <cellStyle name="SAPBEXHLevel1X 5 6" xfId="29850" xr:uid="{CC45950A-6852-468D-8ED3-D760DD3276BE}"/>
    <cellStyle name="SAPBEXHLevel1X 6" xfId="13715" xr:uid="{6B034D10-FD03-490B-B4EA-E766DFB0E7CF}"/>
    <cellStyle name="SAPBEXHLevel1X 6 2" xfId="25551" xr:uid="{CFBA2079-EAC1-419C-8C93-D5664672E396}"/>
    <cellStyle name="SAPBEXHLevel1X 6 2 2" xfId="27698" xr:uid="{97846924-7426-470A-A1D4-F44C8D83348B}"/>
    <cellStyle name="SAPBEXHLevel1X 6 2 2 2" xfId="32285" xr:uid="{9FBEED5B-077B-4BF1-9766-FB596DD6BE1D}"/>
    <cellStyle name="SAPBEXHLevel1X 6 2 3" xfId="28302" xr:uid="{25C5A8C8-F9D0-4CB7-93F4-3F0DF41E2C0F}"/>
    <cellStyle name="SAPBEXHLevel1X 6 2 3 2" xfId="32860" xr:uid="{D3B453D8-5CBD-4E59-A866-7E7DD9650025}"/>
    <cellStyle name="SAPBEXHLevel1X 6 2 4" xfId="26135" xr:uid="{340E8AAD-0744-40ED-AA09-8F7128014FAB}"/>
    <cellStyle name="SAPBEXHLevel1X 6 2 4 2" xfId="30925" xr:uid="{88204B71-29F6-456F-83B5-D19F7F107FDE}"/>
    <cellStyle name="SAPBEXHLevel1X 6 2 5" xfId="29854" xr:uid="{C3B45053-B3AE-4FD3-8648-7618448601E1}"/>
    <cellStyle name="SAPBEXHLevel1X 6 3" xfId="26649" xr:uid="{F1D78361-2651-4EF4-870A-DC281DA9C599}"/>
    <cellStyle name="SAPBEXHLevel1X 6 3 2" xfId="31427" xr:uid="{39EEC72A-10D4-408E-AE44-F0C3CDD7826A}"/>
    <cellStyle name="SAPBEXHLevel1X 6 4" xfId="28301" xr:uid="{BC2A95DF-7F06-4E50-B523-2F5F4EECBDDA}"/>
    <cellStyle name="SAPBEXHLevel1X 6 4 2" xfId="32859" xr:uid="{D9EFE30E-70B9-46C4-96BD-148726F1F248}"/>
    <cellStyle name="SAPBEXHLevel1X 6 5" xfId="26246" xr:uid="{8806D971-2398-4E51-B109-241F7DA25FE4}"/>
    <cellStyle name="SAPBEXHLevel1X 6 5 2" xfId="31034" xr:uid="{6FDFC124-B018-41AF-8A9D-C806179D3196}"/>
    <cellStyle name="SAPBEXHLevel1X 6 6" xfId="29853" xr:uid="{7CBFB1D1-FB87-4388-86F0-9ACA334BB418}"/>
    <cellStyle name="SAPBEXHLevel1X 6 7" xfId="30247" xr:uid="{C3B98678-1665-4AA5-9274-0DBDC855F092}"/>
    <cellStyle name="SAPBEXHLevel1X 7" xfId="24726" xr:uid="{CCB92A7C-332F-413A-B267-44FFCD0131A2}"/>
    <cellStyle name="SAPBEXHLevel1X 7 2" xfId="25448" xr:uid="{8B4F870A-AB8C-46CB-8D08-1F4127C67408}"/>
    <cellStyle name="SAPBEXHLevel1X 7 2 2" xfId="27596" xr:uid="{4B67FA53-C3C9-4F5F-81FE-4DF14C8CB3DE}"/>
    <cellStyle name="SAPBEXHLevel1X 7 2 2 2" xfId="32187" xr:uid="{1882F593-AF96-4375-87C0-8893F9D4395C}"/>
    <cellStyle name="SAPBEXHLevel1X 7 2 3" xfId="28304" xr:uid="{C8EDA0BA-E55B-4ED5-9D52-806191E6C7D7}"/>
    <cellStyle name="SAPBEXHLevel1X 7 2 3 2" xfId="32862" xr:uid="{96E94A65-34DC-4D17-A85E-B45D52CDAC64}"/>
    <cellStyle name="SAPBEXHLevel1X 7 2 4" xfId="26536" xr:uid="{6D009CF0-BF2E-4729-9259-B5F2666BD194}"/>
    <cellStyle name="SAPBEXHLevel1X 7 2 4 2" xfId="31324" xr:uid="{EE185E97-6C99-468E-8D5C-453D9721C770}"/>
    <cellStyle name="SAPBEXHLevel1X 7 2 5" xfId="29856" xr:uid="{9E44E5E7-E07F-4F3B-894E-D201555C0FEE}"/>
    <cellStyle name="SAPBEXHLevel1X 7 2 6" xfId="30600" xr:uid="{4726771D-9EC8-4D0A-9793-CFC4D2A31D53}"/>
    <cellStyle name="SAPBEXHLevel1X 7 3" xfId="25690" xr:uid="{C5CC4287-DDBA-4510-8EAC-2AFB8F29E2B2}"/>
    <cellStyle name="SAPBEXHLevel1X 7 3 2" xfId="27837" xr:uid="{DE868EAE-C5C5-4A96-966F-52B3DFAC39FC}"/>
    <cellStyle name="SAPBEXHLevel1X 7 3 2 2" xfId="32424" xr:uid="{28734D1F-83B7-4937-A34B-49B68B278E37}"/>
    <cellStyle name="SAPBEXHLevel1X 7 3 3" xfId="28305" xr:uid="{F326E17B-C485-462F-AC33-CCB9536731F6}"/>
    <cellStyle name="SAPBEXHLevel1X 7 3 3 2" xfId="32863" xr:uid="{C72BF561-6234-4561-8CE9-54AB6E659153}"/>
    <cellStyle name="SAPBEXHLevel1X 7 3 4" xfId="26345" xr:uid="{1175CC4A-4153-4F27-A782-92A702866CAD}"/>
    <cellStyle name="SAPBEXHLevel1X 7 3 4 2" xfId="31133" xr:uid="{97AFD63B-6F1D-4F45-BF0C-EA43D7C2766E}"/>
    <cellStyle name="SAPBEXHLevel1X 7 3 5" xfId="29857" xr:uid="{234D55B9-8F0A-4C88-B1A7-A05E52281AED}"/>
    <cellStyle name="SAPBEXHLevel1X 7 4" xfId="27311" xr:uid="{EB47A173-0ABD-4C80-945B-E184411E153A}"/>
    <cellStyle name="SAPBEXHLevel1X 7 4 2" xfId="31946" xr:uid="{7324E0BD-DE9F-47C4-88AC-3122B61E7955}"/>
    <cellStyle name="SAPBEXHLevel1X 7 5" xfId="28303" xr:uid="{7981C72F-8813-4A45-BCBC-8FE5817EB260}"/>
    <cellStyle name="SAPBEXHLevel1X 7 5 2" xfId="32861" xr:uid="{5CABDD68-7CC4-4323-BB02-BBF1D819DE78}"/>
    <cellStyle name="SAPBEXHLevel1X 7 6" xfId="27030" xr:uid="{4F3778D5-30CD-4991-987E-FDC58328131A}"/>
    <cellStyle name="SAPBEXHLevel1X 7 6 2" xfId="31791" xr:uid="{2C42BAED-9257-4609-8217-5B1CC06BB24F}"/>
    <cellStyle name="SAPBEXHLevel1X 7 7" xfId="29855" xr:uid="{51F27350-21DF-41CC-8565-F24334C39EBB}"/>
    <cellStyle name="SAPBEXHLevel1X 7 8" xfId="30386" xr:uid="{E0A9EA78-0023-4F76-B334-24466F732987}"/>
    <cellStyle name="SAPBEXHLevel1X 8" xfId="25178" xr:uid="{127AAE94-6BF5-4900-82C5-71CB9F6E5104}"/>
    <cellStyle name="SAPBEXHLevel1X 8 2" xfId="25444" xr:uid="{66D84FA7-B780-4B36-BF8A-873AAAFBE1BE}"/>
    <cellStyle name="SAPBEXHLevel1X 8 2 2" xfId="27592" xr:uid="{36E8628A-E79F-41EC-979F-BF68B21C2A7C}"/>
    <cellStyle name="SAPBEXHLevel1X 8 2 2 2" xfId="32183" xr:uid="{6DD38018-8260-4FE1-9CEC-2CA69C2661BE}"/>
    <cellStyle name="SAPBEXHLevel1X 8 2 3" xfId="28307" xr:uid="{68CC2E78-5E29-4037-AAF1-8EE4791731CC}"/>
    <cellStyle name="SAPBEXHLevel1X 8 2 3 2" xfId="32865" xr:uid="{F4FFB9D1-620E-498A-95A8-5CD41ECEDEE3}"/>
    <cellStyle name="SAPBEXHLevel1X 8 2 4" xfId="27036" xr:uid="{AB6E9329-F8ED-4D0C-A7F4-1B9D71B428DE}"/>
    <cellStyle name="SAPBEXHLevel1X 8 2 4 2" xfId="31797" xr:uid="{99997892-557C-4F29-BC10-75D161CCBCBC}"/>
    <cellStyle name="SAPBEXHLevel1X 8 2 5" xfId="29859" xr:uid="{E87AD7E7-8BCE-4968-999A-129E346E2E67}"/>
    <cellStyle name="SAPBEXHLevel1X 8 2 6" xfId="30596" xr:uid="{B4016048-ED88-41E0-9C8D-A707AB414E32}"/>
    <cellStyle name="SAPBEXHLevel1X 8 3" xfId="25775" xr:uid="{CFA8EA0A-053F-49F2-824B-79A63E31D6FD}"/>
    <cellStyle name="SAPBEXHLevel1X 8 3 2" xfId="27922" xr:uid="{BC6E6D24-ADCF-447C-B406-7E80D79DA48E}"/>
    <cellStyle name="SAPBEXHLevel1X 8 3 2 2" xfId="32509" xr:uid="{19BA191B-2A8D-4321-8C95-FBDF70ABA38B}"/>
    <cellStyle name="SAPBEXHLevel1X 8 3 3" xfId="28308" xr:uid="{A8F2B40E-0E1D-42E3-AB8E-460A7157E02E}"/>
    <cellStyle name="SAPBEXHLevel1X 8 3 3 2" xfId="32866" xr:uid="{B438ECA5-24A5-4512-B0BC-84288518FB21}"/>
    <cellStyle name="SAPBEXHLevel1X 8 3 4" xfId="26953" xr:uid="{A953F798-3C81-4449-A513-F9B94594402A}"/>
    <cellStyle name="SAPBEXHLevel1X 8 3 4 2" xfId="31714" xr:uid="{6FDBD313-312A-4608-882D-7D08D5F05B80}"/>
    <cellStyle name="SAPBEXHLevel1X 8 3 5" xfId="29860" xr:uid="{2EA26C0E-5729-4C59-82D2-A50CC1C714F4}"/>
    <cellStyle name="SAPBEXHLevel1X 8 3 6" xfId="30763" xr:uid="{4AEB8A38-1DFD-4B23-B9EC-C140A50AAC5B}"/>
    <cellStyle name="SAPBEXHLevel1X 8 4" xfId="27456" xr:uid="{8E8C907B-4A91-4E0D-8F7C-17CECA442829}"/>
    <cellStyle name="SAPBEXHLevel1X 8 4 2" xfId="32054" xr:uid="{019B9694-51AD-4CB9-80FE-85397A6A8882}"/>
    <cellStyle name="SAPBEXHLevel1X 8 5" xfId="28306" xr:uid="{BFEDF4C8-4288-41A3-BB82-9E4A77D7D719}"/>
    <cellStyle name="SAPBEXHLevel1X 8 5 2" xfId="32864" xr:uid="{8FB5CE1A-304E-4D96-887B-933D8EAB861D}"/>
    <cellStyle name="SAPBEXHLevel1X 8 6" xfId="27029" xr:uid="{681518AD-39A0-43CA-974F-ED295D924739}"/>
    <cellStyle name="SAPBEXHLevel1X 8 6 2" xfId="31790" xr:uid="{D6B515C7-F3B3-4987-9D08-A8DA8D0E9D14}"/>
    <cellStyle name="SAPBEXHLevel1X 8 7" xfId="29858" xr:uid="{431CD8C8-4815-4716-96A8-9818B4E4FC2A}"/>
    <cellStyle name="SAPBEXHLevel1X 8 8" xfId="30471" xr:uid="{A7601271-88C4-42AB-9306-2AB47E1CF61D}"/>
    <cellStyle name="SAPBEXHLevel1X 9" xfId="25904" xr:uid="{B14E706C-8FFB-4DAF-880E-5CCB86583848}"/>
    <cellStyle name="SAPBEXHLevel1X 9 2" xfId="30823" xr:uid="{968361CE-6F68-4304-87E2-A3DAEC59E5C0}"/>
    <cellStyle name="SAPBEXHLevel2" xfId="186" xr:uid="{1463F815-628E-4FB7-AF84-15F14A07AF58}"/>
    <cellStyle name="SAPBEXHLevel2 10" xfId="28309" xr:uid="{D47D1125-84EB-4995-AA3B-25D5DB19A150}"/>
    <cellStyle name="SAPBEXHLevel2 10 2" xfId="32867" xr:uid="{FDB83255-7518-454E-A702-85605A960C27}"/>
    <cellStyle name="SAPBEXHLevel2 11" xfId="29264" xr:uid="{2AA2E44A-3E33-4392-9224-EB298B63698A}"/>
    <cellStyle name="SAPBEXHLevel2 11 2" xfId="33247" xr:uid="{A59021B2-851C-4498-8957-C8B6EDF9AAA9}"/>
    <cellStyle name="SAPBEXHLevel2 12" xfId="29861" xr:uid="{87D115FC-69A9-4996-8ED7-98C1391ED072}"/>
    <cellStyle name="SAPBEXHLevel2 2" xfId="187" xr:uid="{857C5316-734F-4C42-9524-0CF745E0ADC3}"/>
    <cellStyle name="SAPBEXHLevel2 2 2" xfId="13720" xr:uid="{12466F10-5306-4B81-8E6B-12DF5AA4C4AA}"/>
    <cellStyle name="SAPBEXHLevel2 2 2 2" xfId="25556" xr:uid="{D0073E93-1684-4024-8C5A-C1DAEFBEFBD2}"/>
    <cellStyle name="SAPBEXHLevel2 2 2 2 2" xfId="27703" xr:uid="{52FEE1A5-56E2-49CF-AC97-7F4F2CABB770}"/>
    <cellStyle name="SAPBEXHLevel2 2 2 2 2 2" xfId="32290" xr:uid="{376BD2F5-BDC2-4C03-8923-94B4D36EBCE4}"/>
    <cellStyle name="SAPBEXHLevel2 2 2 2 3" xfId="28312" xr:uid="{63A8BBBE-1C02-46E9-ADAB-015369F231F1}"/>
    <cellStyle name="SAPBEXHLevel2 2 2 2 3 2" xfId="32870" xr:uid="{A6BC4530-41D7-4F4C-A874-1F544FED1871}"/>
    <cellStyle name="SAPBEXHLevel2 2 2 2 4" xfId="26129" xr:uid="{27831119-1CFB-4F4C-A58F-C3FCB1DB702A}"/>
    <cellStyle name="SAPBEXHLevel2 2 2 2 4 2" xfId="30919" xr:uid="{E5039029-C540-4385-9F2D-0550E699EE8A}"/>
    <cellStyle name="SAPBEXHLevel2 2 2 2 5" xfId="29864" xr:uid="{7865B676-99C8-4355-9262-C4D7D59FB667}"/>
    <cellStyle name="SAPBEXHLevel2 2 2 3" xfId="26654" xr:uid="{163AC51B-7A16-41B9-A82F-6DFFC5A9D0BC}"/>
    <cellStyle name="SAPBEXHLevel2 2 2 3 2" xfId="31432" xr:uid="{E035465A-789B-4F39-B481-A4E0C1AF7893}"/>
    <cellStyle name="SAPBEXHLevel2 2 2 4" xfId="28311" xr:uid="{0B2585F2-7492-4047-8BFF-22C1FB37DF86}"/>
    <cellStyle name="SAPBEXHLevel2 2 2 4 2" xfId="32869" xr:uid="{3CDA63AD-AD92-4208-AB84-5D14E6F9AF12}"/>
    <cellStyle name="SAPBEXHLevel2 2 2 5" xfId="26805" xr:uid="{87EDDB38-43C7-4868-8E59-7A258433035F}"/>
    <cellStyle name="SAPBEXHLevel2 2 2 5 2" xfId="31566" xr:uid="{70B0A21F-664D-4005-BEAD-34A798DA1108}"/>
    <cellStyle name="SAPBEXHLevel2 2 2 6" xfId="29863" xr:uid="{02E2AAF9-8AC4-4649-8C45-56260815E7A2}"/>
    <cellStyle name="SAPBEXHLevel2 2 2 7" xfId="30252" xr:uid="{C93236A4-8A11-4128-A523-D7FFA9277510}"/>
    <cellStyle name="SAPBEXHLevel2 2 3" xfId="24328" xr:uid="{FC1683A0-3171-49C8-9DF9-7C8C0C38581F}"/>
    <cellStyle name="SAPBEXHLevel2 2 3 2" xfId="25647" xr:uid="{DA16BACA-CE46-499C-BC18-D8AD9598E148}"/>
    <cellStyle name="SAPBEXHLevel2 2 3 2 2" xfId="27794" xr:uid="{6A1E19AE-B0FA-4253-B5AB-509A01A4ACBA}"/>
    <cellStyle name="SAPBEXHLevel2 2 3 2 2 2" xfId="32381" xr:uid="{79171BE3-D39F-40B5-9821-44B1929D4AFF}"/>
    <cellStyle name="SAPBEXHLevel2 2 3 2 3" xfId="28314" xr:uid="{30E25F88-A0C5-4640-B9A4-607EBAAD0D3E}"/>
    <cellStyle name="SAPBEXHLevel2 2 3 2 3 2" xfId="32872" xr:uid="{FBAC5389-E927-417D-8A5B-182A5902E9E8}"/>
    <cellStyle name="SAPBEXHLevel2 2 3 2 4" xfId="26216" xr:uid="{AA0377F0-3B54-48D6-A120-8EB0E1AA1A16}"/>
    <cellStyle name="SAPBEXHLevel2 2 3 2 4 2" xfId="31005" xr:uid="{BAC2A400-21A7-41E3-A973-A2997D8D193E}"/>
    <cellStyle name="SAPBEXHLevel2 2 3 2 5" xfId="29866" xr:uid="{BF607C8E-0317-4A96-A6F8-D081F340CBC7}"/>
    <cellStyle name="SAPBEXHLevel2 2 3 3" xfId="27174" xr:uid="{48A86E60-0901-4651-B83D-E2C83BC96E6B}"/>
    <cellStyle name="SAPBEXHLevel2 2 3 3 2" xfId="31892" xr:uid="{DDB5A2BA-24A2-46D2-A2AD-42781B2D8EAB}"/>
    <cellStyle name="SAPBEXHLevel2 2 3 4" xfId="28313" xr:uid="{9DE4A1FD-0AA4-47A2-A2DA-EBFB8FF51A2A}"/>
    <cellStyle name="SAPBEXHLevel2 2 3 4 2" xfId="32871" xr:uid="{8C050A54-B750-47D9-82A3-AB1410ED3761}"/>
    <cellStyle name="SAPBEXHLevel2 2 3 5" xfId="26395" xr:uid="{56E72086-E6DD-4345-A4C2-8FC5BEE16BC4}"/>
    <cellStyle name="SAPBEXHLevel2 2 3 5 2" xfId="31183" xr:uid="{CD5AD903-3FA0-43DB-97A6-C965E946BA6C}"/>
    <cellStyle name="SAPBEXHLevel2 2 3 6" xfId="29865" xr:uid="{25BA04A8-E374-4661-8322-06C026261F8E}"/>
    <cellStyle name="SAPBEXHLevel2 2 3 7" xfId="30343" xr:uid="{6918EA6A-D9EF-420F-B587-1876632E8678}"/>
    <cellStyle name="SAPBEXHLevel2 2 4" xfId="24722" xr:uid="{E39D0D5B-DE7A-46BE-A349-65351468CFE2}"/>
    <cellStyle name="SAPBEXHLevel2 2 4 2" xfId="25427" xr:uid="{2B22484D-3AB8-4161-9F76-02318A7D43D5}"/>
    <cellStyle name="SAPBEXHLevel2 2 4 2 2" xfId="27575" xr:uid="{FB3A2667-5898-4835-814B-FE62C3554E16}"/>
    <cellStyle name="SAPBEXHLevel2 2 4 2 2 2" xfId="32166" xr:uid="{BFFA09A5-C712-454B-BFDB-C1A120E3AD3F}"/>
    <cellStyle name="SAPBEXHLevel2 2 4 2 3" xfId="28316" xr:uid="{F4DC1BE3-29BE-417D-8AAB-6EE579DC7EFA}"/>
    <cellStyle name="SAPBEXHLevel2 2 4 2 3 2" xfId="32874" xr:uid="{49872C52-A50E-4332-8117-C4FB150DA29D}"/>
    <cellStyle name="SAPBEXHLevel2 2 4 2 4" xfId="27045" xr:uid="{13D25D43-90CD-4AA3-AF15-B5E5097C78D7}"/>
    <cellStyle name="SAPBEXHLevel2 2 4 2 4 2" xfId="31806" xr:uid="{0BB5B283-7F06-4B70-BA45-8E7E350F5BA3}"/>
    <cellStyle name="SAPBEXHLevel2 2 4 2 5" xfId="29868" xr:uid="{D9747D76-DEE5-41D5-93DB-AA553CF495BD}"/>
    <cellStyle name="SAPBEXHLevel2 2 4 2 6" xfId="30579" xr:uid="{E47B6F02-BFF9-4DA7-ACDE-5CFE4D535995}"/>
    <cellStyle name="SAPBEXHLevel2 2 4 3" xfId="25686" xr:uid="{17160E48-3A52-4313-9D44-36C5339ACD42}"/>
    <cellStyle name="SAPBEXHLevel2 2 4 3 2" xfId="27833" xr:uid="{C5AACC17-9D70-43CB-B1F7-A1909CC513F8}"/>
    <cellStyle name="SAPBEXHLevel2 2 4 3 2 2" xfId="32420" xr:uid="{57C7C459-6B01-4B69-B583-DF5601F183B3}"/>
    <cellStyle name="SAPBEXHLevel2 2 4 3 3" xfId="28317" xr:uid="{CC413800-1866-4418-90CC-D4B6190ACACE}"/>
    <cellStyle name="SAPBEXHLevel2 2 4 3 3 2" xfId="32875" xr:uid="{ADCC09AC-859F-4E6B-B632-89E0F92507AA}"/>
    <cellStyle name="SAPBEXHLevel2 2 4 3 4" xfId="26125" xr:uid="{5CE59890-4A4F-4430-A030-E74382DE45B6}"/>
    <cellStyle name="SAPBEXHLevel2 2 4 3 4 2" xfId="30915" xr:uid="{9AAE6D52-03D5-4B4C-B88F-A24C9B960826}"/>
    <cellStyle name="SAPBEXHLevel2 2 4 3 5" xfId="29869" xr:uid="{8316F07C-1373-4366-A0A4-63AC88A70229}"/>
    <cellStyle name="SAPBEXHLevel2 2 4 4" xfId="27307" xr:uid="{2B8DE4EC-D6FE-479E-AAA4-76BF7B2DB2DF}"/>
    <cellStyle name="SAPBEXHLevel2 2 4 4 2" xfId="31942" xr:uid="{58D20F2F-A3FF-4C24-8E30-FCDF6C08857C}"/>
    <cellStyle name="SAPBEXHLevel2 2 4 5" xfId="28315" xr:uid="{AB802459-61FA-4CEF-98DB-731683503B81}"/>
    <cellStyle name="SAPBEXHLevel2 2 4 5 2" xfId="32873" xr:uid="{3188B572-FDB5-45FD-85B3-A6C3C150115A}"/>
    <cellStyle name="SAPBEXHLevel2 2 4 6" xfId="26233" xr:uid="{8C35F2DB-735D-45E8-8801-1C6FE12942AB}"/>
    <cellStyle name="SAPBEXHLevel2 2 4 6 2" xfId="31022" xr:uid="{BA2CA724-C91A-44A5-B056-8EBD55DA65D0}"/>
    <cellStyle name="SAPBEXHLevel2 2 4 7" xfId="29867" xr:uid="{24AC03A2-605A-4FCD-988A-76BEE887AD1D}"/>
    <cellStyle name="SAPBEXHLevel2 2 4 8" xfId="30382" xr:uid="{FA06FEBE-D8D0-48F3-93FA-C7F84CAF26D1}"/>
    <cellStyle name="SAPBEXHLevel2 2 5" xfId="25182" xr:uid="{45EEC980-0625-4EE1-A075-029F598F8C75}"/>
    <cellStyle name="SAPBEXHLevel2 2 5 2" xfId="25383" xr:uid="{E0B718A1-8146-4426-8635-4E9425F4562C}"/>
    <cellStyle name="SAPBEXHLevel2 2 5 2 2" xfId="27531" xr:uid="{81255BAE-CBA3-4F67-B3E5-B8393F417EF2}"/>
    <cellStyle name="SAPBEXHLevel2 2 5 2 2 2" xfId="32122" xr:uid="{776AE966-28A8-454D-90E7-9CB96C18D0C7}"/>
    <cellStyle name="SAPBEXHLevel2 2 5 2 3" xfId="28319" xr:uid="{315CC183-2B43-4274-82F9-96DA4EA2972F}"/>
    <cellStyle name="SAPBEXHLevel2 2 5 2 3 2" xfId="32877" xr:uid="{A9F6B189-6299-46E3-B4C2-95E051591106}"/>
    <cellStyle name="SAPBEXHLevel2 2 5 2 4" xfId="26347" xr:uid="{C45D227D-E7DA-437A-B8F2-3961BD747D1D}"/>
    <cellStyle name="SAPBEXHLevel2 2 5 2 4 2" xfId="31135" xr:uid="{D7090203-EE0E-4234-859F-B78FB080AC03}"/>
    <cellStyle name="SAPBEXHLevel2 2 5 2 5" xfId="29871" xr:uid="{34D0AA75-0211-44AF-9E9B-96BE72423F66}"/>
    <cellStyle name="SAPBEXHLevel2 2 5 2 6" xfId="30535" xr:uid="{FE5EABEF-0531-4FFA-9DD5-0DFE2E091916}"/>
    <cellStyle name="SAPBEXHLevel2 2 5 3" xfId="25779" xr:uid="{FF8BC45F-2A7B-41FC-8077-97D927E0B015}"/>
    <cellStyle name="SAPBEXHLevel2 2 5 3 2" xfId="27926" xr:uid="{36BE930E-6505-45DC-81E0-D6B86DCA3322}"/>
    <cellStyle name="SAPBEXHLevel2 2 5 3 2 2" xfId="32513" xr:uid="{053F9522-FA88-447C-9202-2895B5463E6C}"/>
    <cellStyle name="SAPBEXHLevel2 2 5 3 3" xfId="28320" xr:uid="{21EBED9D-181D-4D64-A857-F66164A033B0}"/>
    <cellStyle name="SAPBEXHLevel2 2 5 3 3 2" xfId="32878" xr:uid="{F478FF42-E0C9-4E60-855F-B32C8969CC2E}"/>
    <cellStyle name="SAPBEXHLevel2 2 5 3 4" xfId="27206" xr:uid="{B1616D47-B554-42CE-BC06-08F24BE7F583}"/>
    <cellStyle name="SAPBEXHLevel2 2 5 3 4 2" xfId="31908" xr:uid="{4723512F-C613-4D52-9C32-5FC91CC4BD27}"/>
    <cellStyle name="SAPBEXHLevel2 2 5 3 5" xfId="29872" xr:uid="{D97DD543-9560-4B84-BFAA-50524A3419E1}"/>
    <cellStyle name="SAPBEXHLevel2 2 5 3 6" xfId="30767" xr:uid="{B1C8E9E8-1F6E-43D0-9BA5-3E134B932FDB}"/>
    <cellStyle name="SAPBEXHLevel2 2 5 4" xfId="27460" xr:uid="{9F0415AD-215F-45C4-AF59-60EFF22CD2F4}"/>
    <cellStyle name="SAPBEXHLevel2 2 5 4 2" xfId="32058" xr:uid="{5246D5F8-4FA2-4936-9BCC-6ECFA0D025C2}"/>
    <cellStyle name="SAPBEXHLevel2 2 5 5" xfId="28318" xr:uid="{CCA7CC4B-D07B-4E5B-8CBE-05E5CF5784AE}"/>
    <cellStyle name="SAPBEXHLevel2 2 5 5 2" xfId="32876" xr:uid="{B08A5CBB-A4B2-4E37-A2D4-C11C0ED48F91}"/>
    <cellStyle name="SAPBEXHLevel2 2 5 6" xfId="26918" xr:uid="{B34A1D0E-D6DB-433E-ABE3-2CF4D71991AC}"/>
    <cellStyle name="SAPBEXHLevel2 2 5 6 2" xfId="31679" xr:uid="{E3F65B0F-8463-4A9E-9EE5-75E32A5A5245}"/>
    <cellStyle name="SAPBEXHLevel2 2 5 7" xfId="29870" xr:uid="{1E41D4FA-F0C3-47BD-AFAA-A2CD62522539}"/>
    <cellStyle name="SAPBEXHLevel2 2 5 8" xfId="30475" xr:uid="{19E5F470-CD25-4B52-8393-23638B815BF1}"/>
    <cellStyle name="SAPBEXHLevel2 2 6" xfId="25909" xr:uid="{7151E62F-69D9-482F-9AB2-EB53E0857FFB}"/>
    <cellStyle name="SAPBEXHLevel2 2 6 2" xfId="30828" xr:uid="{48EB3D93-4C77-4170-B30C-91380B7D02A2}"/>
    <cellStyle name="SAPBEXHLevel2 2 7" xfId="28310" xr:uid="{601C4915-1F16-48AC-8B9D-009CF852CE73}"/>
    <cellStyle name="SAPBEXHLevel2 2 7 2" xfId="32868" xr:uid="{9AD2EA0B-014A-4554-BE79-0C9FCFA0ACBF}"/>
    <cellStyle name="SAPBEXHLevel2 2 8" xfId="29241" xr:uid="{54E37E43-8C1D-4539-9512-E3AFD346B389}"/>
    <cellStyle name="SAPBEXHLevel2 2 8 2" xfId="33224" xr:uid="{337CDBF2-29DE-4289-B8E5-EB7D18094C76}"/>
    <cellStyle name="SAPBEXHLevel2 2 9" xfId="29862" xr:uid="{EF5B2217-9168-4E56-B9D2-D4A2F602A8D0}"/>
    <cellStyle name="SAPBEXHLevel2 3" xfId="188" xr:uid="{9997E14E-70D0-4798-BF1E-9682B852B2C6}"/>
    <cellStyle name="SAPBEXHLevel2 3 2" xfId="13721" xr:uid="{5A27B41C-DF0E-4427-9A6A-D5643A4936B8}"/>
    <cellStyle name="SAPBEXHLevel2 3 2 2" xfId="25557" xr:uid="{083C9176-97E5-42EF-ACEB-93D593E7784D}"/>
    <cellStyle name="SAPBEXHLevel2 3 2 2 2" xfId="27704" xr:uid="{598E378B-910B-48F5-B7BA-C062E211F4A4}"/>
    <cellStyle name="SAPBEXHLevel2 3 2 2 2 2" xfId="32291" xr:uid="{57B8775A-41D5-489A-9BD1-AA25DB976839}"/>
    <cellStyle name="SAPBEXHLevel2 3 2 2 3" xfId="28323" xr:uid="{6AA36EFB-BB10-45B9-89A1-00547EDA7C3C}"/>
    <cellStyle name="SAPBEXHLevel2 3 2 2 3 2" xfId="32881" xr:uid="{C32BEF3C-B40E-4CFE-8E4C-694E4F4CFFFC}"/>
    <cellStyle name="SAPBEXHLevel2 3 2 2 4" xfId="26220" xr:uid="{F07888F4-FA24-4B61-ADDE-532845688A8B}"/>
    <cellStyle name="SAPBEXHLevel2 3 2 2 4 2" xfId="31009" xr:uid="{7DE951B6-9A1D-41E8-A61F-13476BA5A49E}"/>
    <cellStyle name="SAPBEXHLevel2 3 2 2 5" xfId="29875" xr:uid="{DD0B7663-FD9D-4F8F-947C-6783AAE0E21C}"/>
    <cellStyle name="SAPBEXHLevel2 3 2 3" xfId="26655" xr:uid="{E2C21B23-C2EE-4293-8077-590ECF9C8597}"/>
    <cellStyle name="SAPBEXHLevel2 3 2 3 2" xfId="31433" xr:uid="{120B82A3-2719-4141-A853-C7567B3C309A}"/>
    <cellStyle name="SAPBEXHLevel2 3 2 4" xfId="28322" xr:uid="{412B9219-3557-45BD-9DA8-24B1F9E98114}"/>
    <cellStyle name="SAPBEXHLevel2 3 2 4 2" xfId="32880" xr:uid="{CDCD3F98-A715-4447-BE2B-E00BDA7E0347}"/>
    <cellStyle name="SAPBEXHLevel2 3 2 5" xfId="27061" xr:uid="{B201A8AA-BEE8-4511-98EC-3491022261FC}"/>
    <cellStyle name="SAPBEXHLevel2 3 2 5 2" xfId="31821" xr:uid="{23802CE0-1EEC-405F-9C2E-3B392256FBF3}"/>
    <cellStyle name="SAPBEXHLevel2 3 2 6" xfId="29874" xr:uid="{E2C4D2E3-1AF5-4971-A9B3-7FAEE58AC9F4}"/>
    <cellStyle name="SAPBEXHLevel2 3 2 7" xfId="30253" xr:uid="{2F591799-0DB1-4A6C-8D5A-E1E2DFC7BDCC}"/>
    <cellStyle name="SAPBEXHLevel2 3 3" xfId="24329" xr:uid="{82F82887-3B4E-4BCA-8978-06F5499B3DC3}"/>
    <cellStyle name="SAPBEXHLevel2 3 3 2" xfId="25648" xr:uid="{5F1CAD35-A3AE-4394-94CB-A7EFB7047654}"/>
    <cellStyle name="SAPBEXHLevel2 3 3 2 2" xfId="27795" xr:uid="{D035855D-B411-42DE-8705-51D0B1766041}"/>
    <cellStyle name="SAPBEXHLevel2 3 3 2 2 2" xfId="32382" xr:uid="{12525F74-FD6B-4CB4-A139-95FCE3361364}"/>
    <cellStyle name="SAPBEXHLevel2 3 3 2 3" xfId="28325" xr:uid="{3AFA2B54-F4A1-40FC-9B42-8FC7A937C279}"/>
    <cellStyle name="SAPBEXHLevel2 3 3 2 3 2" xfId="32883" xr:uid="{1220B0B3-3BE8-4DD1-A0DA-3DFA5D40AE13}"/>
    <cellStyle name="SAPBEXHLevel2 3 3 2 4" xfId="26796" xr:uid="{676391D2-2E6A-41CB-9E4C-DAC43A6F8F91}"/>
    <cellStyle name="SAPBEXHLevel2 3 3 2 4 2" xfId="31557" xr:uid="{1AAB4B06-F305-4AB7-9451-D5A286F890AE}"/>
    <cellStyle name="SAPBEXHLevel2 3 3 2 5" xfId="29877" xr:uid="{FF6353BD-FE71-4594-AD7D-61E15D8D5922}"/>
    <cellStyle name="SAPBEXHLevel2 3 3 3" xfId="27175" xr:uid="{B98AEBD4-8A3F-4DE6-84D3-2F461761AD89}"/>
    <cellStyle name="SAPBEXHLevel2 3 3 3 2" xfId="31893" xr:uid="{72CDB220-5EA8-49EA-BE43-CA025CD0EC62}"/>
    <cellStyle name="SAPBEXHLevel2 3 3 4" xfId="28324" xr:uid="{20AD7B15-1FF2-4311-A3C6-5A2395F906ED}"/>
    <cellStyle name="SAPBEXHLevel2 3 3 4 2" xfId="32882" xr:uid="{3774F213-68A0-4CFD-9101-1DE005A429E8}"/>
    <cellStyle name="SAPBEXHLevel2 3 3 5" xfId="26126" xr:uid="{1A4A5848-5045-4F9E-A130-FCF37D7E161A}"/>
    <cellStyle name="SAPBEXHLevel2 3 3 5 2" xfId="30916" xr:uid="{2C7A533C-4976-473E-8611-A106D75FDBBE}"/>
    <cellStyle name="SAPBEXHLevel2 3 3 6" xfId="29876" xr:uid="{5C693329-277A-4B1D-ACD8-0D786A3A28CB}"/>
    <cellStyle name="SAPBEXHLevel2 3 3 7" xfId="30344" xr:uid="{F6CEFD9A-0EF3-4F46-9706-C4893CFABB01}"/>
    <cellStyle name="SAPBEXHLevel2 3 4" xfId="24721" xr:uid="{2B39116D-E41F-471D-B5B3-4BE2BCECB9BB}"/>
    <cellStyle name="SAPBEXHLevel2 3 4 2" xfId="25515" xr:uid="{056EE7D4-C3B9-451A-A39A-2AFEC410BBF4}"/>
    <cellStyle name="SAPBEXHLevel2 3 4 2 2" xfId="27663" xr:uid="{75F8CED1-3BC0-4C60-AF95-4DB4D583D9DA}"/>
    <cellStyle name="SAPBEXHLevel2 3 4 2 2 2" xfId="32254" xr:uid="{D0FF9741-2323-40D4-9218-50BE006AD485}"/>
    <cellStyle name="SAPBEXHLevel2 3 4 2 3" xfId="28327" xr:uid="{10C981DC-DA2D-4974-8837-178B66C94F1C}"/>
    <cellStyle name="SAPBEXHLevel2 3 4 2 3 2" xfId="32885" xr:uid="{77AB5461-4320-4844-8F6D-C0B8B34EEEAE}"/>
    <cellStyle name="SAPBEXHLevel2 3 4 2 4" xfId="26222" xr:uid="{BF54CFC7-59CB-4810-BB41-CD67F9EF3734}"/>
    <cellStyle name="SAPBEXHLevel2 3 4 2 4 2" xfId="31011" xr:uid="{E3A5081C-9AE5-4BF9-882B-C2F8C1C1D04F}"/>
    <cellStyle name="SAPBEXHLevel2 3 4 2 5" xfId="29879" xr:uid="{FE2CB3D8-413F-4891-AD88-5EC34FC441D3}"/>
    <cellStyle name="SAPBEXHLevel2 3 4 2 6" xfId="30667" xr:uid="{48B6727F-56DA-4259-9028-5DAFBC920FB6}"/>
    <cellStyle name="SAPBEXHLevel2 3 4 3" xfId="25685" xr:uid="{1A7F2250-91E6-4D4C-9604-10EA05CA6FF3}"/>
    <cellStyle name="SAPBEXHLevel2 3 4 3 2" xfId="27832" xr:uid="{50786B46-9B33-42CA-A408-A802D9D9D6A8}"/>
    <cellStyle name="SAPBEXHLevel2 3 4 3 2 2" xfId="32419" xr:uid="{DCD6DCE4-7BF9-4703-B9A5-F5F726E80ED6}"/>
    <cellStyle name="SAPBEXHLevel2 3 4 3 3" xfId="28328" xr:uid="{C2D33521-E6EA-43DF-BF8F-E0612A73CF47}"/>
    <cellStyle name="SAPBEXHLevel2 3 4 3 3 2" xfId="32886" xr:uid="{24CC6CCB-B87F-4AD8-823E-923293F835EC}"/>
    <cellStyle name="SAPBEXHLevel2 3 4 3 4" xfId="26145" xr:uid="{00BCB01A-1EA0-4E5B-8D38-E7DE9DC4B5C0}"/>
    <cellStyle name="SAPBEXHLevel2 3 4 3 4 2" xfId="30935" xr:uid="{6E0D8978-B210-45FC-B9C1-E66C70701B46}"/>
    <cellStyle name="SAPBEXHLevel2 3 4 3 5" xfId="29880" xr:uid="{94715745-0CD4-4524-8EA2-66AF1F8AE6C1}"/>
    <cellStyle name="SAPBEXHLevel2 3 4 4" xfId="27306" xr:uid="{CF4DD008-26D7-4919-8CD5-EBAA84B4DEBE}"/>
    <cellStyle name="SAPBEXHLevel2 3 4 4 2" xfId="31941" xr:uid="{E4B0DCBD-0E06-4C18-87DB-E40FDC64E708}"/>
    <cellStyle name="SAPBEXHLevel2 3 4 5" xfId="28326" xr:uid="{AF88D077-26FB-490D-B339-1F2F419FBBFA}"/>
    <cellStyle name="SAPBEXHLevel2 3 4 5 2" xfId="32884" xr:uid="{CB668796-E0E2-4E87-8791-B264AFEFACD0}"/>
    <cellStyle name="SAPBEXHLevel2 3 4 6" xfId="26830" xr:uid="{E5F04D33-1F58-4B84-881B-231A28941272}"/>
    <cellStyle name="SAPBEXHLevel2 3 4 6 2" xfId="31591" xr:uid="{2692F1F0-493A-474B-AADC-00E0077E94E4}"/>
    <cellStyle name="SAPBEXHLevel2 3 4 7" xfId="29878" xr:uid="{CFC2D74E-899F-4BD7-8D02-1B4E82018195}"/>
    <cellStyle name="SAPBEXHLevel2 3 4 8" xfId="30381" xr:uid="{D14CFE4B-8A10-432C-A748-FF78A28B46E7}"/>
    <cellStyle name="SAPBEXHLevel2 3 5" xfId="25183" xr:uid="{04A3D942-EDA8-4694-A6C2-276A68E28E33}"/>
    <cellStyle name="SAPBEXHLevel2 3 5 2" xfId="25484" xr:uid="{C686245F-70E1-417D-9145-DBBBCB91ECCC}"/>
    <cellStyle name="SAPBEXHLevel2 3 5 2 2" xfId="27632" xr:uid="{4DC83A3E-0F59-464A-A2F3-1A19283B700A}"/>
    <cellStyle name="SAPBEXHLevel2 3 5 2 2 2" xfId="32223" xr:uid="{1E8CCB1C-090B-49BC-92F9-FD02F1097641}"/>
    <cellStyle name="SAPBEXHLevel2 3 5 2 3" xfId="28330" xr:uid="{51E0D299-2EEF-4025-AF0E-BF3BDAF4CD98}"/>
    <cellStyle name="SAPBEXHLevel2 3 5 2 3 2" xfId="32888" xr:uid="{256EE3C4-3479-46D9-A30C-7F5C52F0E3F9}"/>
    <cellStyle name="SAPBEXHLevel2 3 5 2 4" xfId="26301" xr:uid="{22A475A6-C407-49BA-94B6-009DFAABC1B3}"/>
    <cellStyle name="SAPBEXHLevel2 3 5 2 4 2" xfId="31089" xr:uid="{656DFFDA-3510-4312-B3C7-246D6363AF82}"/>
    <cellStyle name="SAPBEXHLevel2 3 5 2 5" xfId="29882" xr:uid="{F0A03314-7325-40A4-A42B-49E008899429}"/>
    <cellStyle name="SAPBEXHLevel2 3 5 2 6" xfId="30636" xr:uid="{CF44D3E3-7DE9-45D0-AB76-A9780819A67D}"/>
    <cellStyle name="SAPBEXHLevel2 3 5 3" xfId="25780" xr:uid="{89672D54-F0F9-4F62-8875-2190BA14F790}"/>
    <cellStyle name="SAPBEXHLevel2 3 5 3 2" xfId="27927" xr:uid="{3ACBB901-3196-4D69-B976-195483F0CD38}"/>
    <cellStyle name="SAPBEXHLevel2 3 5 3 2 2" xfId="32514" xr:uid="{DE6B0025-8649-462C-A961-B3C97D05B5D9}"/>
    <cellStyle name="SAPBEXHLevel2 3 5 3 3" xfId="28331" xr:uid="{861F5426-C57E-419A-B34F-4F2484CDD1A0}"/>
    <cellStyle name="SAPBEXHLevel2 3 5 3 3 2" xfId="32889" xr:uid="{B10B58C4-6003-4865-A78A-0E3A57D6BE42}"/>
    <cellStyle name="SAPBEXHLevel2 3 5 3 4" xfId="26802" xr:uid="{7478F2EC-90EA-4AD8-B690-01617F546DA5}"/>
    <cellStyle name="SAPBEXHLevel2 3 5 3 4 2" xfId="31563" xr:uid="{1FD9BC8E-60C9-4A0B-AA00-871356D0061F}"/>
    <cellStyle name="SAPBEXHLevel2 3 5 3 5" xfId="29883" xr:uid="{1B192833-7737-4C77-82AB-FD488BBF9A4D}"/>
    <cellStyle name="SAPBEXHLevel2 3 5 3 6" xfId="30768" xr:uid="{D945FBDD-94F4-41A0-8450-4EBCCA878602}"/>
    <cellStyle name="SAPBEXHLevel2 3 5 4" xfId="27461" xr:uid="{75C851F4-B04A-4A1D-9941-D32598109169}"/>
    <cellStyle name="SAPBEXHLevel2 3 5 4 2" xfId="32059" xr:uid="{F9642C91-4D82-4B28-9E15-54DB937BAB4E}"/>
    <cellStyle name="SAPBEXHLevel2 3 5 5" xfId="28329" xr:uid="{93643A9B-8EF6-4C5D-A07F-B2505481A556}"/>
    <cellStyle name="SAPBEXHLevel2 3 5 5 2" xfId="32887" xr:uid="{D0E235E2-1697-4315-9C65-8D45F2716D9D}"/>
    <cellStyle name="SAPBEXHLevel2 3 5 6" xfId="26407" xr:uid="{09818F7C-CBEA-44AA-9A46-CFADD2F3603F}"/>
    <cellStyle name="SAPBEXHLevel2 3 5 6 2" xfId="31195" xr:uid="{05DF8F6F-052B-4D46-919F-D33ED9BE865B}"/>
    <cellStyle name="SAPBEXHLevel2 3 5 7" xfId="29881" xr:uid="{47561803-7636-4ED5-AD6C-9BBD02C44796}"/>
    <cellStyle name="SAPBEXHLevel2 3 5 8" xfId="30476" xr:uid="{D5163D11-CBEB-4813-BEA6-AED0D9327AF6}"/>
    <cellStyle name="SAPBEXHLevel2 3 6" xfId="25910" xr:uid="{CF60826C-FD19-4489-9744-2B27EE7F690A}"/>
    <cellStyle name="SAPBEXHLevel2 3 6 2" xfId="30829" xr:uid="{10E57FF1-085F-4905-939B-EB15B7AF2165}"/>
    <cellStyle name="SAPBEXHLevel2 3 7" xfId="28321" xr:uid="{839E9093-4846-40C3-993E-439C098187AF}"/>
    <cellStyle name="SAPBEXHLevel2 3 7 2" xfId="32879" xr:uid="{7AC381FD-A79C-4D51-B6D3-7B2B4D3FEBA4}"/>
    <cellStyle name="SAPBEXHLevel2 3 8" xfId="29305" xr:uid="{AB14E90A-2BF3-4F85-8629-66C89293742A}"/>
    <cellStyle name="SAPBEXHLevel2 3 8 2" xfId="33287" xr:uid="{8C6A3879-8C17-4ACF-A32F-13149AE28752}"/>
    <cellStyle name="SAPBEXHLevel2 3 9" xfId="29873" xr:uid="{54BB56B9-DFCD-4ABF-A38C-2893789B817F}"/>
    <cellStyle name="SAPBEXHLevel2 4" xfId="189" xr:uid="{F85C191F-30CB-4D1C-B235-B843A725834E}"/>
    <cellStyle name="SAPBEXHLevel2 4 2" xfId="13722" xr:uid="{E639A74F-05A4-4956-9E29-12213825C8C6}"/>
    <cellStyle name="SAPBEXHLevel2 4 2 2" xfId="25558" xr:uid="{3C53254C-2D57-4F20-9675-AF1DE362A0FF}"/>
    <cellStyle name="SAPBEXHLevel2 4 2 2 2" xfId="27705" xr:uid="{9FA812F5-E496-40EF-B2F9-D397FC83B749}"/>
    <cellStyle name="SAPBEXHLevel2 4 2 2 2 2" xfId="32292" xr:uid="{AD911809-0815-4B39-8931-6ABED967AD94}"/>
    <cellStyle name="SAPBEXHLevel2 4 2 2 3" xfId="28334" xr:uid="{01CDD150-5CF5-48C3-A234-1A126E9C0EFD}"/>
    <cellStyle name="SAPBEXHLevel2 4 2 2 3 2" xfId="32892" xr:uid="{19ACD79E-48D3-412C-A5CE-B82548D6C2EB}"/>
    <cellStyle name="SAPBEXHLevel2 4 2 2 4" xfId="26973" xr:uid="{7A380990-2546-4C04-BD60-01098BF1A0CC}"/>
    <cellStyle name="SAPBEXHLevel2 4 2 2 4 2" xfId="31734" xr:uid="{786EDC2C-CCE7-4CEA-A9DF-2F48602DEF1A}"/>
    <cellStyle name="SAPBEXHLevel2 4 2 2 5" xfId="29886" xr:uid="{81276BC8-783A-47C3-8E3F-7CEBC31FDBC1}"/>
    <cellStyle name="SAPBEXHLevel2 4 2 3" xfId="26656" xr:uid="{0218A126-A56E-44C9-8F3F-9D941D2D1933}"/>
    <cellStyle name="SAPBEXHLevel2 4 2 3 2" xfId="31434" xr:uid="{8BBD34B8-AA9B-4479-A64F-392D3E38DCD3}"/>
    <cellStyle name="SAPBEXHLevel2 4 2 4" xfId="28333" xr:uid="{0CE3C04A-D19A-4249-9568-EE462742973E}"/>
    <cellStyle name="SAPBEXHLevel2 4 2 4 2" xfId="32891" xr:uid="{F9D0574A-D20E-451C-A96A-4B71B9CE4BDC}"/>
    <cellStyle name="SAPBEXHLevel2 4 2 5" xfId="27083" xr:uid="{A8914706-F8F0-46F3-AC5F-591664485D5C}"/>
    <cellStyle name="SAPBEXHLevel2 4 2 5 2" xfId="31843" xr:uid="{DE6C6194-7C93-4B2B-8FC7-BCBFBAA0AE6C}"/>
    <cellStyle name="SAPBEXHLevel2 4 2 6" xfId="29885" xr:uid="{8FC2F0B9-95B5-4748-8794-8B4F3E15A357}"/>
    <cellStyle name="SAPBEXHLevel2 4 2 7" xfId="30254" xr:uid="{F8B0BDD8-0CE4-46A1-A0BB-FD2E559C0234}"/>
    <cellStyle name="SAPBEXHLevel2 4 3" xfId="25911" xr:uid="{7147605E-9A7B-476B-94CB-C68A1375AE0B}"/>
    <cellStyle name="SAPBEXHLevel2 4 3 2" xfId="30830" xr:uid="{5D3388A4-F13F-4764-A298-03D40E3A86E6}"/>
    <cellStyle name="SAPBEXHLevel2 4 4" xfId="28332" xr:uid="{91CBC068-6751-4EAB-A349-93E2C1769FE6}"/>
    <cellStyle name="SAPBEXHLevel2 4 4 2" xfId="32890" xr:uid="{3189F93A-95D1-4022-9111-E3C9DFDD46D2}"/>
    <cellStyle name="SAPBEXHLevel2 4 5" xfId="29250" xr:uid="{051EBC2E-6122-4CB9-840D-8BDA014BA24E}"/>
    <cellStyle name="SAPBEXHLevel2 4 5 2" xfId="33233" xr:uid="{08F69519-D8BE-444B-8F98-ACFEAD8C27F1}"/>
    <cellStyle name="SAPBEXHLevel2 4 6" xfId="29884" xr:uid="{52F5CCA8-457B-4EB6-BF7D-A636366CE963}"/>
    <cellStyle name="SAPBEXHLevel2 5" xfId="320" xr:uid="{EC29F3E4-D552-4C96-9AE5-2288111A4090}"/>
    <cellStyle name="SAPBEXHLevel2 5 2" xfId="13785" xr:uid="{6F9ECC74-07CD-4DBC-86D7-F964AF3FF136}"/>
    <cellStyle name="SAPBEXHLevel2 5 2 2" xfId="25596" xr:uid="{BF1BF7F5-E5DE-487B-9574-96A4FCDBE5B0}"/>
    <cellStyle name="SAPBEXHLevel2 5 2 2 2" xfId="27743" xr:uid="{4A81198C-9425-4A50-9CD5-0B3F81FD2AB3}"/>
    <cellStyle name="SAPBEXHLevel2 5 2 2 2 2" xfId="32330" xr:uid="{016F2E37-2FE5-4356-8394-1561606F5D18}"/>
    <cellStyle name="SAPBEXHLevel2 5 2 2 3" xfId="28337" xr:uid="{D6FC7D78-6463-49B2-8B72-12175827335D}"/>
    <cellStyle name="SAPBEXHLevel2 5 2 2 3 2" xfId="32895" xr:uid="{AD1F14F0-3DA4-46CE-8F9F-95E29816E776}"/>
    <cellStyle name="SAPBEXHLevel2 5 2 2 4" xfId="26184" xr:uid="{B66C5255-33A5-4DA2-8AD2-9CC1BAF69ED4}"/>
    <cellStyle name="SAPBEXHLevel2 5 2 2 4 2" xfId="30974" xr:uid="{23FFA070-9252-4D87-A0A2-13416BD3F325}"/>
    <cellStyle name="SAPBEXHLevel2 5 2 2 5" xfId="29889" xr:uid="{1C356D2C-DAE2-4DCE-BCA3-22C1A220AC99}"/>
    <cellStyle name="SAPBEXHLevel2 5 2 3" xfId="26697" xr:uid="{EC29D732-02EA-4B72-A4D2-FADF919D04E6}"/>
    <cellStyle name="SAPBEXHLevel2 5 2 3 2" xfId="31474" xr:uid="{33B0637C-B428-4A97-B731-11EB60D42847}"/>
    <cellStyle name="SAPBEXHLevel2 5 2 4" xfId="28336" xr:uid="{FE560C21-018E-4B7A-BF67-595BFF507FBE}"/>
    <cellStyle name="SAPBEXHLevel2 5 2 4 2" xfId="32894" xr:uid="{4A15D8F0-2302-44CA-A07C-C0FCCB8D098F}"/>
    <cellStyle name="SAPBEXHLevel2 5 2 5" xfId="27408" xr:uid="{C57BBBAB-B18F-4298-87FD-1DD9EAB6AA24}"/>
    <cellStyle name="SAPBEXHLevel2 5 2 5 2" xfId="32006" xr:uid="{E1FE02F9-1E8C-4E92-8DBB-0ACDF1FE7194}"/>
    <cellStyle name="SAPBEXHLevel2 5 2 6" xfId="29888" xr:uid="{425B2729-E52A-4B6B-8689-B82BDF2A5DC3}"/>
    <cellStyle name="SAPBEXHLevel2 5 2 7" xfId="30292" xr:uid="{455931CC-FBC0-4D70-AA0F-7087DAE8B303}"/>
    <cellStyle name="SAPBEXHLevel2 5 3" xfId="25980" xr:uid="{5877BFF6-6FC0-411F-92B5-09FACF40E480}"/>
    <cellStyle name="SAPBEXHLevel2 5 3 2" xfId="30869" xr:uid="{7C13E957-92B0-4C0A-8D13-B4CD0638F348}"/>
    <cellStyle name="SAPBEXHLevel2 5 4" xfId="28335" xr:uid="{E8AE5E5C-052B-4D47-A000-9D4CDA68779B}"/>
    <cellStyle name="SAPBEXHLevel2 5 4 2" xfId="32893" xr:uid="{E762B72E-A758-4FD8-A361-E4D4A979FDF4}"/>
    <cellStyle name="SAPBEXHLevel2 5 5" xfId="28625" xr:uid="{73908CEF-D77A-4A25-99AF-1ECFD5B61007}"/>
    <cellStyle name="SAPBEXHLevel2 5 5 2" xfId="33183" xr:uid="{E0C351A3-3C1E-4658-8F1E-832BCEAB16EB}"/>
    <cellStyle name="SAPBEXHLevel2 5 6" xfId="29887" xr:uid="{C794904D-C01B-48B7-A91A-04E12F636010}"/>
    <cellStyle name="SAPBEXHLevel2 6" xfId="13719" xr:uid="{701AF67A-FC7F-4703-B438-FD5308753D72}"/>
    <cellStyle name="SAPBEXHLevel2 6 2" xfId="25555" xr:uid="{026F73DD-9644-4F74-BCBD-B6A2428CCA72}"/>
    <cellStyle name="SAPBEXHLevel2 6 2 2" xfId="27702" xr:uid="{76AAA53B-540A-4AE4-BF7C-0416921311FD}"/>
    <cellStyle name="SAPBEXHLevel2 6 2 2 2" xfId="32289" xr:uid="{AF6E98F5-27CA-4BC9-B693-F5D1193C60B8}"/>
    <cellStyle name="SAPBEXHLevel2 6 2 3" xfId="28339" xr:uid="{1E1682E0-54CF-4770-A3C1-D26F4D7332A3}"/>
    <cellStyle name="SAPBEXHLevel2 6 2 3 2" xfId="32897" xr:uid="{34596FAD-CA92-4373-AE6A-1EA89F76652B}"/>
    <cellStyle name="SAPBEXHLevel2 6 2 4" xfId="26158" xr:uid="{CBFD379D-4900-41CD-8938-BCB84A88F372}"/>
    <cellStyle name="SAPBEXHLevel2 6 2 4 2" xfId="30948" xr:uid="{19F4587E-B70B-4795-A2B8-84D89728E82D}"/>
    <cellStyle name="SAPBEXHLevel2 6 2 5" xfId="29891" xr:uid="{DECBBF91-5CE6-4F89-9E25-ADEAFD87F2F4}"/>
    <cellStyle name="SAPBEXHLevel2 6 3" xfId="26653" xr:uid="{1951C520-D8EA-4B82-B69A-6E1104D00AD2}"/>
    <cellStyle name="SAPBEXHLevel2 6 3 2" xfId="31431" xr:uid="{E32F39BF-D165-4007-8159-FA68B650E123}"/>
    <cellStyle name="SAPBEXHLevel2 6 4" xfId="28338" xr:uid="{687B9E3C-433F-4BA3-AD81-772ECB97F2B9}"/>
    <cellStyle name="SAPBEXHLevel2 6 4 2" xfId="32896" xr:uid="{5FE842E8-D6E5-4250-902C-CF3AD07E8923}"/>
    <cellStyle name="SAPBEXHLevel2 6 5" xfId="26984" xr:uid="{A5CF1F5B-5C51-4F3D-9174-F6337E4C1D38}"/>
    <cellStyle name="SAPBEXHLevel2 6 5 2" xfId="31745" xr:uid="{89123010-1ABE-4456-ABC8-FDEC42F34396}"/>
    <cellStyle name="SAPBEXHLevel2 6 6" xfId="29890" xr:uid="{4E051460-74E7-4309-B2EF-8965A5069E29}"/>
    <cellStyle name="SAPBEXHLevel2 6 7" xfId="30251" xr:uid="{C97ABE5A-4126-474F-9498-8BCC76A5782D}"/>
    <cellStyle name="SAPBEXHLevel2 7" xfId="24723" xr:uid="{BC9BCB12-5296-43D1-ADE5-ED6B38971F01}"/>
    <cellStyle name="SAPBEXHLevel2 7 2" xfId="25364" xr:uid="{CB1980A0-AA46-4813-B09F-C5ABDE10EB7E}"/>
    <cellStyle name="SAPBEXHLevel2 7 2 2" xfId="27512" xr:uid="{E13F79B9-EB18-41FB-B51D-190AD725AE8A}"/>
    <cellStyle name="SAPBEXHLevel2 7 2 2 2" xfId="32104" xr:uid="{F950A731-E3FA-42EF-B1DA-623DCE5981BE}"/>
    <cellStyle name="SAPBEXHLevel2 7 2 3" xfId="28341" xr:uid="{D546787A-74C3-4437-BE9D-881C83CBE4D7}"/>
    <cellStyle name="SAPBEXHLevel2 7 2 3 2" xfId="32899" xr:uid="{088CA272-3F52-455A-A5DE-DC6C7028C6A9}"/>
    <cellStyle name="SAPBEXHLevel2 7 2 4" xfId="26394" xr:uid="{19344F8B-983E-41DD-A088-6CBCFD83CE08}"/>
    <cellStyle name="SAPBEXHLevel2 7 2 4 2" xfId="31182" xr:uid="{EEBB2770-105D-4CFA-B730-886A7084BE5A}"/>
    <cellStyle name="SAPBEXHLevel2 7 2 5" xfId="29893" xr:uid="{132641C4-435A-447B-96AA-2D947FEA2071}"/>
    <cellStyle name="SAPBEXHLevel2 7 2 6" xfId="30517" xr:uid="{E9FEDF40-06F3-441C-BF41-425B681FFC9E}"/>
    <cellStyle name="SAPBEXHLevel2 7 3" xfId="25687" xr:uid="{6CE7EB6B-4BF7-4C45-B56A-68625C7C157A}"/>
    <cellStyle name="SAPBEXHLevel2 7 3 2" xfId="27834" xr:uid="{F887E47D-BF6E-4338-91B4-DC5796C3D063}"/>
    <cellStyle name="SAPBEXHLevel2 7 3 2 2" xfId="32421" xr:uid="{97E5FF58-0EBF-4BE1-827A-F4D69339EAD8}"/>
    <cellStyle name="SAPBEXHLevel2 7 3 3" xfId="28342" xr:uid="{9907D04C-5AF5-486B-9928-577945829F42}"/>
    <cellStyle name="SAPBEXHLevel2 7 3 3 2" xfId="32900" xr:uid="{95C79A42-AB04-4C58-AEF7-71D2F4E11D74}"/>
    <cellStyle name="SAPBEXHLevel2 7 3 4" xfId="26152" xr:uid="{819766D8-8517-4D59-93FF-81FB958AAAEB}"/>
    <cellStyle name="SAPBEXHLevel2 7 3 4 2" xfId="30942" xr:uid="{38978579-A085-4065-9B61-B88E206B469F}"/>
    <cellStyle name="SAPBEXHLevel2 7 3 5" xfId="29894" xr:uid="{EB39F0BE-7019-4175-B379-F7A082659F93}"/>
    <cellStyle name="SAPBEXHLevel2 7 4" xfId="27308" xr:uid="{78B647BC-2D6D-4134-8B82-713B389B968C}"/>
    <cellStyle name="SAPBEXHLevel2 7 4 2" xfId="31943" xr:uid="{BEC1FED1-5A6C-4001-8A22-D5454BC08AC7}"/>
    <cellStyle name="SAPBEXHLevel2 7 5" xfId="28340" xr:uid="{A3DD8819-62AE-49E4-AD85-2A677950F96D}"/>
    <cellStyle name="SAPBEXHLevel2 7 5 2" xfId="32898" xr:uid="{9A45E644-69D8-4912-9BD2-6B3A4893F58D}"/>
    <cellStyle name="SAPBEXHLevel2 7 6" xfId="26523" xr:uid="{2A819840-FBA3-4917-80E2-7B7984E3AAAC}"/>
    <cellStyle name="SAPBEXHLevel2 7 6 2" xfId="31311" xr:uid="{8A1B1972-DFB4-4D5F-BBAF-DBAB8602C9C7}"/>
    <cellStyle name="SAPBEXHLevel2 7 7" xfId="29892" xr:uid="{016B5889-350E-49C8-A438-1BB544D7BAE8}"/>
    <cellStyle name="SAPBEXHLevel2 7 8" xfId="30383" xr:uid="{ADED254D-C3F0-4E47-90C2-691D9F956682}"/>
    <cellStyle name="SAPBEXHLevel2 8" xfId="25181" xr:uid="{846E2732-F664-4FF6-99BA-1132970F2599}"/>
    <cellStyle name="SAPBEXHLevel2 8 2" xfId="25470" xr:uid="{E0A772DD-84E2-4676-9D9D-D7BCA9FEFB70}"/>
    <cellStyle name="SAPBEXHLevel2 8 2 2" xfId="27618" xr:uid="{6701F9B7-3190-49B8-940E-06B465DB068C}"/>
    <cellStyle name="SAPBEXHLevel2 8 2 2 2" xfId="32209" xr:uid="{8E2E0FC7-988B-46F4-8920-7E1D65A5A581}"/>
    <cellStyle name="SAPBEXHLevel2 8 2 3" xfId="28344" xr:uid="{AD66B34F-5246-45D9-85B4-1A2A624F957E}"/>
    <cellStyle name="SAPBEXHLevel2 8 2 3 2" xfId="32902" xr:uid="{DBE6C2C7-52A8-4B8F-B0E5-7C188DFC40CD}"/>
    <cellStyle name="SAPBEXHLevel2 8 2 4" xfId="26788" xr:uid="{E145B3CF-4A79-4FCF-9182-1EF2FFE36903}"/>
    <cellStyle name="SAPBEXHLevel2 8 2 4 2" xfId="31549" xr:uid="{2FBEA69C-FF7B-4CE3-AAFE-06C8B40FA59F}"/>
    <cellStyle name="SAPBEXHLevel2 8 2 5" xfId="29896" xr:uid="{BB60F23F-C1FC-4407-980A-89A6DB03F65C}"/>
    <cellStyle name="SAPBEXHLevel2 8 2 6" xfId="30622" xr:uid="{04C38031-FCAA-4AFB-85A1-98314774169F}"/>
    <cellStyle name="SAPBEXHLevel2 8 3" xfId="25778" xr:uid="{91FDE68A-CF69-470A-9190-B29FD88E286C}"/>
    <cellStyle name="SAPBEXHLevel2 8 3 2" xfId="27925" xr:uid="{CD7119AE-3FE4-433D-BDB1-A8A2FEB0A726}"/>
    <cellStyle name="SAPBEXHLevel2 8 3 2 2" xfId="32512" xr:uid="{12B5740D-BB0D-4EF8-863A-96748B328683}"/>
    <cellStyle name="SAPBEXHLevel2 8 3 3" xfId="28345" xr:uid="{554B2CA9-70CB-4D1F-AE11-EC28C19C8C8C}"/>
    <cellStyle name="SAPBEXHLevel2 8 3 3 2" xfId="32903" xr:uid="{E196264C-7750-4FE1-96C1-48A9B2C79891}"/>
    <cellStyle name="SAPBEXHLevel2 8 3 4" xfId="26432" xr:uid="{F7CF99FA-2089-4100-AA72-1FA0203500AD}"/>
    <cellStyle name="SAPBEXHLevel2 8 3 4 2" xfId="31220" xr:uid="{FE8509F4-E7FE-4133-978C-E7C21BBD9004}"/>
    <cellStyle name="SAPBEXHLevel2 8 3 5" xfId="29897" xr:uid="{74C5FD78-F2A4-49C9-8590-EC1C8CEB9208}"/>
    <cellStyle name="SAPBEXHLevel2 8 3 6" xfId="30766" xr:uid="{5FBA1AB0-7D9F-49D3-B0AF-4ACE974F58B5}"/>
    <cellStyle name="SAPBEXHLevel2 8 4" xfId="27459" xr:uid="{F8E8E3C1-5064-4AB8-847F-A8E3D39145C2}"/>
    <cellStyle name="SAPBEXHLevel2 8 4 2" xfId="32057" xr:uid="{EE56388D-9762-4D6D-B178-1011236751E9}"/>
    <cellStyle name="SAPBEXHLevel2 8 5" xfId="28343" xr:uid="{4A31936D-B5D7-4FBD-8A3F-0EC78226D970}"/>
    <cellStyle name="SAPBEXHLevel2 8 5 2" xfId="32901" xr:uid="{FF9EBDDC-22D3-468A-9937-D4105765E3DD}"/>
    <cellStyle name="SAPBEXHLevel2 8 6" xfId="26314" xr:uid="{8683DF7E-C820-49DA-9A90-CEDCB1B3BA96}"/>
    <cellStyle name="SAPBEXHLevel2 8 6 2" xfId="31102" xr:uid="{F59E29D7-1023-4D1E-B49D-31A3199EB876}"/>
    <cellStyle name="SAPBEXHLevel2 8 7" xfId="29895" xr:uid="{2D456BC5-58C0-4778-B4D1-53686143A41F}"/>
    <cellStyle name="SAPBEXHLevel2 8 8" xfId="30474" xr:uid="{50B658A3-D6C4-4D93-8012-64F2D7819ABC}"/>
    <cellStyle name="SAPBEXHLevel2 9" xfId="25908" xr:uid="{76F6035B-81C5-4D45-82EC-EE266C4EFB06}"/>
    <cellStyle name="SAPBEXHLevel2 9 2" xfId="30827" xr:uid="{0DA2584A-B4EC-432E-B252-94EB4A71B552}"/>
    <cellStyle name="SAPBEXHLevel2X" xfId="190" xr:uid="{3306F0E7-D21F-4443-AB96-A639BB4AD24D}"/>
    <cellStyle name="SAPBEXHLevel2X 10" xfId="28346" xr:uid="{41B2AFC8-06AD-45B2-8D28-2CE937815594}"/>
    <cellStyle name="SAPBEXHLevel2X 10 2" xfId="32904" xr:uid="{30BE26C2-3FA1-408C-850E-600F766C22DE}"/>
    <cellStyle name="SAPBEXHLevel2X 11" xfId="26109" xr:uid="{B177F1F8-9914-4E55-A17C-20C537D871CC}"/>
    <cellStyle name="SAPBEXHLevel2X 11 2" xfId="30901" xr:uid="{24AA2F9C-BE37-4648-82CC-FFF07F8F58C0}"/>
    <cellStyle name="SAPBEXHLevel2X 12" xfId="29898" xr:uid="{42FF025B-CA08-4C1B-BEBC-382C675D47B0}"/>
    <cellStyle name="SAPBEXHLevel2X 2" xfId="191" xr:uid="{B53B0D45-3786-459F-83BD-2506FA87DAC4}"/>
    <cellStyle name="SAPBEXHLevel2X 2 2" xfId="13724" xr:uid="{86FDE3ED-89D3-490D-9547-0740F90BF4C2}"/>
    <cellStyle name="SAPBEXHLevel2X 2 2 2" xfId="25560" xr:uid="{FFDC6CAB-3819-4914-8D4C-BDB65AAD39BD}"/>
    <cellStyle name="SAPBEXHLevel2X 2 2 2 2" xfId="27707" xr:uid="{8004780E-D587-4CBC-A2BC-9F917B8B81BB}"/>
    <cellStyle name="SAPBEXHLevel2X 2 2 2 2 2" xfId="32294" xr:uid="{5EB8DC75-C3B8-421E-8822-3A77D1B185C4}"/>
    <cellStyle name="SAPBEXHLevel2X 2 2 2 3" xfId="28349" xr:uid="{E588F933-5E5B-4FD3-BA32-D15D988FC880}"/>
    <cellStyle name="SAPBEXHLevel2X 2 2 2 3 2" xfId="32907" xr:uid="{DC71D05A-EC1B-49C2-A782-5A9373544D76}"/>
    <cellStyle name="SAPBEXHLevel2X 2 2 2 4" xfId="26452" xr:uid="{1DB6320B-C91D-4AD2-AAC9-C462A4AB48A3}"/>
    <cellStyle name="SAPBEXHLevel2X 2 2 2 4 2" xfId="31240" xr:uid="{5AF2D3B2-31A7-4547-B2AD-45C26E0D9C3C}"/>
    <cellStyle name="SAPBEXHLevel2X 2 2 2 5" xfId="29901" xr:uid="{98520CBE-2680-4185-9B50-611FA8FAF847}"/>
    <cellStyle name="SAPBEXHLevel2X 2 2 3" xfId="26658" xr:uid="{CD606E32-A088-4EF0-86B7-1B33AE150FEA}"/>
    <cellStyle name="SAPBEXHLevel2X 2 2 3 2" xfId="31436" xr:uid="{E6C34CE4-D0C6-413C-9228-A6160AA15C3A}"/>
    <cellStyle name="SAPBEXHLevel2X 2 2 4" xfId="28348" xr:uid="{CA04D1A4-D2EB-4B6D-9B1B-E173788927B0}"/>
    <cellStyle name="SAPBEXHLevel2X 2 2 4 2" xfId="32906" xr:uid="{B75678A4-6B4B-4B2D-A737-7ED472520FAB}"/>
    <cellStyle name="SAPBEXHLevel2X 2 2 5" xfId="26207" xr:uid="{DD063138-454E-426F-A0A3-8AF40FD37C78}"/>
    <cellStyle name="SAPBEXHLevel2X 2 2 5 2" xfId="30996" xr:uid="{1993BC8F-63AD-4D83-BA50-CC2AE30531CF}"/>
    <cellStyle name="SAPBEXHLevel2X 2 2 6" xfId="29900" xr:uid="{4B885D18-E40B-4D02-8561-E9C4636335FD}"/>
    <cellStyle name="SAPBEXHLevel2X 2 2 7" xfId="30256" xr:uid="{410F4FBD-AE6A-4B62-8F7D-571E8DAF2C6D}"/>
    <cellStyle name="SAPBEXHLevel2X 2 3" xfId="24330" xr:uid="{DEA7C234-9B5D-454B-88CF-587F8180014F}"/>
    <cellStyle name="SAPBEXHLevel2X 2 3 2" xfId="25649" xr:uid="{7BBD2FD9-651E-44FC-B74D-00D5A9266A66}"/>
    <cellStyle name="SAPBEXHLevel2X 2 3 2 2" xfId="27796" xr:uid="{C290E8CD-0F14-4FA4-AF48-B1B7C01A6B34}"/>
    <cellStyle name="SAPBEXHLevel2X 2 3 2 2 2" xfId="32383" xr:uid="{BFB3E06B-2DA7-40DA-84DA-87099ADFD23E}"/>
    <cellStyle name="SAPBEXHLevel2X 2 3 2 3" xfId="28351" xr:uid="{F6AF8701-ED21-4A07-AE7C-B0D9D02F5C2B}"/>
    <cellStyle name="SAPBEXHLevel2X 2 3 2 3 2" xfId="32909" xr:uid="{2C837500-39D3-4B3A-8D58-AAAF086307B4}"/>
    <cellStyle name="SAPBEXHLevel2X 2 3 2 4" xfId="27417" xr:uid="{1FC18DCA-C463-43EC-B950-6E3AEDCF3D56}"/>
    <cellStyle name="SAPBEXHLevel2X 2 3 2 4 2" xfId="32015" xr:uid="{DD2C9E34-34A5-4551-A155-FFD50EF1575E}"/>
    <cellStyle name="SAPBEXHLevel2X 2 3 2 5" xfId="29903" xr:uid="{8EC38F15-7C71-482A-AF5D-39F8F9E3D66A}"/>
    <cellStyle name="SAPBEXHLevel2X 2 3 3" xfId="27176" xr:uid="{51E9A29D-3E9F-4C5E-99B0-58BAE9551B2A}"/>
    <cellStyle name="SAPBEXHLevel2X 2 3 3 2" xfId="31894" xr:uid="{90A3AD71-541E-4FFB-B5C5-8F562C82CDE0}"/>
    <cellStyle name="SAPBEXHLevel2X 2 3 4" xfId="28350" xr:uid="{F11A1D12-0D24-47BA-BD7A-8AEA4C9A1B13}"/>
    <cellStyle name="SAPBEXHLevel2X 2 3 4 2" xfId="32908" xr:uid="{7C4FF5C4-E8AA-40D4-B201-8872526C1567}"/>
    <cellStyle name="SAPBEXHLevel2X 2 3 5" xfId="26175" xr:uid="{E2E6789A-BA43-4EA7-9D05-532F3A85210F}"/>
    <cellStyle name="SAPBEXHLevel2X 2 3 5 2" xfId="30965" xr:uid="{D8B867FA-111E-4733-8915-C38CC7FC8353}"/>
    <cellStyle name="SAPBEXHLevel2X 2 3 6" xfId="29902" xr:uid="{ACFBB7EB-5065-4406-B350-321969174A5B}"/>
    <cellStyle name="SAPBEXHLevel2X 2 3 7" xfId="30345" xr:uid="{EA69F693-C657-4150-969C-66C0465A53AF}"/>
    <cellStyle name="SAPBEXHLevel2X 2 4" xfId="24719" xr:uid="{51F79A8F-8357-4D54-92C0-54D971A378B0}"/>
    <cellStyle name="SAPBEXHLevel2X 2 4 2" xfId="25498" xr:uid="{0FB7B2E2-5E06-49C4-A9B6-7CA5C3B9B1CA}"/>
    <cellStyle name="SAPBEXHLevel2X 2 4 2 2" xfId="27646" xr:uid="{4E07C542-3660-4BAB-9E3D-60EEAF8FC653}"/>
    <cellStyle name="SAPBEXHLevel2X 2 4 2 2 2" xfId="32237" xr:uid="{ED075D26-49B6-4AB0-8904-E0C7D0BAA0FB}"/>
    <cellStyle name="SAPBEXHLevel2X 2 4 2 3" xfId="28353" xr:uid="{372A7252-ADDB-416D-8104-EE111B50B20F}"/>
    <cellStyle name="SAPBEXHLevel2X 2 4 2 3 2" xfId="32911" xr:uid="{A80633B0-5526-4BF6-8FAF-E1C67EA5E9BC}"/>
    <cellStyle name="SAPBEXHLevel2X 2 4 2 4" xfId="26821" xr:uid="{2721576D-805A-4924-8106-AE4D4DDF58CF}"/>
    <cellStyle name="SAPBEXHLevel2X 2 4 2 4 2" xfId="31582" xr:uid="{CA690B24-8052-432D-B89F-18C6FD08961D}"/>
    <cellStyle name="SAPBEXHLevel2X 2 4 2 5" xfId="29905" xr:uid="{77133F35-E2D2-4502-8328-251E0EE2E1EC}"/>
    <cellStyle name="SAPBEXHLevel2X 2 4 2 6" xfId="30650" xr:uid="{D8033045-609C-4403-8F9A-7807B5ABBA74}"/>
    <cellStyle name="SAPBEXHLevel2X 2 4 3" xfId="25683" xr:uid="{973EEBF0-6879-4E41-8F91-F0363CE33BFE}"/>
    <cellStyle name="SAPBEXHLevel2X 2 4 3 2" xfId="27830" xr:uid="{2C0CB2E4-B2BB-4773-8EE3-E5B811BB4164}"/>
    <cellStyle name="SAPBEXHLevel2X 2 4 3 2 2" xfId="32417" xr:uid="{B4BFC195-B9BB-4043-B8C5-DEDB8507C02C}"/>
    <cellStyle name="SAPBEXHLevel2X 2 4 3 3" xfId="28354" xr:uid="{E9DBDD05-0662-4420-9772-B1D63D6A8733}"/>
    <cellStyle name="SAPBEXHLevel2X 2 4 3 3 2" xfId="32912" xr:uid="{E3BA173F-EB8A-485F-BB0F-545851B9D235}"/>
    <cellStyle name="SAPBEXHLevel2X 2 4 3 4" xfId="26908" xr:uid="{9105B72F-9BD0-4C66-961E-709011C04584}"/>
    <cellStyle name="SAPBEXHLevel2X 2 4 3 4 2" xfId="31669" xr:uid="{83C14B0A-09B8-489E-AEE8-F0109B577977}"/>
    <cellStyle name="SAPBEXHLevel2X 2 4 3 5" xfId="29906" xr:uid="{0E7E5515-4352-487A-9D18-468B511E53BC}"/>
    <cellStyle name="SAPBEXHLevel2X 2 4 4" xfId="27304" xr:uid="{FDC5D088-5257-4681-80AF-4E5DF586FB26}"/>
    <cellStyle name="SAPBEXHLevel2X 2 4 4 2" xfId="31939" xr:uid="{86CE310C-1787-4231-849A-316DF5B3702A}"/>
    <cellStyle name="SAPBEXHLevel2X 2 4 5" xfId="28352" xr:uid="{14D23048-C598-4DA4-B78E-AD25DCC9A105}"/>
    <cellStyle name="SAPBEXHLevel2X 2 4 5 2" xfId="32910" xr:uid="{EDF8CAD2-56BB-43D3-B38B-58A707CB0966}"/>
    <cellStyle name="SAPBEXHLevel2X 2 4 6" xfId="27064" xr:uid="{10D140E9-4B0A-4245-A982-C66EFDD9C222}"/>
    <cellStyle name="SAPBEXHLevel2X 2 4 6 2" xfId="31824" xr:uid="{1821B7D9-7D84-457E-8558-ED2CE68320B9}"/>
    <cellStyle name="SAPBEXHLevel2X 2 4 7" xfId="29904" xr:uid="{91D3E700-2926-449D-8554-4B81BC299378}"/>
    <cellStyle name="SAPBEXHLevel2X 2 4 8" xfId="30379" xr:uid="{3107BBA5-49D0-4F9A-98ED-AA07BC741E10}"/>
    <cellStyle name="SAPBEXHLevel2X 2 5" xfId="25185" xr:uid="{2DFBC479-E0D7-4346-887E-63FBCD67A6E9}"/>
    <cellStyle name="SAPBEXHLevel2X 2 5 2" xfId="25501" xr:uid="{6EA7D040-A421-4EAE-A5A6-5FEF9D128F50}"/>
    <cellStyle name="SAPBEXHLevel2X 2 5 2 2" xfId="27649" xr:uid="{E6E533AE-9FB6-4FEE-9188-0F9CDF18C039}"/>
    <cellStyle name="SAPBEXHLevel2X 2 5 2 2 2" xfId="32240" xr:uid="{6F374B32-89FD-4319-9E3A-FD07C6AACC63}"/>
    <cellStyle name="SAPBEXHLevel2X 2 5 2 3" xfId="28356" xr:uid="{E671E8C5-799A-4925-AAF4-D1C795C3CABB}"/>
    <cellStyle name="SAPBEXHLevel2X 2 5 2 3 2" xfId="32914" xr:uid="{395AEB93-5F07-4A72-8241-E6505E23B0CC}"/>
    <cellStyle name="SAPBEXHLevel2X 2 5 2 4" xfId="26565" xr:uid="{BE8FAE6A-0BA5-4DFA-A663-3C7583427A31}"/>
    <cellStyle name="SAPBEXHLevel2X 2 5 2 4 2" xfId="31353" xr:uid="{56D0EC34-0BF5-431D-802F-0C1241AA0AF2}"/>
    <cellStyle name="SAPBEXHLevel2X 2 5 2 5" xfId="29908" xr:uid="{6666C41F-4DC5-4EE3-9CE4-52DDBB3CB753}"/>
    <cellStyle name="SAPBEXHLevel2X 2 5 2 6" xfId="30653" xr:uid="{0FBCBD03-FDE2-48B0-9D9F-86EAD1CD693B}"/>
    <cellStyle name="SAPBEXHLevel2X 2 5 3" xfId="25782" xr:uid="{71C7966B-20BE-4152-A9A5-C6AAD5F6ECB3}"/>
    <cellStyle name="SAPBEXHLevel2X 2 5 3 2" xfId="27929" xr:uid="{0DD5699A-93F0-428C-99F7-E9B11D50D65F}"/>
    <cellStyle name="SAPBEXHLevel2X 2 5 3 2 2" xfId="32516" xr:uid="{CCB1ECC1-F09D-4901-84DC-D9CF86B6E9EB}"/>
    <cellStyle name="SAPBEXHLevel2X 2 5 3 3" xfId="28357" xr:uid="{6F7B404A-A532-42A1-B6FB-674DC494208D}"/>
    <cellStyle name="SAPBEXHLevel2X 2 5 3 3 2" xfId="32915" xr:uid="{4E838625-8AF8-4345-93D3-CA4A09B00F09}"/>
    <cellStyle name="SAPBEXHLevel2X 2 5 3 4" xfId="26586" xr:uid="{63B0CA30-60BA-40AA-8BAF-899725D5C6DD}"/>
    <cellStyle name="SAPBEXHLevel2X 2 5 3 4 2" xfId="31373" xr:uid="{DE74A532-275A-4067-8F35-E0A6676473EA}"/>
    <cellStyle name="SAPBEXHLevel2X 2 5 3 5" xfId="29909" xr:uid="{8EE93908-D3AE-45FD-A71F-E462437F3A47}"/>
    <cellStyle name="SAPBEXHLevel2X 2 5 3 6" xfId="30770" xr:uid="{B282A479-E082-4C3A-B767-DB9F4B141CAA}"/>
    <cellStyle name="SAPBEXHLevel2X 2 5 4" xfId="27463" xr:uid="{B59057EA-817C-4094-BCA7-90E2928954C4}"/>
    <cellStyle name="SAPBEXHLevel2X 2 5 4 2" xfId="32061" xr:uid="{18CC93EA-54F1-4797-A984-57E56CB78432}"/>
    <cellStyle name="SAPBEXHLevel2X 2 5 5" xfId="28355" xr:uid="{09E03441-F0C4-47F6-A9DD-970DDA89527F}"/>
    <cellStyle name="SAPBEXHLevel2X 2 5 5 2" xfId="32913" xr:uid="{9ACFB0FF-F859-473D-9588-CC930562B383}"/>
    <cellStyle name="SAPBEXHLevel2X 2 5 6" xfId="26790" xr:uid="{E5F0D8BF-359A-4892-8714-5B9AFEB31036}"/>
    <cellStyle name="SAPBEXHLevel2X 2 5 6 2" xfId="31551" xr:uid="{5E55D3A8-2AC6-4798-8837-425141DEC56B}"/>
    <cellStyle name="SAPBEXHLevel2X 2 5 7" xfId="29907" xr:uid="{780247F7-6BED-4779-9BB5-157A6907DD95}"/>
    <cellStyle name="SAPBEXHLevel2X 2 5 8" xfId="30478" xr:uid="{D9703B62-ED59-4080-B5CA-4F66CB8E45B7}"/>
    <cellStyle name="SAPBEXHLevel2X 2 6" xfId="25913" xr:uid="{7B4332AF-C026-4CF5-B1DC-1B179A3072D4}"/>
    <cellStyle name="SAPBEXHLevel2X 2 6 2" xfId="30832" xr:uid="{EDA52377-614A-42C2-A837-80A0EA6B2FFE}"/>
    <cellStyle name="SAPBEXHLevel2X 2 7" xfId="28347" xr:uid="{7310EC18-BB1B-479C-9724-77B2C01E4458}"/>
    <cellStyle name="SAPBEXHLevel2X 2 7 2" xfId="32905" xr:uid="{A4542D31-48A8-499A-A069-85E636D75C05}"/>
    <cellStyle name="SAPBEXHLevel2X 2 8" xfId="29290" xr:uid="{DB83E7F0-8E7F-44A7-9978-E7D2C421DB50}"/>
    <cellStyle name="SAPBEXHLevel2X 2 8 2" xfId="33273" xr:uid="{4C78FCBD-35D2-4678-9400-8FC8804B06CD}"/>
    <cellStyle name="SAPBEXHLevel2X 2 9" xfId="29899" xr:uid="{DC80575F-1AA2-4092-9768-874A57ADB4E7}"/>
    <cellStyle name="SAPBEXHLevel2X 3" xfId="192" xr:uid="{0979AFBB-D9C4-4EA5-B8F5-1236BC644FC9}"/>
    <cellStyle name="SAPBEXHLevel2X 3 2" xfId="13725" xr:uid="{462D8C4A-B2D4-421A-8CA0-117B9D515EBE}"/>
    <cellStyle name="SAPBEXHLevel2X 3 2 2" xfId="25561" xr:uid="{3B49C062-DAB2-48E9-AB3D-ED7EAF2E8BE5}"/>
    <cellStyle name="SAPBEXHLevel2X 3 2 2 2" xfId="27708" xr:uid="{3E5666D5-9F00-4A64-81CF-E9E0B6841A72}"/>
    <cellStyle name="SAPBEXHLevel2X 3 2 2 2 2" xfId="32295" xr:uid="{CB0A6DCF-FC77-4FDE-8108-805FD0612F0F}"/>
    <cellStyle name="SAPBEXHLevel2X 3 2 2 3" xfId="28360" xr:uid="{85A37079-B820-4420-A559-F507266A5DB7}"/>
    <cellStyle name="SAPBEXHLevel2X 3 2 2 3 2" xfId="32918" xr:uid="{92C155A7-1B61-4A35-8491-65162BBFAF67}"/>
    <cellStyle name="SAPBEXHLevel2X 3 2 2 4" xfId="26370" xr:uid="{41809139-F5D4-4F7A-936B-5EB6035ABC04}"/>
    <cellStyle name="SAPBEXHLevel2X 3 2 2 4 2" xfId="31158" xr:uid="{EC19F3F2-894C-4361-BBEE-EC7DDBD3A926}"/>
    <cellStyle name="SAPBEXHLevel2X 3 2 2 5" xfId="29912" xr:uid="{96B27437-2F0B-46F6-B427-9C701F38191C}"/>
    <cellStyle name="SAPBEXHLevel2X 3 2 3" xfId="26659" xr:uid="{457FF4B3-D891-482A-877F-F0F4E27FCC8F}"/>
    <cellStyle name="SAPBEXHLevel2X 3 2 3 2" xfId="31437" xr:uid="{66FA35B9-F4DE-4F9D-B172-351BCD958BDB}"/>
    <cellStyle name="SAPBEXHLevel2X 3 2 4" xfId="28359" xr:uid="{A904809F-F876-456F-9E6D-87229DDD3003}"/>
    <cellStyle name="SAPBEXHLevel2X 3 2 4 2" xfId="32917" xr:uid="{7869CD37-8421-46A6-92C5-3EECB903352E}"/>
    <cellStyle name="SAPBEXHLevel2X 3 2 5" xfId="26593" xr:uid="{2DB7EED5-0819-4FAE-97C3-A7DB300FC4EB}"/>
    <cellStyle name="SAPBEXHLevel2X 3 2 5 2" xfId="31380" xr:uid="{EB28BF35-4F7E-4FEC-835A-01C47FADC352}"/>
    <cellStyle name="SAPBEXHLevel2X 3 2 6" xfId="29911" xr:uid="{306BF463-679C-4E17-866D-766381609EF4}"/>
    <cellStyle name="SAPBEXHLevel2X 3 2 7" xfId="30257" xr:uid="{E7EF0066-29DE-4306-9EC4-9EA136540CDE}"/>
    <cellStyle name="SAPBEXHLevel2X 3 3" xfId="24331" xr:uid="{720B80EF-F903-40B8-B607-3F9B4DBB457E}"/>
    <cellStyle name="SAPBEXHLevel2X 3 3 2" xfId="25650" xr:uid="{2A420A0C-5B7B-49A6-BFA9-D48484F68B43}"/>
    <cellStyle name="SAPBEXHLevel2X 3 3 2 2" xfId="27797" xr:uid="{122C2BDF-1208-4B4C-B069-2FD22C66E5AA}"/>
    <cellStyle name="SAPBEXHLevel2X 3 3 2 2 2" xfId="32384" xr:uid="{18980AFB-B73B-44E0-8A7C-DF764F08BBB3}"/>
    <cellStyle name="SAPBEXHLevel2X 3 3 2 3" xfId="28362" xr:uid="{CEE0E475-C91F-46A4-9CDB-488FFF970307}"/>
    <cellStyle name="SAPBEXHLevel2X 3 3 2 3 2" xfId="32920" xr:uid="{5391B5E6-D3F1-4C22-B9ED-F6C36E5CDC7A}"/>
    <cellStyle name="SAPBEXHLevel2X 3 3 2 4" xfId="26873" xr:uid="{C3163839-020F-4D57-AD16-432A819E9564}"/>
    <cellStyle name="SAPBEXHLevel2X 3 3 2 4 2" xfId="31634" xr:uid="{06416FC4-0513-4BA4-B552-CC76F4E97EB5}"/>
    <cellStyle name="SAPBEXHLevel2X 3 3 2 5" xfId="29914" xr:uid="{D6AF11EC-B93C-4940-970E-91478E2B89DB}"/>
    <cellStyle name="SAPBEXHLevel2X 3 3 3" xfId="27177" xr:uid="{5B363E96-5219-469B-A133-6EA5FE56A154}"/>
    <cellStyle name="SAPBEXHLevel2X 3 3 3 2" xfId="31895" xr:uid="{26F9DCCE-B6B3-4075-AED2-2C7C6FEB1E68}"/>
    <cellStyle name="SAPBEXHLevel2X 3 3 4" xfId="28361" xr:uid="{4F2221FF-9B10-4CA6-87D9-2724C97ABE74}"/>
    <cellStyle name="SAPBEXHLevel2X 3 3 4 2" xfId="32919" xr:uid="{C7F2E8F7-7CA4-41EA-9CC9-D2D65BE997E2}"/>
    <cellStyle name="SAPBEXHLevel2X 3 3 5" xfId="26377" xr:uid="{BF14B9AB-9351-43B6-930E-4F7A8A0AA9BB}"/>
    <cellStyle name="SAPBEXHLevel2X 3 3 5 2" xfId="31165" xr:uid="{3DC5ACFB-A845-4C56-A7CB-4217A3D67B6B}"/>
    <cellStyle name="SAPBEXHLevel2X 3 3 6" xfId="29913" xr:uid="{321CE11D-04EF-4A33-9244-F4DF57B9C9CA}"/>
    <cellStyle name="SAPBEXHLevel2X 3 3 7" xfId="30346" xr:uid="{984754FB-D9E7-421B-ACAE-F289FA757A5C}"/>
    <cellStyle name="SAPBEXHLevel2X 3 4" xfId="24718" xr:uid="{731079B1-7AEF-489F-BF18-6C47E9E354C6}"/>
    <cellStyle name="SAPBEXHLevel2X 3 4 2" xfId="25397" xr:uid="{9E2126CC-1523-4676-B333-2747C4F665FA}"/>
    <cellStyle name="SAPBEXHLevel2X 3 4 2 2" xfId="27545" xr:uid="{1537E154-FED4-48A8-A4DB-5EFEFB77A829}"/>
    <cellStyle name="SAPBEXHLevel2X 3 4 2 2 2" xfId="32136" xr:uid="{0C779153-038F-4C70-84E0-DC3C3DB8D590}"/>
    <cellStyle name="SAPBEXHLevel2X 3 4 2 3" xfId="28364" xr:uid="{2C575B71-8837-4856-99E7-FB8A7C6928F8}"/>
    <cellStyle name="SAPBEXHLevel2X 3 4 2 3 2" xfId="32922" xr:uid="{0B1FD31B-022E-44A3-8F74-BB905DDCACEB}"/>
    <cellStyle name="SAPBEXHLevel2X 3 4 2 4" xfId="26421" xr:uid="{B51ED987-5068-439F-A6C8-1F12F07A251A}"/>
    <cellStyle name="SAPBEXHLevel2X 3 4 2 4 2" xfId="31209" xr:uid="{3187CB3F-26F4-4043-A31A-61F223567495}"/>
    <cellStyle name="SAPBEXHLevel2X 3 4 2 5" xfId="29916" xr:uid="{8F536AD2-6CEF-4073-8AB3-D4EE36E7B41B}"/>
    <cellStyle name="SAPBEXHLevel2X 3 4 2 6" xfId="30549" xr:uid="{42E3602F-5792-47D8-9CBB-2EB0DBC05D81}"/>
    <cellStyle name="SAPBEXHLevel2X 3 4 3" xfId="25682" xr:uid="{1EDE54E4-FB0B-4E95-A791-9B0B0D5127BB}"/>
    <cellStyle name="SAPBEXHLevel2X 3 4 3 2" xfId="27829" xr:uid="{5F9DB3EF-F47E-4CC3-B2A9-5470CD46CC1C}"/>
    <cellStyle name="SAPBEXHLevel2X 3 4 3 2 2" xfId="32416" xr:uid="{9AC9FD0E-2DAF-4D57-B63F-18E3F752B14C}"/>
    <cellStyle name="SAPBEXHLevel2X 3 4 3 3" xfId="28365" xr:uid="{620C3FBC-7E0E-4A1F-9F44-AE4E6E956DD6}"/>
    <cellStyle name="SAPBEXHLevel2X 3 4 3 3 2" xfId="32923" xr:uid="{E460944C-B839-43CC-BCDC-D05006E3CECC}"/>
    <cellStyle name="SAPBEXHLevel2X 3 4 3 4" xfId="26574" xr:uid="{389EED50-F3D1-4CED-9F7F-1C5F6D31682D}"/>
    <cellStyle name="SAPBEXHLevel2X 3 4 3 4 2" xfId="31362" xr:uid="{90D05247-AFA8-4B78-A61D-3DE1120ECF27}"/>
    <cellStyle name="SAPBEXHLevel2X 3 4 3 5" xfId="29917" xr:uid="{F1A14B9C-3BAC-4E37-92A7-477B1C73977E}"/>
    <cellStyle name="SAPBEXHLevel2X 3 4 4" xfId="27303" xr:uid="{C8B9E754-37D8-470D-99B9-0445A7B19278}"/>
    <cellStyle name="SAPBEXHLevel2X 3 4 4 2" xfId="31938" xr:uid="{D89C63B7-7C1B-4C13-AF39-7A444E196874}"/>
    <cellStyle name="SAPBEXHLevel2X 3 4 5" xfId="28363" xr:uid="{B846FFE8-09BE-4792-95CF-40A4C0553CBB}"/>
    <cellStyle name="SAPBEXHLevel2X 3 4 5 2" xfId="32921" xr:uid="{1839B1F1-AEE7-4FD9-A172-07289CD22AA4}"/>
    <cellStyle name="SAPBEXHLevel2X 3 4 6" xfId="26769" xr:uid="{69A90BF8-2EB2-4919-8A51-892AF69AD835}"/>
    <cellStyle name="SAPBEXHLevel2X 3 4 6 2" xfId="31531" xr:uid="{3E2879A3-D7BE-4EED-AA38-32082CD84570}"/>
    <cellStyle name="SAPBEXHLevel2X 3 4 7" xfId="29915" xr:uid="{B22A4121-E77D-455D-AC4C-7C5F6921613E}"/>
    <cellStyle name="SAPBEXHLevel2X 3 4 8" xfId="30378" xr:uid="{AB16ABA7-C8B6-4EFA-833F-82B3C4AD51BA}"/>
    <cellStyle name="SAPBEXHLevel2X 3 5" xfId="25186" xr:uid="{64797750-E18D-4568-8635-8FB4F314B392}"/>
    <cellStyle name="SAPBEXHLevel2X 3 5 2" xfId="25418" xr:uid="{36C2C1AA-96B8-43F6-B446-D4C887ACF2B4}"/>
    <cellStyle name="SAPBEXHLevel2X 3 5 2 2" xfId="27566" xr:uid="{2930FDA0-DEC6-4337-ADE7-0E31648E6B6F}"/>
    <cellStyle name="SAPBEXHLevel2X 3 5 2 2 2" xfId="32157" xr:uid="{AA687318-CFBB-4EBC-9915-02A7E621E3DC}"/>
    <cellStyle name="SAPBEXHLevel2X 3 5 2 3" xfId="28367" xr:uid="{65A0CA74-48FA-4EFA-9C7C-2B1281AB932B}"/>
    <cellStyle name="SAPBEXHLevel2X 3 5 2 3 2" xfId="32925" xr:uid="{1E8556EC-26F3-49B9-AC10-5E94A97EB32B}"/>
    <cellStyle name="SAPBEXHLevel2X 3 5 2 4" xfId="27013" xr:uid="{38C39D74-E403-4CA2-B0AE-356F0026E65A}"/>
    <cellStyle name="SAPBEXHLevel2X 3 5 2 4 2" xfId="31774" xr:uid="{4DA4F23E-2B3F-41A1-8DAE-4533000368BE}"/>
    <cellStyle name="SAPBEXHLevel2X 3 5 2 5" xfId="29919" xr:uid="{B9B8116A-609F-4E46-8686-5119FB7FA92D}"/>
    <cellStyle name="SAPBEXHLevel2X 3 5 2 6" xfId="30570" xr:uid="{4248ACFF-1D13-48BC-A19B-CAD4C33B1528}"/>
    <cellStyle name="SAPBEXHLevel2X 3 5 3" xfId="25783" xr:uid="{8C4598DA-CBD9-466F-AC3E-0920B02532E9}"/>
    <cellStyle name="SAPBEXHLevel2X 3 5 3 2" xfId="27930" xr:uid="{8777843E-02F4-4E4A-9064-2F6B20412DF9}"/>
    <cellStyle name="SAPBEXHLevel2X 3 5 3 2 2" xfId="32517" xr:uid="{CC0A4866-61A3-4FDA-8F97-83A444CC1175}"/>
    <cellStyle name="SAPBEXHLevel2X 3 5 3 3" xfId="28368" xr:uid="{34E9A003-58A5-4A3E-9C63-EAC73394E6A2}"/>
    <cellStyle name="SAPBEXHLevel2X 3 5 3 3 2" xfId="32926" xr:uid="{8D3BD326-C1A0-41C2-A36F-334A143B54BB}"/>
    <cellStyle name="SAPBEXHLevel2X 3 5 3 4" xfId="26571" xr:uid="{2F1AE2AD-5A4F-426E-A77C-C10CF955F365}"/>
    <cellStyle name="SAPBEXHLevel2X 3 5 3 4 2" xfId="31359" xr:uid="{82597DB7-CDB6-465F-992B-A0D5A288A692}"/>
    <cellStyle name="SAPBEXHLevel2X 3 5 3 5" xfId="29920" xr:uid="{A81A8D78-698F-4205-8B3F-D44842D8D395}"/>
    <cellStyle name="SAPBEXHLevel2X 3 5 3 6" xfId="30771" xr:uid="{994B9C82-5D0D-4EC8-9681-A56EBD3028A8}"/>
    <cellStyle name="SAPBEXHLevel2X 3 5 4" xfId="27464" xr:uid="{776D74A6-15A0-434A-BB4B-133099A5803F}"/>
    <cellStyle name="SAPBEXHLevel2X 3 5 4 2" xfId="32062" xr:uid="{C229203C-0DF9-48FB-BE71-B06E7FDBE386}"/>
    <cellStyle name="SAPBEXHLevel2X 3 5 5" xfId="28366" xr:uid="{6209BAB6-80D2-4253-BB7D-0A2B687F754E}"/>
    <cellStyle name="SAPBEXHLevel2X 3 5 5 2" xfId="32924" xr:uid="{6DC49784-94C8-4142-8D0C-BF70D0476E70}"/>
    <cellStyle name="SAPBEXHLevel2X 3 5 6" xfId="26199" xr:uid="{A9AAE634-BC1D-47DE-BCB4-5ED6B49B7C2F}"/>
    <cellStyle name="SAPBEXHLevel2X 3 5 6 2" xfId="30989" xr:uid="{7199715D-3A75-4E02-952B-377A4104E4C9}"/>
    <cellStyle name="SAPBEXHLevel2X 3 5 7" xfId="29918" xr:uid="{FCA97AA2-FA1A-464C-8E49-4357D6A3758B}"/>
    <cellStyle name="SAPBEXHLevel2X 3 5 8" xfId="30479" xr:uid="{8FE8E44D-A158-421F-BD0F-7751FC94B578}"/>
    <cellStyle name="SAPBEXHLevel2X 3 6" xfId="25914" xr:uid="{FF07D724-69B8-42C4-B16D-58901DBD95D1}"/>
    <cellStyle name="SAPBEXHLevel2X 3 6 2" xfId="30833" xr:uid="{AC94524A-D214-46E6-B323-E637BCEB8FBB}"/>
    <cellStyle name="SAPBEXHLevel2X 3 7" xfId="28358" xr:uid="{C6324D78-F638-41CF-A608-E1EE602FBD93}"/>
    <cellStyle name="SAPBEXHLevel2X 3 7 2" xfId="32916" xr:uid="{062F08C1-8C06-475F-9865-6AA06BC7FB04}"/>
    <cellStyle name="SAPBEXHLevel2X 3 8" xfId="29272" xr:uid="{B3DE5372-7704-4416-B064-F48DF78051F3}"/>
    <cellStyle name="SAPBEXHLevel2X 3 8 2" xfId="33255" xr:uid="{8FA0B435-333D-4162-B865-D86256A232FA}"/>
    <cellStyle name="SAPBEXHLevel2X 3 9" xfId="29910" xr:uid="{06997595-3DC6-4F75-9F6E-BEA34343C78B}"/>
    <cellStyle name="SAPBEXHLevel2X 4" xfId="193" xr:uid="{C26CA065-A311-4986-B8DA-EB9243CD020C}"/>
    <cellStyle name="SAPBEXHLevel2X 4 2" xfId="13726" xr:uid="{E6096C1F-F6A2-4604-AE30-5A17B496E9D2}"/>
    <cellStyle name="SAPBEXHLevel2X 4 2 2" xfId="25562" xr:uid="{CA184A9A-1676-416C-BAA9-80A7488400F8}"/>
    <cellStyle name="SAPBEXHLevel2X 4 2 2 2" xfId="27709" xr:uid="{02D07622-4C58-4BB8-A3C2-2F39A468787E}"/>
    <cellStyle name="SAPBEXHLevel2X 4 2 2 2 2" xfId="32296" xr:uid="{B0E96D4A-6246-461C-A8BE-6A6E3D56A06A}"/>
    <cellStyle name="SAPBEXHLevel2X 4 2 2 3" xfId="28371" xr:uid="{AADFE5CF-C02F-44ED-8F81-320E55039CFF}"/>
    <cellStyle name="SAPBEXHLevel2X 4 2 2 3 2" xfId="32929" xr:uid="{904494A2-F559-473B-8A04-4D7D6066348A}"/>
    <cellStyle name="SAPBEXHLevel2X 4 2 2 4" xfId="27406" xr:uid="{EF99F826-D371-4C82-9679-6E3EC11CB954}"/>
    <cellStyle name="SAPBEXHLevel2X 4 2 2 4 2" xfId="32004" xr:uid="{71065DD7-4CCD-45B8-904A-343F8DEB3F54}"/>
    <cellStyle name="SAPBEXHLevel2X 4 2 2 5" xfId="29923" xr:uid="{B49881FB-9499-4DB1-87B1-6464EC23A751}"/>
    <cellStyle name="SAPBEXHLevel2X 4 2 3" xfId="26660" xr:uid="{886591DA-85E9-4D4A-BFF1-E390D0A5CAA3}"/>
    <cellStyle name="SAPBEXHLevel2X 4 2 3 2" xfId="31438" xr:uid="{323E0317-1A74-4503-BFD7-AB7AF59B7473}"/>
    <cellStyle name="SAPBEXHLevel2X 4 2 4" xfId="28370" xr:uid="{D135C634-17BB-449A-B24C-434E370917AF}"/>
    <cellStyle name="SAPBEXHLevel2X 4 2 4 2" xfId="32928" xr:uid="{5D156437-97B6-474B-BF14-FC3AB7B33F23}"/>
    <cellStyle name="SAPBEXHLevel2X 4 2 5" xfId="27140" xr:uid="{2ED067E0-ED38-44D3-B033-26F46DC023DE}"/>
    <cellStyle name="SAPBEXHLevel2X 4 2 5 2" xfId="31864" xr:uid="{27DACA2A-E099-4B19-A48F-B503149E8249}"/>
    <cellStyle name="SAPBEXHLevel2X 4 2 6" xfId="29922" xr:uid="{9E973A68-4BA7-4990-9E5B-B7CF16532C51}"/>
    <cellStyle name="SAPBEXHLevel2X 4 2 7" xfId="30258" xr:uid="{41C48B99-1487-4E82-9ED6-8F1A825E6AA8}"/>
    <cellStyle name="SAPBEXHLevel2X 4 3" xfId="25915" xr:uid="{BA3495D6-B046-44BE-9D7D-0621AFBAB748}"/>
    <cellStyle name="SAPBEXHLevel2X 4 3 2" xfId="30834" xr:uid="{46701CA1-C2B4-4A9A-8AAF-D0335A1EB8F8}"/>
    <cellStyle name="SAPBEXHLevel2X 4 4" xfId="28369" xr:uid="{257EF3A9-0FA8-447F-8D0D-13C1C039BE57}"/>
    <cellStyle name="SAPBEXHLevel2X 4 4 2" xfId="32927" xr:uid="{442CA036-680D-40D7-B5E2-A742B196211E}"/>
    <cellStyle name="SAPBEXHLevel2X 4 5" xfId="26428" xr:uid="{CB4E1A50-4CD8-4880-AF6A-80823C24511C}"/>
    <cellStyle name="SAPBEXHLevel2X 4 5 2" xfId="31216" xr:uid="{7836E89F-F741-45AB-A9AA-E7F4A9AC7CA1}"/>
    <cellStyle name="SAPBEXHLevel2X 4 6" xfId="29921" xr:uid="{D8D6D0B8-C0A4-4C92-A91F-8E255118C26E}"/>
    <cellStyle name="SAPBEXHLevel2X 5" xfId="321" xr:uid="{15DC9C9B-1474-4282-8BF8-98796B068C9E}"/>
    <cellStyle name="SAPBEXHLevel2X 5 2" xfId="13786" xr:uid="{9715F24C-7B83-417B-8604-145538DE6FA0}"/>
    <cellStyle name="SAPBEXHLevel2X 5 2 2" xfId="25597" xr:uid="{7DC0B012-4B98-4BD6-826D-65624FF6BAB2}"/>
    <cellStyle name="SAPBEXHLevel2X 5 2 2 2" xfId="27744" xr:uid="{F28AED8D-E91B-41A9-9E89-DA72C0D86B0E}"/>
    <cellStyle name="SAPBEXHLevel2X 5 2 2 2 2" xfId="32331" xr:uid="{CF033E48-AEBD-4CAA-A275-FB1647FA91C0}"/>
    <cellStyle name="SAPBEXHLevel2X 5 2 2 3" xfId="28374" xr:uid="{53B1A3E5-798E-4945-A514-7FE47B10F0B3}"/>
    <cellStyle name="SAPBEXHLevel2X 5 2 2 3 2" xfId="32932" xr:uid="{D1A2F6A1-D6B9-4ECF-8416-95CAEA271C90}"/>
    <cellStyle name="SAPBEXHLevel2X 5 2 2 4" xfId="26272" xr:uid="{E8DC1C5F-DEFE-4CA9-AC84-71C09827FCCC}"/>
    <cellStyle name="SAPBEXHLevel2X 5 2 2 4 2" xfId="31060" xr:uid="{7AF35C17-2E70-4A65-ACD0-C2A9AB24C07F}"/>
    <cellStyle name="SAPBEXHLevel2X 5 2 2 5" xfId="29926" xr:uid="{A39BCE5A-6C49-4B80-9DA9-543C17690B8B}"/>
    <cellStyle name="SAPBEXHLevel2X 5 2 3" xfId="26698" xr:uid="{24D74959-7B7E-441B-8CEC-5604C42D89EB}"/>
    <cellStyle name="SAPBEXHLevel2X 5 2 3 2" xfId="31475" xr:uid="{BE3CA396-C505-4E99-8145-169653CACD62}"/>
    <cellStyle name="SAPBEXHLevel2X 5 2 4" xfId="28373" xr:uid="{87986FA1-48F6-4760-B579-39921DA39DA2}"/>
    <cellStyle name="SAPBEXHLevel2X 5 2 4 2" xfId="32931" xr:uid="{EAB34BC5-E566-4AAF-AEA7-5069765AA62B}"/>
    <cellStyle name="SAPBEXHLevel2X 5 2 5" xfId="27066" xr:uid="{C67A4BCA-51D4-47DC-93A3-80F4D37B06E9}"/>
    <cellStyle name="SAPBEXHLevel2X 5 2 5 2" xfId="31826" xr:uid="{2D9FBB01-5C5F-4E77-AD57-C1D0FCDC2320}"/>
    <cellStyle name="SAPBEXHLevel2X 5 2 6" xfId="29925" xr:uid="{68AEC395-468B-42BF-B5D1-7ECFA663A663}"/>
    <cellStyle name="SAPBEXHLevel2X 5 2 7" xfId="30293" xr:uid="{7258FF9E-B602-48AF-AF7F-814A2237CC61}"/>
    <cellStyle name="SAPBEXHLevel2X 5 3" xfId="25981" xr:uid="{D6B45866-8BE4-48D6-86B0-8FE5B5996AC9}"/>
    <cellStyle name="SAPBEXHLevel2X 5 3 2" xfId="30870" xr:uid="{AF94B1FB-48CE-4CC5-BA13-69188B185842}"/>
    <cellStyle name="SAPBEXHLevel2X 5 4" xfId="28372" xr:uid="{9EE679F9-8C3C-4B03-BCF4-2AA12165CE25}"/>
    <cellStyle name="SAPBEXHLevel2X 5 4 2" xfId="32930" xr:uid="{36481351-5630-467A-BF9A-13EABF5E8C92}"/>
    <cellStyle name="SAPBEXHLevel2X 5 5" xfId="27982" xr:uid="{79EF1AA0-4299-4C9A-BA21-FD9C76814180}"/>
    <cellStyle name="SAPBEXHLevel2X 5 5 2" xfId="32540" xr:uid="{335D9D36-C0FC-4AD3-A79D-F9E3CF42C95F}"/>
    <cellStyle name="SAPBEXHLevel2X 5 6" xfId="29924" xr:uid="{12073D4E-82F8-4659-B318-FCE2CC142184}"/>
    <cellStyle name="SAPBEXHLevel2X 6" xfId="13723" xr:uid="{F82B42A1-1515-4D95-90FE-C82D9A533723}"/>
    <cellStyle name="SAPBEXHLevel2X 6 2" xfId="25559" xr:uid="{6A7EFFFF-9A4F-49FD-ACD6-486B484D3ABC}"/>
    <cellStyle name="SAPBEXHLevel2X 6 2 2" xfId="27706" xr:uid="{32BEB77D-230E-405F-83A2-403A1665AB42}"/>
    <cellStyle name="SAPBEXHLevel2X 6 2 2 2" xfId="32293" xr:uid="{14B4E683-DB8A-49EA-B459-108263CEE53A}"/>
    <cellStyle name="SAPBEXHLevel2X 6 2 3" xfId="28376" xr:uid="{68F4B300-FA32-4778-B4AA-FB2B3BE7BD4F}"/>
    <cellStyle name="SAPBEXHLevel2X 6 2 3 2" xfId="32934" xr:uid="{C8618151-B3A1-4A2A-84B2-7C2EED2310CD}"/>
    <cellStyle name="SAPBEXHLevel2X 6 2 4" xfId="27379" xr:uid="{C82BF03A-4704-4E5F-A5C2-AEBE3AD1EE01}"/>
    <cellStyle name="SAPBEXHLevel2X 6 2 4 2" xfId="31998" xr:uid="{807CD361-9873-4E91-A37A-F5389C76045A}"/>
    <cellStyle name="SAPBEXHLevel2X 6 2 5" xfId="29928" xr:uid="{FD60A177-E10D-417E-8DE6-E75B6AEEDB58}"/>
    <cellStyle name="SAPBEXHLevel2X 6 3" xfId="26657" xr:uid="{1B5AD8D1-0F93-4630-85FE-434EA1360EA9}"/>
    <cellStyle name="SAPBEXHLevel2X 6 3 2" xfId="31435" xr:uid="{9AE3F1FC-2A90-40BB-BDB2-E142F5241257}"/>
    <cellStyle name="SAPBEXHLevel2X 6 4" xfId="28375" xr:uid="{3AB35054-687E-480A-ADF7-F52D70CD4984}"/>
    <cellStyle name="SAPBEXHLevel2X 6 4 2" xfId="32933" xr:uid="{AAF7B40B-9B27-4F9E-A4C0-3FD7148996AB}"/>
    <cellStyle name="SAPBEXHLevel2X 6 5" xfId="26410" xr:uid="{08FB55AE-3C37-4AB7-B52E-C421ACC52AC5}"/>
    <cellStyle name="SAPBEXHLevel2X 6 5 2" xfId="31198" xr:uid="{8000F194-3E49-468A-B5DB-7F239DB517EF}"/>
    <cellStyle name="SAPBEXHLevel2X 6 6" xfId="29927" xr:uid="{DDE523F6-7AA5-4777-B50A-272494892FD2}"/>
    <cellStyle name="SAPBEXHLevel2X 6 7" xfId="30255" xr:uid="{ED11D72A-A9E6-485A-807A-C93655E974CC}"/>
    <cellStyle name="SAPBEXHLevel2X 7" xfId="24720" xr:uid="{67D615F5-DBAE-4386-AAA3-208D4458C67F}"/>
    <cellStyle name="SAPBEXHLevel2X 7 2" xfId="25414" xr:uid="{F54FA0B3-F214-4BB4-AF6D-FD9E6206E483}"/>
    <cellStyle name="SAPBEXHLevel2X 7 2 2" xfId="27562" xr:uid="{4C10D5AA-93CF-48BE-8BF9-B7FCD911D7C3}"/>
    <cellStyle name="SAPBEXHLevel2X 7 2 2 2" xfId="32153" xr:uid="{5001D72D-FADD-4310-BC30-ECBED0B90F68}"/>
    <cellStyle name="SAPBEXHLevel2X 7 2 3" xfId="28378" xr:uid="{620BE0AB-AA29-4E56-A96D-4D1DBC170956}"/>
    <cellStyle name="SAPBEXHLevel2X 7 2 3 2" xfId="32936" xr:uid="{6D970DA1-E4AB-45A1-85D4-9A13E4B9574D}"/>
    <cellStyle name="SAPBEXHLevel2X 7 2 4" xfId="26264" xr:uid="{2D05EFA4-9A22-41B3-91FE-5D652D1874F1}"/>
    <cellStyle name="SAPBEXHLevel2X 7 2 4 2" xfId="31052" xr:uid="{2D1A510E-4AF5-4C99-8CEB-EF934D32BD02}"/>
    <cellStyle name="SAPBEXHLevel2X 7 2 5" xfId="29930" xr:uid="{2B35CC1F-AF73-47BA-A908-A48B58AADA5A}"/>
    <cellStyle name="SAPBEXHLevel2X 7 2 6" xfId="30566" xr:uid="{8E700EA5-3459-4382-AD0D-79EBFA221EF4}"/>
    <cellStyle name="SAPBEXHLevel2X 7 3" xfId="25684" xr:uid="{CAE2B1FD-68B3-4D12-A51D-BA3DA99718F5}"/>
    <cellStyle name="SAPBEXHLevel2X 7 3 2" xfId="27831" xr:uid="{CFB22F3A-45E2-4EB2-89AF-E58713590AE5}"/>
    <cellStyle name="SAPBEXHLevel2X 7 3 2 2" xfId="32418" xr:uid="{B1C9F2D0-743A-4794-8E8D-F95C6D5099EF}"/>
    <cellStyle name="SAPBEXHLevel2X 7 3 3" xfId="28379" xr:uid="{848DE89C-4E9B-49A1-A741-B5481DE7F0DC}"/>
    <cellStyle name="SAPBEXHLevel2X 7 3 3 2" xfId="32937" xr:uid="{90AC50C9-6128-464A-907D-55D1B9F7FDD9}"/>
    <cellStyle name="SAPBEXHLevel2X 7 3 4" xfId="26946" xr:uid="{E9349B1A-25A6-4332-A57B-82B8EFADAF90}"/>
    <cellStyle name="SAPBEXHLevel2X 7 3 4 2" xfId="31707" xr:uid="{E757126D-CA83-4A89-BFA5-785C9B95722C}"/>
    <cellStyle name="SAPBEXHLevel2X 7 3 5" xfId="29931" xr:uid="{35892C69-6BFB-4AF1-ABCD-70C3FFA5A4EC}"/>
    <cellStyle name="SAPBEXHLevel2X 7 4" xfId="27305" xr:uid="{B61FBB66-E860-4BBF-BCEC-06FDE25E2A5D}"/>
    <cellStyle name="SAPBEXHLevel2X 7 4 2" xfId="31940" xr:uid="{B5685D70-AB39-4759-AD6C-4C77A57EAB67}"/>
    <cellStyle name="SAPBEXHLevel2X 7 5" xfId="28377" xr:uid="{A2828629-5CE9-4D1C-82D6-D65CAA883BD6}"/>
    <cellStyle name="SAPBEXHLevel2X 7 5 2" xfId="32935" xr:uid="{87E7582C-5832-4B03-AFDB-36DEEB161B5E}"/>
    <cellStyle name="SAPBEXHLevel2X 7 6" xfId="26173" xr:uid="{2C19AAB4-8AF4-49AD-AC25-A438012A5594}"/>
    <cellStyle name="SAPBEXHLevel2X 7 6 2" xfId="30963" xr:uid="{1B36E4D3-AA7E-4E73-8EC2-F433EC2AB2BF}"/>
    <cellStyle name="SAPBEXHLevel2X 7 7" xfId="29929" xr:uid="{CC23F2CA-2D25-4C7A-AA8F-0FA14EB841A1}"/>
    <cellStyle name="SAPBEXHLevel2X 7 8" xfId="30380" xr:uid="{32A81E1B-0DD1-48E8-BE3B-51B99A948DF4}"/>
    <cellStyle name="SAPBEXHLevel2X 8" xfId="25184" xr:uid="{08C1952C-5390-4D46-A812-DF5394811090}"/>
    <cellStyle name="SAPBEXHLevel2X 8 2" xfId="25401" xr:uid="{7F0CAAFF-623B-42FE-90BA-E2A66074AE22}"/>
    <cellStyle name="SAPBEXHLevel2X 8 2 2" xfId="27549" xr:uid="{B5DE9765-3DBC-4AD7-9A03-9FA04E13A164}"/>
    <cellStyle name="SAPBEXHLevel2X 8 2 2 2" xfId="32140" xr:uid="{9904442E-F3B9-4924-AC41-F344BB8B60BB}"/>
    <cellStyle name="SAPBEXHLevel2X 8 2 3" xfId="28381" xr:uid="{6FA5BBC9-DDAF-4923-BC06-2670679790A4}"/>
    <cellStyle name="SAPBEXHLevel2X 8 2 3 2" xfId="32939" xr:uid="{8AC833C0-F34A-485B-8944-DE43643C638A}"/>
    <cellStyle name="SAPBEXHLevel2X 8 2 4" xfId="26196" xr:uid="{937340BF-C1BB-43DE-952D-3EC686F51429}"/>
    <cellStyle name="SAPBEXHLevel2X 8 2 4 2" xfId="30986" xr:uid="{5FEFB984-3BD6-4910-81F5-F5F0F8B3133B}"/>
    <cellStyle name="SAPBEXHLevel2X 8 2 5" xfId="29933" xr:uid="{F13ABBA3-9057-431F-A80F-A4EF59246BA3}"/>
    <cellStyle name="SAPBEXHLevel2X 8 2 6" xfId="30553" xr:uid="{1B1E1BCF-3E42-42DA-A05C-F05428E1EC49}"/>
    <cellStyle name="SAPBEXHLevel2X 8 3" xfId="25781" xr:uid="{4A00A9EA-A655-452D-B72A-905DA1799682}"/>
    <cellStyle name="SAPBEXHLevel2X 8 3 2" xfId="27928" xr:uid="{A09CE8B0-C9E2-4238-89A8-4F526CC144F3}"/>
    <cellStyle name="SAPBEXHLevel2X 8 3 2 2" xfId="32515" xr:uid="{93F88AAB-3A86-4C19-8162-F2E5497995F6}"/>
    <cellStyle name="SAPBEXHLevel2X 8 3 3" xfId="28382" xr:uid="{14C7BAFD-C38B-475D-BB0D-9FF6667AF1B3}"/>
    <cellStyle name="SAPBEXHLevel2X 8 3 3 2" xfId="32940" xr:uid="{F151B5CF-7F49-4FF9-82C4-C2F6BDB7FC58}"/>
    <cellStyle name="SAPBEXHLevel2X 8 3 4" xfId="26880" xr:uid="{80F4C0BA-6D2E-46CE-9327-2D3D3F39A043}"/>
    <cellStyle name="SAPBEXHLevel2X 8 3 4 2" xfId="31641" xr:uid="{632E9451-ED3C-4D37-B2A0-FB5999ABDA2B}"/>
    <cellStyle name="SAPBEXHLevel2X 8 3 5" xfId="29934" xr:uid="{1110300F-BF4F-4A26-8053-37765915BC20}"/>
    <cellStyle name="SAPBEXHLevel2X 8 3 6" xfId="30769" xr:uid="{D0F8951F-BF30-42AF-A416-0410C3550548}"/>
    <cellStyle name="SAPBEXHLevel2X 8 4" xfId="27462" xr:uid="{569313E5-DBA9-4514-8D36-E69D5A1C602A}"/>
    <cellStyle name="SAPBEXHLevel2X 8 4 2" xfId="32060" xr:uid="{2F2D01B5-114E-4B3A-8603-BB5BBC6B7483}"/>
    <cellStyle name="SAPBEXHLevel2X 8 5" xfId="28380" xr:uid="{F31B310F-3D86-4AF3-ABAA-3127521C8A70}"/>
    <cellStyle name="SAPBEXHLevel2X 8 5 2" xfId="32938" xr:uid="{FAAC620D-7BAF-425C-9BF1-5388F1DDE599}"/>
    <cellStyle name="SAPBEXHLevel2X 8 6" xfId="26884" xr:uid="{0B6F03CC-D1FB-4617-9977-C858D9307FD4}"/>
    <cellStyle name="SAPBEXHLevel2X 8 6 2" xfId="31645" xr:uid="{A55CF882-9C0A-478E-B726-B427B733B5E1}"/>
    <cellStyle name="SAPBEXHLevel2X 8 7" xfId="29932" xr:uid="{1FCD6A48-6987-4D6A-B95E-3C53F1A01A1C}"/>
    <cellStyle name="SAPBEXHLevel2X 8 8" xfId="30477" xr:uid="{163EFF30-FA8C-466B-A84E-1DCC0E996605}"/>
    <cellStyle name="SAPBEXHLevel2X 9" xfId="25912" xr:uid="{B2056C51-141E-44C8-BBCE-CC860EDEBE02}"/>
    <cellStyle name="SAPBEXHLevel2X 9 2" xfId="30831" xr:uid="{14946926-7B7B-4ADE-8FE6-2A8F3E55CAF5}"/>
    <cellStyle name="SAPBEXHLevel3" xfId="194" xr:uid="{6FCEEF32-A549-44E9-99A6-E87E5245E55C}"/>
    <cellStyle name="SAPBEXHLevel3 10" xfId="28383" xr:uid="{161CB9B5-F719-475E-8772-D42C886D2E96}"/>
    <cellStyle name="SAPBEXHLevel3 10 2" xfId="32941" xr:uid="{2F443E92-DC52-4B0F-8BAB-5CB2F9589836}"/>
    <cellStyle name="SAPBEXHLevel3 11" xfId="26784" xr:uid="{95339094-14A8-4E00-82FA-72592F82D4E8}"/>
    <cellStyle name="SAPBEXHLevel3 11 2" xfId="31545" xr:uid="{854E90E2-BF78-46CF-AF6E-D6710C65CF7F}"/>
    <cellStyle name="SAPBEXHLevel3 12" xfId="29935" xr:uid="{A95F7461-F495-44FB-9934-29404D94EDB6}"/>
    <cellStyle name="SAPBEXHLevel3 2" xfId="195" xr:uid="{2E1DA18C-A7F1-4F17-9E02-85D05A2BFC94}"/>
    <cellStyle name="SAPBEXHLevel3 2 2" xfId="13728" xr:uid="{6E5D9F1E-7EC5-45FA-8B8C-623B2A42A49F}"/>
    <cellStyle name="SAPBEXHLevel3 2 2 2" xfId="25564" xr:uid="{145DF6B2-58FD-493C-B2F3-785200DE80F0}"/>
    <cellStyle name="SAPBEXHLevel3 2 2 2 2" xfId="27711" xr:uid="{B5A3A47D-367B-4422-B09D-DD35A097625D}"/>
    <cellStyle name="SAPBEXHLevel3 2 2 2 2 2" xfId="32298" xr:uid="{EC769C96-0D14-4447-83BD-B0F47EB9FD91}"/>
    <cellStyle name="SAPBEXHLevel3 2 2 2 3" xfId="28386" xr:uid="{532E592E-2A0F-448F-9DB4-169C293DDF9B}"/>
    <cellStyle name="SAPBEXHLevel3 2 2 2 3 2" xfId="32944" xr:uid="{0DBF43CE-3EE9-4399-99E6-BCBFB5DB84F0}"/>
    <cellStyle name="SAPBEXHLevel3 2 2 2 4" xfId="26840" xr:uid="{DE621C6A-BEA3-4EFE-A352-62B3039E01DF}"/>
    <cellStyle name="SAPBEXHLevel3 2 2 2 4 2" xfId="31601" xr:uid="{8A4845C6-58D5-45FA-B654-357A69DC0594}"/>
    <cellStyle name="SAPBEXHLevel3 2 2 2 5" xfId="29938" xr:uid="{6C797D2E-D73A-4589-BE86-F4218E22EB2B}"/>
    <cellStyle name="SAPBEXHLevel3 2 2 3" xfId="26662" xr:uid="{58CBEA29-4F4E-463F-A9D4-A6CB3E02E093}"/>
    <cellStyle name="SAPBEXHLevel3 2 2 3 2" xfId="31440" xr:uid="{1F3C41DD-D14B-4379-A592-5D1CF243B6FF}"/>
    <cellStyle name="SAPBEXHLevel3 2 2 4" xfId="28385" xr:uid="{87A2F276-108E-437C-BE7E-75F433C91A5B}"/>
    <cellStyle name="SAPBEXHLevel3 2 2 4 2" xfId="32943" xr:uid="{9BEBF532-62A6-421D-9847-65362F387019}"/>
    <cellStyle name="SAPBEXHLevel3 2 2 5" xfId="26600" xr:uid="{5E4CDD48-3169-4D10-B1C3-E76DDFC91823}"/>
    <cellStyle name="SAPBEXHLevel3 2 2 5 2" xfId="31387" xr:uid="{FBB9107B-2668-4633-A8BE-2042A07230EB}"/>
    <cellStyle name="SAPBEXHLevel3 2 2 6" xfId="29937" xr:uid="{59B9FC79-203D-4B44-ADC7-0600DD550D27}"/>
    <cellStyle name="SAPBEXHLevel3 2 2 7" xfId="30260" xr:uid="{9FA70D51-C0C8-48A7-8AD7-5245F99BA176}"/>
    <cellStyle name="SAPBEXHLevel3 2 3" xfId="24332" xr:uid="{5E63B088-5730-436B-A925-772BF8FAFCBE}"/>
    <cellStyle name="SAPBEXHLevel3 2 3 2" xfId="25651" xr:uid="{CA4EB671-77B6-4A45-91BC-79B99F67EFAE}"/>
    <cellStyle name="SAPBEXHLevel3 2 3 2 2" xfId="27798" xr:uid="{57F8C87E-AAAF-4EED-873A-EF820C237322}"/>
    <cellStyle name="SAPBEXHLevel3 2 3 2 2 2" xfId="32385" xr:uid="{9A9B310F-8B5E-4907-9A0E-F1304FCF208F}"/>
    <cellStyle name="SAPBEXHLevel3 2 3 2 3" xfId="28388" xr:uid="{77B3E998-CF25-48F7-BFF7-6931CE60301E}"/>
    <cellStyle name="SAPBEXHLevel3 2 3 2 3 2" xfId="32946" xr:uid="{CDE191C1-44CF-4402-9DA1-F2B7EF1EAC50}"/>
    <cellStyle name="SAPBEXHLevel3 2 3 2 4" xfId="26509" xr:uid="{135D295F-10BE-41BB-A65D-41B024574B69}"/>
    <cellStyle name="SAPBEXHLevel3 2 3 2 4 2" xfId="31297" xr:uid="{F9BC5789-30C2-4D9F-AD7D-316E6AD2163C}"/>
    <cellStyle name="SAPBEXHLevel3 2 3 2 5" xfId="29940" xr:uid="{69220E68-B4EB-4FE4-8F31-17B5341E3471}"/>
    <cellStyle name="SAPBEXHLevel3 2 3 3" xfId="27178" xr:uid="{FDC71666-B531-4458-A3A6-10804F48F5BA}"/>
    <cellStyle name="SAPBEXHLevel3 2 3 3 2" xfId="31896" xr:uid="{4DA2E65C-A98B-4680-A0AF-0AEA919BA5EB}"/>
    <cellStyle name="SAPBEXHLevel3 2 3 4" xfId="28387" xr:uid="{B4EAFD62-EB99-44A9-827F-D9EB4FE102D2}"/>
    <cellStyle name="SAPBEXHLevel3 2 3 4 2" xfId="32945" xr:uid="{F0F114D6-1BD5-43F9-88ED-B1D0280F50E9}"/>
    <cellStyle name="SAPBEXHLevel3 2 3 5" xfId="26234" xr:uid="{847FE579-C3CB-40F4-B3BF-7A9721FEE756}"/>
    <cellStyle name="SAPBEXHLevel3 2 3 5 2" xfId="31023" xr:uid="{2282F9F6-7148-451B-851B-BA60AE08CDCC}"/>
    <cellStyle name="SAPBEXHLevel3 2 3 6" xfId="29939" xr:uid="{7A788845-3EEC-460F-8529-E8C3A556AA7B}"/>
    <cellStyle name="SAPBEXHLevel3 2 3 7" xfId="30347" xr:uid="{C7E1E553-5A97-47E4-B564-969AA6E3A876}"/>
    <cellStyle name="SAPBEXHLevel3 2 4" xfId="24716" xr:uid="{D22F6A02-A3F3-4A7D-8492-FB25EC3C32F4}"/>
    <cellStyle name="SAPBEXHLevel3 2 4 2" xfId="25381" xr:uid="{90947226-0DF2-46AE-A1B0-D71C26CBA1BD}"/>
    <cellStyle name="SAPBEXHLevel3 2 4 2 2" xfId="27529" xr:uid="{7B045BE4-43BE-44FF-BE48-E331B7581F91}"/>
    <cellStyle name="SAPBEXHLevel3 2 4 2 2 2" xfId="32120" xr:uid="{DBBDEDF2-2623-42B7-ABF2-4EAF426667ED}"/>
    <cellStyle name="SAPBEXHLevel3 2 4 2 3" xfId="28390" xr:uid="{B586B419-8438-4FD9-8BCD-3BE6C97CEA59}"/>
    <cellStyle name="SAPBEXHLevel3 2 4 2 3 2" xfId="32948" xr:uid="{6870C9F9-5A1F-4437-9C3B-F3C2B2334622}"/>
    <cellStyle name="SAPBEXHLevel3 2 4 2 4" xfId="26378" xr:uid="{7DDB7713-D24C-4184-9265-D4BF00C156A7}"/>
    <cellStyle name="SAPBEXHLevel3 2 4 2 4 2" xfId="31166" xr:uid="{3E23DC1D-48DF-46A5-89F9-EE0CDA42BDDD}"/>
    <cellStyle name="SAPBEXHLevel3 2 4 2 5" xfId="29942" xr:uid="{0C458364-102E-4603-88E2-CDB226330FAF}"/>
    <cellStyle name="SAPBEXHLevel3 2 4 2 6" xfId="30533" xr:uid="{AC0A67BD-4CE4-4498-A850-6D4593B793A2}"/>
    <cellStyle name="SAPBEXHLevel3 2 4 3" xfId="25680" xr:uid="{36DF29C5-6147-48AE-930D-46C051DA2960}"/>
    <cellStyle name="SAPBEXHLevel3 2 4 3 2" xfId="27827" xr:uid="{0494547E-EA2A-4B7F-9129-4FD8428479A4}"/>
    <cellStyle name="SAPBEXHLevel3 2 4 3 2 2" xfId="32414" xr:uid="{DB8E6E46-7434-4CB6-B264-FE846D11B794}"/>
    <cellStyle name="SAPBEXHLevel3 2 4 3 3" xfId="28391" xr:uid="{B405AA4F-CA42-40B0-ADDA-8DB3761BA960}"/>
    <cellStyle name="SAPBEXHLevel3 2 4 3 3 2" xfId="32949" xr:uid="{686DD6D0-9F96-4FA6-8BF3-4B9EF0E812F8}"/>
    <cellStyle name="SAPBEXHLevel3 2 4 3 4" xfId="26182" xr:uid="{2D0661A9-4FB3-4A50-A2D4-9C24D8409415}"/>
    <cellStyle name="SAPBEXHLevel3 2 4 3 4 2" xfId="30972" xr:uid="{A85FE6FD-393D-4729-BBB1-841A488C4CE2}"/>
    <cellStyle name="SAPBEXHLevel3 2 4 3 5" xfId="29943" xr:uid="{71B2381D-542F-4090-805B-DD76A8F17CB5}"/>
    <cellStyle name="SAPBEXHLevel3 2 4 4" xfId="27301" xr:uid="{6C97E959-0541-4809-990B-44051AFE0AA1}"/>
    <cellStyle name="SAPBEXHLevel3 2 4 4 2" xfId="31936" xr:uid="{EDD39DB4-5F12-4654-B226-AC18BACBFF00}"/>
    <cellStyle name="SAPBEXHLevel3 2 4 5" xfId="28389" xr:uid="{00057A04-659C-486E-A2B3-83C77AAA333F}"/>
    <cellStyle name="SAPBEXHLevel3 2 4 5 2" xfId="32947" xr:uid="{40A44CB3-9D93-4DC4-B54E-B4C3A67E47EE}"/>
    <cellStyle name="SAPBEXHLevel3 2 4 6" xfId="26837" xr:uid="{6EB072B3-C9EC-4972-9F30-F3F10DA0F751}"/>
    <cellStyle name="SAPBEXHLevel3 2 4 6 2" xfId="31598" xr:uid="{63CF5D55-74F5-4FB8-8698-58FC328FC954}"/>
    <cellStyle name="SAPBEXHLevel3 2 4 7" xfId="29941" xr:uid="{6FA26D71-ECA4-4CF9-A9D1-978E5E0E7C4F}"/>
    <cellStyle name="SAPBEXHLevel3 2 4 8" xfId="30376" xr:uid="{2FC5011A-3E74-4435-8BE5-1806EFC9A228}"/>
    <cellStyle name="SAPBEXHLevel3 2 5" xfId="25188" xr:uid="{39A010D1-17E3-45A7-B032-44FB73FD0426}"/>
    <cellStyle name="SAPBEXHLevel3 2 5 2" xfId="25466" xr:uid="{32407978-80F7-4330-8C60-EBFFBBB41498}"/>
    <cellStyle name="SAPBEXHLevel3 2 5 2 2" xfId="27614" xr:uid="{0C81F75D-78BC-4D51-A6ED-D79206ACB17A}"/>
    <cellStyle name="SAPBEXHLevel3 2 5 2 2 2" xfId="32205" xr:uid="{D7C3610D-9918-4C9E-BD18-E5DA8ACAC3CC}"/>
    <cellStyle name="SAPBEXHLevel3 2 5 2 3" xfId="28393" xr:uid="{E5480795-99CF-4BB3-A1D4-A146D92FB07B}"/>
    <cellStyle name="SAPBEXHLevel3 2 5 2 3 2" xfId="32951" xr:uid="{E0274506-7ABE-47CC-8962-938855E50117}"/>
    <cellStyle name="SAPBEXHLevel3 2 5 2 4" xfId="27047" xr:uid="{B55211F5-23DD-4C60-879F-129D5371C434}"/>
    <cellStyle name="SAPBEXHLevel3 2 5 2 4 2" xfId="31808" xr:uid="{E48DC9EA-98DB-416E-9A20-C7730593C1BB}"/>
    <cellStyle name="SAPBEXHLevel3 2 5 2 5" xfId="29945" xr:uid="{75F315B2-D787-481B-BBE0-46042E4FC710}"/>
    <cellStyle name="SAPBEXHLevel3 2 5 2 6" xfId="30618" xr:uid="{8D70B184-4612-4F87-8A0C-994AEB2924F7}"/>
    <cellStyle name="SAPBEXHLevel3 2 5 3" xfId="25785" xr:uid="{7C1276D2-02B6-4F6D-9E78-070003EBEE60}"/>
    <cellStyle name="SAPBEXHLevel3 2 5 3 2" xfId="27932" xr:uid="{D12D9501-FDEA-4BA3-AFB6-190BA4D1E672}"/>
    <cellStyle name="SAPBEXHLevel3 2 5 3 2 2" xfId="32519" xr:uid="{06BD91EB-BC45-4981-9582-85D2659E372D}"/>
    <cellStyle name="SAPBEXHLevel3 2 5 3 3" xfId="28394" xr:uid="{0E7024AF-CE03-4E98-A5EA-CAAF5DAE2F9A}"/>
    <cellStyle name="SAPBEXHLevel3 2 5 3 3 2" xfId="32952" xr:uid="{E075CBDE-73B2-49F3-AA71-B466A625E06C}"/>
    <cellStyle name="SAPBEXHLevel3 2 5 3 4" xfId="26188" xr:uid="{81DE9C4B-4021-44C3-A52F-B7C4833260F4}"/>
    <cellStyle name="SAPBEXHLevel3 2 5 3 4 2" xfId="30978" xr:uid="{C6C44039-697B-408F-9C31-810495897062}"/>
    <cellStyle name="SAPBEXHLevel3 2 5 3 5" xfId="29946" xr:uid="{2E0A8138-BC0C-4B64-A54B-D7136B560A0E}"/>
    <cellStyle name="SAPBEXHLevel3 2 5 3 6" xfId="30773" xr:uid="{992BEFBC-147A-4099-B539-093BF4D4B73D}"/>
    <cellStyle name="SAPBEXHLevel3 2 5 4" xfId="27466" xr:uid="{7F07E68E-4F0C-4E1D-9D13-D41B42704E73}"/>
    <cellStyle name="SAPBEXHLevel3 2 5 4 2" xfId="32064" xr:uid="{2FD716C4-2F00-47E2-9AB2-7B76E7B7043F}"/>
    <cellStyle name="SAPBEXHLevel3 2 5 5" xfId="28392" xr:uid="{3D310B77-870C-4C9A-A259-046F69F24B9F}"/>
    <cellStyle name="SAPBEXHLevel3 2 5 5 2" xfId="32950" xr:uid="{9F9CEF70-CBEE-4759-9EB5-071F4DB44DA4}"/>
    <cellStyle name="SAPBEXHLevel3 2 5 6" xfId="27016" xr:uid="{69554A00-8C01-4B92-851A-69D4F47D8D3C}"/>
    <cellStyle name="SAPBEXHLevel3 2 5 6 2" xfId="31777" xr:uid="{F6BC76AD-F725-473F-9D3B-00AA741ABECD}"/>
    <cellStyle name="SAPBEXHLevel3 2 5 7" xfId="29944" xr:uid="{3D53ACD4-8A04-413F-8D67-53080D67C7BC}"/>
    <cellStyle name="SAPBEXHLevel3 2 5 8" xfId="30481" xr:uid="{52041703-DA7D-419A-8A55-122D6F6E9B73}"/>
    <cellStyle name="SAPBEXHLevel3 2 6" xfId="25917" xr:uid="{824CB649-1838-4DC7-AE60-2E89A48EA157}"/>
    <cellStyle name="SAPBEXHLevel3 2 6 2" xfId="30836" xr:uid="{A85F9481-C6FC-4B93-A906-44BA502A3EB2}"/>
    <cellStyle name="SAPBEXHLevel3 2 7" xfId="28384" xr:uid="{016CFEBC-E5A4-43B8-866C-5139E44D2F28}"/>
    <cellStyle name="SAPBEXHLevel3 2 7 2" xfId="32942" xr:uid="{DF168F7F-832F-47FF-B801-6BD2D8A05307}"/>
    <cellStyle name="SAPBEXHLevel3 2 8" xfId="26861" xr:uid="{E36CDF3B-45E6-4AEE-8B3F-4085B452FB0E}"/>
    <cellStyle name="SAPBEXHLevel3 2 8 2" xfId="31622" xr:uid="{D6A9A697-8E14-4B74-818B-CFB78C7DB208}"/>
    <cellStyle name="SAPBEXHLevel3 2 9" xfId="29936" xr:uid="{A41E651F-5E4E-4567-BF29-8205650AE976}"/>
    <cellStyle name="SAPBEXHLevel3 3" xfId="196" xr:uid="{A9E31823-FE93-49FF-B75F-4C1C202EDF71}"/>
    <cellStyle name="SAPBEXHLevel3 3 2" xfId="13729" xr:uid="{1F0B7B8D-730E-472B-A011-D40DE281B468}"/>
    <cellStyle name="SAPBEXHLevel3 3 2 2" xfId="25565" xr:uid="{12FC1AF4-4BD1-416C-AEF6-64E99156B2E9}"/>
    <cellStyle name="SAPBEXHLevel3 3 2 2 2" xfId="27712" xr:uid="{69FFD8DA-65CE-4756-9CD7-359A6C768D37}"/>
    <cellStyle name="SAPBEXHLevel3 3 2 2 2 2" xfId="32299" xr:uid="{25E8EA3E-FEF2-4C95-8578-B017A5E83AFE}"/>
    <cellStyle name="SAPBEXHLevel3 3 2 2 3" xfId="28397" xr:uid="{4A14C6A7-7E8B-4F4E-93E0-6357396C0BF1}"/>
    <cellStyle name="SAPBEXHLevel3 3 2 2 3 2" xfId="32955" xr:uid="{E3A69735-894A-4CA3-8394-0F6F0BB7AFDD}"/>
    <cellStyle name="SAPBEXHLevel3 3 2 2 4" xfId="26598" xr:uid="{C2A941C0-47D8-4358-A9DB-14A67A929D30}"/>
    <cellStyle name="SAPBEXHLevel3 3 2 2 4 2" xfId="31385" xr:uid="{1D6A0902-AEB9-4C57-B580-C9249D20CE4C}"/>
    <cellStyle name="SAPBEXHLevel3 3 2 2 5" xfId="29949" xr:uid="{989ECFB5-880D-4BA7-B84A-0B7EBC095A29}"/>
    <cellStyle name="SAPBEXHLevel3 3 2 3" xfId="26663" xr:uid="{BC6451B2-0EBD-4DD5-AC32-F4F9276E5927}"/>
    <cellStyle name="SAPBEXHLevel3 3 2 3 2" xfId="31441" xr:uid="{A5E957E0-4945-4E5F-94E2-55A2C5FCCE20}"/>
    <cellStyle name="SAPBEXHLevel3 3 2 4" xfId="28396" xr:uid="{30588C94-45C9-40BE-93FC-E2630D4D0A82}"/>
    <cellStyle name="SAPBEXHLevel3 3 2 4 2" xfId="32954" xr:uid="{97C05B25-D49D-4623-94FF-E7C1C7A1FE11}"/>
    <cellStyle name="SAPBEXHLevel3 3 2 5" xfId="26770" xr:uid="{5486381D-ECA1-4A66-9D38-7A45BB89755A}"/>
    <cellStyle name="SAPBEXHLevel3 3 2 5 2" xfId="31532" xr:uid="{20DCE16D-9072-4858-AF5D-C3138FFE43A8}"/>
    <cellStyle name="SAPBEXHLevel3 3 2 6" xfId="29948" xr:uid="{2BB2D8B0-F188-4D83-9325-CDE0AE7EFBC6}"/>
    <cellStyle name="SAPBEXHLevel3 3 2 7" xfId="30261" xr:uid="{B98CF2BD-05AE-4F8E-93FA-FA86153C54A8}"/>
    <cellStyle name="SAPBEXHLevel3 3 3" xfId="24333" xr:uid="{B7FADBB0-DB78-4865-83B3-7A58B664513C}"/>
    <cellStyle name="SAPBEXHLevel3 3 3 2" xfId="25652" xr:uid="{6E89A58D-95C1-4C64-A71B-33CDE56DD09B}"/>
    <cellStyle name="SAPBEXHLevel3 3 3 2 2" xfId="27799" xr:uid="{59F69854-A1C5-45DF-993D-414956E5CDE9}"/>
    <cellStyle name="SAPBEXHLevel3 3 3 2 2 2" xfId="32386" xr:uid="{0B685805-DB17-4095-AE69-171D117797DD}"/>
    <cellStyle name="SAPBEXHLevel3 3 3 2 3" xfId="28399" xr:uid="{E7442E92-7B3B-4623-B619-DA1A7A4AA83C}"/>
    <cellStyle name="SAPBEXHLevel3 3 3 2 3 2" xfId="32957" xr:uid="{E34D6E20-AC66-427B-A59C-E383810BEB1E}"/>
    <cellStyle name="SAPBEXHLevel3 3 3 2 4" xfId="26746" xr:uid="{682FF277-73CB-4D36-B585-A8C645D6B2FC}"/>
    <cellStyle name="SAPBEXHLevel3 3 3 2 4 2" xfId="31508" xr:uid="{B006E8BC-7F25-41E2-9CF1-C7C390FB5FA3}"/>
    <cellStyle name="SAPBEXHLevel3 3 3 2 5" xfId="29951" xr:uid="{C15B7598-3AF0-4C95-9787-642FD0AEA2D1}"/>
    <cellStyle name="SAPBEXHLevel3 3 3 3" xfId="27179" xr:uid="{220EFEEF-B3D9-49F4-9D03-9A88EBDE350E}"/>
    <cellStyle name="SAPBEXHLevel3 3 3 3 2" xfId="31897" xr:uid="{6B81E681-EEBB-4EFC-A7E5-8481E3A8BC86}"/>
    <cellStyle name="SAPBEXHLevel3 3 3 4" xfId="28398" xr:uid="{2E98ECCD-62A3-475A-A8B5-5ADB48FD32CC}"/>
    <cellStyle name="SAPBEXHLevel3 3 3 4 2" xfId="32956" xr:uid="{291D0512-AB34-4731-BC8F-1EE855A43B8C}"/>
    <cellStyle name="SAPBEXHLevel3 3 3 5" xfId="26346" xr:uid="{A03DFEDF-A856-4B21-AFA3-5657E9BACD22}"/>
    <cellStyle name="SAPBEXHLevel3 3 3 5 2" xfId="31134" xr:uid="{31FA5BA7-E008-44D5-BE89-507DA98D3AAE}"/>
    <cellStyle name="SAPBEXHLevel3 3 3 6" xfId="29950" xr:uid="{CA6D14CB-AB25-48D4-8E1B-E970B46D812D}"/>
    <cellStyle name="SAPBEXHLevel3 3 3 7" xfId="30348" xr:uid="{5F31D93E-5DDA-4EA1-B65F-E8A30B11A97E}"/>
    <cellStyle name="SAPBEXHLevel3 3 4" xfId="24715" xr:uid="{4FFC1952-9541-4D28-A0B7-AF90D1FC82BA}"/>
    <cellStyle name="SAPBEXHLevel3 3 4 2" xfId="25469" xr:uid="{9779CA5F-3721-4079-8F37-DF1510603160}"/>
    <cellStyle name="SAPBEXHLevel3 3 4 2 2" xfId="27617" xr:uid="{8F19332D-9AB1-4665-90BD-4853F6CD1C9C}"/>
    <cellStyle name="SAPBEXHLevel3 3 4 2 2 2" xfId="32208" xr:uid="{D5DED647-E7CA-4610-A8F2-E653B47813B9}"/>
    <cellStyle name="SAPBEXHLevel3 3 4 2 3" xfId="28401" xr:uid="{778C6349-7B41-4B55-A066-7EE0E65164B8}"/>
    <cellStyle name="SAPBEXHLevel3 3 4 2 3 2" xfId="32959" xr:uid="{072B1E45-3707-41A4-B721-44A17E4117E1}"/>
    <cellStyle name="SAPBEXHLevel3 3 4 2 4" xfId="26806" xr:uid="{45ADFBD2-46C7-4D4D-BD25-B88E8D2F993C}"/>
    <cellStyle name="SAPBEXHLevel3 3 4 2 4 2" xfId="31567" xr:uid="{67678FA3-E52C-4106-B40E-2786364A732B}"/>
    <cellStyle name="SAPBEXHLevel3 3 4 2 5" xfId="29953" xr:uid="{C714490A-0946-4226-90CD-1AFC77E2719E}"/>
    <cellStyle name="SAPBEXHLevel3 3 4 2 6" xfId="30621" xr:uid="{C52BA275-DAAF-4348-B8D9-2C87536FFA2A}"/>
    <cellStyle name="SAPBEXHLevel3 3 4 3" xfId="25679" xr:uid="{B67720DA-69E5-4726-9232-D6B632AB3D69}"/>
    <cellStyle name="SAPBEXHLevel3 3 4 3 2" xfId="27826" xr:uid="{2FD1C751-90A3-4092-B02F-C7F2623363A0}"/>
    <cellStyle name="SAPBEXHLevel3 3 4 3 2 2" xfId="32413" xr:uid="{5CB0562B-EACD-4762-8CCD-2E74B30AF8D1}"/>
    <cellStyle name="SAPBEXHLevel3 3 4 3 3" xfId="28402" xr:uid="{E3F3E875-D41C-4C88-9692-A247EBA68BA1}"/>
    <cellStyle name="SAPBEXHLevel3 3 4 3 3 2" xfId="32960" xr:uid="{E2CC2784-B9AA-43C8-8143-05C62C997A1C}"/>
    <cellStyle name="SAPBEXHLevel3 3 4 3 4" xfId="26340" xr:uid="{DAE801F0-11B5-4ACE-AEAE-407F2F07F0C7}"/>
    <cellStyle name="SAPBEXHLevel3 3 4 3 4 2" xfId="31128" xr:uid="{E82A39DB-8309-4C8D-8D82-67A27EF0272C}"/>
    <cellStyle name="SAPBEXHLevel3 3 4 3 5" xfId="29954" xr:uid="{64FFADE8-DC17-4FB2-BB8B-07A19896E59E}"/>
    <cellStyle name="SAPBEXHLevel3 3 4 4" xfId="27300" xr:uid="{103305FD-77D4-45BF-84B8-37B3905289A0}"/>
    <cellStyle name="SAPBEXHLevel3 3 4 4 2" xfId="31935" xr:uid="{F5A73BBA-9B93-4B75-9764-F1F6D037766E}"/>
    <cellStyle name="SAPBEXHLevel3 3 4 5" xfId="28400" xr:uid="{56014BE6-BE69-4AA3-B7D7-A85A213228D9}"/>
    <cellStyle name="SAPBEXHLevel3 3 4 5 2" xfId="32958" xr:uid="{5C9C74D5-FF79-478E-AD6E-2C32E8891882}"/>
    <cellStyle name="SAPBEXHLevel3 3 4 6" xfId="26426" xr:uid="{83367ED5-A37D-425C-AD3A-B06F135FF0D4}"/>
    <cellStyle name="SAPBEXHLevel3 3 4 6 2" xfId="31214" xr:uid="{FBA2D8F4-99FB-4448-BF50-2C56C6AAA0B1}"/>
    <cellStyle name="SAPBEXHLevel3 3 4 7" xfId="29952" xr:uid="{E1FA2AE0-B09E-4D84-897F-B55E1E6E6BFA}"/>
    <cellStyle name="SAPBEXHLevel3 3 4 8" xfId="30375" xr:uid="{CAB45CBE-F993-4F6E-A5DB-FD811F7271CB}"/>
    <cellStyle name="SAPBEXHLevel3 3 5" xfId="25189" xr:uid="{49AE9BC9-4A86-4CBE-83B9-0637D7185CDE}"/>
    <cellStyle name="SAPBEXHLevel3 3 5 2" xfId="25377" xr:uid="{F063A7B8-5AF1-446C-9D04-009AF667D092}"/>
    <cellStyle name="SAPBEXHLevel3 3 5 2 2" xfId="27525" xr:uid="{1BE60DFE-A173-4447-A64F-30B9F5528363}"/>
    <cellStyle name="SAPBEXHLevel3 3 5 2 2 2" xfId="32116" xr:uid="{B731476B-702A-4F04-8EBA-A884490D4650}"/>
    <cellStyle name="SAPBEXHLevel3 3 5 2 3" xfId="28404" xr:uid="{BCF47D00-3878-446A-A8F6-8C087B81C210}"/>
    <cellStyle name="SAPBEXHLevel3 3 5 2 3 2" xfId="32962" xr:uid="{BE792B70-E881-4E91-821B-B7D48DE1231D}"/>
    <cellStyle name="SAPBEXHLevel3 3 5 2 4" xfId="26824" xr:uid="{17C676C4-5733-4ECC-90CB-F888F9038D85}"/>
    <cellStyle name="SAPBEXHLevel3 3 5 2 4 2" xfId="31585" xr:uid="{9064746C-81F7-4BD5-B499-FF905EA41924}"/>
    <cellStyle name="SAPBEXHLevel3 3 5 2 5" xfId="29956" xr:uid="{60AB0F42-5A41-4EEA-A8C8-C3A41FA17961}"/>
    <cellStyle name="SAPBEXHLevel3 3 5 2 6" xfId="30529" xr:uid="{8FF0C597-186C-4BA7-83B2-6467C727B789}"/>
    <cellStyle name="SAPBEXHLevel3 3 5 3" xfId="25786" xr:uid="{FFCD00F3-C25C-4759-81A6-8744B98C5B0A}"/>
    <cellStyle name="SAPBEXHLevel3 3 5 3 2" xfId="27933" xr:uid="{6273F1DA-F491-4F4C-8152-1E4CF3EF452A}"/>
    <cellStyle name="SAPBEXHLevel3 3 5 3 2 2" xfId="32520" xr:uid="{D85DF281-BB90-4967-A1B2-6D14BC7DF67D}"/>
    <cellStyle name="SAPBEXHLevel3 3 5 3 3" xfId="28405" xr:uid="{2302FF47-BA83-4BFD-A68C-38E04E96AC80}"/>
    <cellStyle name="SAPBEXHLevel3 3 5 3 3 2" xfId="32963" xr:uid="{4D5844E6-3CF9-44D2-A76F-60A0F247D0F2}"/>
    <cellStyle name="SAPBEXHLevel3 3 5 3 4" xfId="27005" xr:uid="{2485CFD8-B2BB-4DC9-8335-81BA0D683610}"/>
    <cellStyle name="SAPBEXHLevel3 3 5 3 4 2" xfId="31766" xr:uid="{DCB22364-B7E7-406E-B1D2-7B5FD6C6A7CE}"/>
    <cellStyle name="SAPBEXHLevel3 3 5 3 5" xfId="29957" xr:uid="{30E64D91-CE2D-426A-9686-BC34A8F4B94C}"/>
    <cellStyle name="SAPBEXHLevel3 3 5 3 6" xfId="30774" xr:uid="{213B2DD7-AB18-4E4C-A37D-36603AFFF212}"/>
    <cellStyle name="SAPBEXHLevel3 3 5 4" xfId="27467" xr:uid="{2DE32366-4038-46FD-990D-12C9695DDB45}"/>
    <cellStyle name="SAPBEXHLevel3 3 5 4 2" xfId="32065" xr:uid="{635B4D6E-14E7-41D7-892B-C5B4228495A6}"/>
    <cellStyle name="SAPBEXHLevel3 3 5 5" xfId="28403" xr:uid="{D9C2CBEF-0F72-4FB6-A6FF-823C14BD599A}"/>
    <cellStyle name="SAPBEXHLevel3 3 5 5 2" xfId="32961" xr:uid="{5574F4A3-B77C-44F3-928E-4236BAE2E34B}"/>
    <cellStyle name="SAPBEXHLevel3 3 5 6" xfId="26308" xr:uid="{9D90C09D-94B2-47A6-A146-588E3F627820}"/>
    <cellStyle name="SAPBEXHLevel3 3 5 6 2" xfId="31096" xr:uid="{72D2250F-BA74-4B87-B645-42EDF1E93BEA}"/>
    <cellStyle name="SAPBEXHLevel3 3 5 7" xfId="29955" xr:uid="{956697DC-776A-4AA5-8B02-836050803CBD}"/>
    <cellStyle name="SAPBEXHLevel3 3 5 8" xfId="30482" xr:uid="{C3E627F6-ED65-4049-95F1-F3AD6A3DD155}"/>
    <cellStyle name="SAPBEXHLevel3 3 6" xfId="25918" xr:uid="{A4F29548-AE86-4309-A99B-DE4E65C96AA5}"/>
    <cellStyle name="SAPBEXHLevel3 3 6 2" xfId="30837" xr:uid="{32BA8345-8048-403A-987B-D7EFEBF0AA13}"/>
    <cellStyle name="SAPBEXHLevel3 3 7" xfId="28395" xr:uid="{EC2408EC-65B5-4EEF-B9A3-6D86A411C16F}"/>
    <cellStyle name="SAPBEXHLevel3 3 7 2" xfId="32953" xr:uid="{00DF2383-F95E-4C5E-BA7A-772002F175D0}"/>
    <cellStyle name="SAPBEXHLevel3 3 8" xfId="26335" xr:uid="{7387A445-A856-4F6C-A299-9433EC50555C}"/>
    <cellStyle name="SAPBEXHLevel3 3 8 2" xfId="31123" xr:uid="{AA3CC96A-EC59-4F4B-9787-1C407B3722BB}"/>
    <cellStyle name="SAPBEXHLevel3 3 9" xfId="29947" xr:uid="{AB253212-4569-4D9C-86B9-4B59C55CDDAC}"/>
    <cellStyle name="SAPBEXHLevel3 4" xfId="197" xr:uid="{424B46C6-23D3-4581-AEFB-3D03DF304332}"/>
    <cellStyle name="SAPBEXHLevel3 4 2" xfId="13730" xr:uid="{342A5C05-5E84-4358-B083-1596222E6C3B}"/>
    <cellStyle name="SAPBEXHLevel3 4 2 2" xfId="25566" xr:uid="{3922E03F-1AE3-4D11-8EAD-2EA9C7B25224}"/>
    <cellStyle name="SAPBEXHLevel3 4 2 2 2" xfId="27713" xr:uid="{5648F70D-CE13-4658-B5BB-691E8A5519E7}"/>
    <cellStyle name="SAPBEXHLevel3 4 2 2 2 2" xfId="32300" xr:uid="{63C9AEA8-4A9D-40DA-A65B-9761A78F9FB1}"/>
    <cellStyle name="SAPBEXHLevel3 4 2 2 3" xfId="28408" xr:uid="{58EAFB1E-9BE2-459B-80E8-ACF1C54FDF3A}"/>
    <cellStyle name="SAPBEXHLevel3 4 2 2 3 2" xfId="32966" xr:uid="{C5DF6E95-4100-4AC9-B64F-797F450AB8E6}"/>
    <cellStyle name="SAPBEXHLevel3 4 2 2 4" xfId="26767" xr:uid="{24566036-AD59-44A4-A944-E0E4A0BD723E}"/>
    <cellStyle name="SAPBEXHLevel3 4 2 2 4 2" xfId="31529" xr:uid="{E4ACB4C9-0D17-45D6-88CA-3EAC8A3EE56D}"/>
    <cellStyle name="SAPBEXHLevel3 4 2 2 5" xfId="29960" xr:uid="{DCEBC91B-F454-45A0-BE36-EBE451B0A1ED}"/>
    <cellStyle name="SAPBEXHLevel3 4 2 3" xfId="26664" xr:uid="{64D2105C-6456-4E41-9BB9-75CC48EB52B6}"/>
    <cellStyle name="SAPBEXHLevel3 4 2 3 2" xfId="31442" xr:uid="{B4260620-3A55-4678-A496-9668B2FD2238}"/>
    <cellStyle name="SAPBEXHLevel3 4 2 4" xfId="28407" xr:uid="{96421CE3-8F16-4C41-ACE0-DF4A28763622}"/>
    <cellStyle name="SAPBEXHLevel3 4 2 4 2" xfId="32965" xr:uid="{4E7267BF-2EE5-4EFB-B36F-D7406E678E82}"/>
    <cellStyle name="SAPBEXHLevel3 4 2 5" xfId="26589" xr:uid="{1E505463-0187-4570-BDDE-FA04E2F16F8D}"/>
    <cellStyle name="SAPBEXHLevel3 4 2 5 2" xfId="31376" xr:uid="{451D04D2-5A0A-4D52-BE33-5DE74EF10E21}"/>
    <cellStyle name="SAPBEXHLevel3 4 2 6" xfId="29959" xr:uid="{FC2AE76C-55D5-49E5-8647-B983D973515E}"/>
    <cellStyle name="SAPBEXHLevel3 4 2 7" xfId="30262" xr:uid="{105C2917-8918-4DF5-8367-B790A9D4A847}"/>
    <cellStyle name="SAPBEXHLevel3 4 3" xfId="25919" xr:uid="{AE2AAE22-45AE-4B85-987A-6239331E10E7}"/>
    <cellStyle name="SAPBEXHLevel3 4 3 2" xfId="30838" xr:uid="{71382374-BA54-4DDB-8953-6BA3D4451F7A}"/>
    <cellStyle name="SAPBEXHLevel3 4 4" xfId="28406" xr:uid="{1F6DD395-E873-4B52-9428-7AFF1654B9B6}"/>
    <cellStyle name="SAPBEXHLevel3 4 4 2" xfId="32964" xr:uid="{F90BF1D6-C201-4CD5-9430-69FEDA9B1617}"/>
    <cellStyle name="SAPBEXHLevel3 4 5" xfId="26930" xr:uid="{13A19351-4F7A-4B4A-8B00-35586D644107}"/>
    <cellStyle name="SAPBEXHLevel3 4 5 2" xfId="31691" xr:uid="{9FF42139-664C-4CEF-8C5A-B34CD8E31B29}"/>
    <cellStyle name="SAPBEXHLevel3 4 6" xfId="29958" xr:uid="{977E2210-0626-45FC-A2F2-D6EEFB82F0EB}"/>
    <cellStyle name="SAPBEXHLevel3 5" xfId="322" xr:uid="{EC5AAD84-A0AF-454D-A65C-788FEBEF494F}"/>
    <cellStyle name="SAPBEXHLevel3 5 2" xfId="13787" xr:uid="{EF609A83-FF82-49E7-9CBE-7B738A283E8E}"/>
    <cellStyle name="SAPBEXHLevel3 5 2 2" xfId="25598" xr:uid="{AD15882A-8B75-4C32-A41E-7D3E5A64717E}"/>
    <cellStyle name="SAPBEXHLevel3 5 2 2 2" xfId="27745" xr:uid="{8F84B707-8173-4C36-B4B9-75893BE5F3E2}"/>
    <cellStyle name="SAPBEXHLevel3 5 2 2 2 2" xfId="32332" xr:uid="{1309CD05-5935-419E-9EDC-5ADCEC371E17}"/>
    <cellStyle name="SAPBEXHLevel3 5 2 2 3" xfId="28411" xr:uid="{5BEF16F8-9239-4F5F-A47A-B13722E23527}"/>
    <cellStyle name="SAPBEXHLevel3 5 2 2 3 2" xfId="32969" xr:uid="{3EB66D14-A626-4AA4-A952-8D342AB885C0}"/>
    <cellStyle name="SAPBEXHLevel3 5 2 2 4" xfId="26425" xr:uid="{71C688A1-501E-4AB6-BC99-15F7C549269D}"/>
    <cellStyle name="SAPBEXHLevel3 5 2 2 4 2" xfId="31213" xr:uid="{50E8D90E-0BDA-442A-9E0C-88A62F76AD98}"/>
    <cellStyle name="SAPBEXHLevel3 5 2 2 5" xfId="29963" xr:uid="{88EE1001-D856-4BB1-9783-808B8AF65E9C}"/>
    <cellStyle name="SAPBEXHLevel3 5 2 3" xfId="26699" xr:uid="{A9C009B6-E265-4C98-9BC9-60A1FB8E74B8}"/>
    <cellStyle name="SAPBEXHLevel3 5 2 3 2" xfId="31476" xr:uid="{B9E18922-F925-4031-B80E-BE723FF348B8}"/>
    <cellStyle name="SAPBEXHLevel3 5 2 4" xfId="28410" xr:uid="{DE605FC5-579D-4F12-867C-80FD1FEBB47D}"/>
    <cellStyle name="SAPBEXHLevel3 5 2 4 2" xfId="32968" xr:uid="{1C246B04-316D-4123-98B8-EFF53A020A66}"/>
    <cellStyle name="SAPBEXHLevel3 5 2 5" xfId="26205" xr:uid="{346847A7-97C6-4B60-BB97-E60A83BBFF18}"/>
    <cellStyle name="SAPBEXHLevel3 5 2 5 2" xfId="30994" xr:uid="{5D595588-5009-40E4-8F03-7CEC986C93EA}"/>
    <cellStyle name="SAPBEXHLevel3 5 2 6" xfId="29962" xr:uid="{2DEDA995-AAF2-405C-B234-CB617C8EB534}"/>
    <cellStyle name="SAPBEXHLevel3 5 2 7" xfId="30294" xr:uid="{B5FCBB43-3825-47D3-965C-BB87FED0FBA9}"/>
    <cellStyle name="SAPBEXHLevel3 5 3" xfId="25982" xr:uid="{7B5821A8-FB4E-4FAA-8BF0-A057E4988036}"/>
    <cellStyle name="SAPBEXHLevel3 5 3 2" xfId="30871" xr:uid="{AB3172F7-18B1-4705-8D9B-63D144454DE8}"/>
    <cellStyle name="SAPBEXHLevel3 5 4" xfId="28409" xr:uid="{BEE024CA-8946-41CB-A831-A1A25525E5ED}"/>
    <cellStyle name="SAPBEXHLevel3 5 4 2" xfId="32967" xr:uid="{A104ABCD-EE0B-47B5-8C92-78AC4F6DB8CE}"/>
    <cellStyle name="SAPBEXHLevel3 5 5" xfId="27983" xr:uid="{47A18D47-F1F0-46FE-BAC2-5E8BDBE52F0E}"/>
    <cellStyle name="SAPBEXHLevel3 5 5 2" xfId="32541" xr:uid="{A93D1DA2-2011-4381-AF92-4ACEE6082DB9}"/>
    <cellStyle name="SAPBEXHLevel3 5 6" xfId="29961" xr:uid="{D67F0DAE-E0C6-49DD-ADF1-75397B7FFF08}"/>
    <cellStyle name="SAPBEXHLevel3 6" xfId="13727" xr:uid="{C61ED884-547B-4636-B734-9BEDAB7C4FAD}"/>
    <cellStyle name="SAPBEXHLevel3 6 2" xfId="25563" xr:uid="{00959564-F91F-4FE8-AF36-FBE4A376AB1D}"/>
    <cellStyle name="SAPBEXHLevel3 6 2 2" xfId="27710" xr:uid="{5908A1AC-B5F7-4CF6-9A7C-8E4F73CB24F9}"/>
    <cellStyle name="SAPBEXHLevel3 6 2 2 2" xfId="32297" xr:uid="{EBDCF653-82EB-442A-894A-D8E80F80F4EB}"/>
    <cellStyle name="SAPBEXHLevel3 6 2 3" xfId="28413" xr:uid="{53DEDC68-56CF-4A13-A65B-507460658C53}"/>
    <cellStyle name="SAPBEXHLevel3 6 2 3 2" xfId="32971" xr:uid="{7137D3D3-AD02-4294-A54D-84BF52F76CAE}"/>
    <cellStyle name="SAPBEXHLevel3 6 2 4" xfId="26852" xr:uid="{B4CFB0B0-AB6F-4A13-B8FE-83E9E075D8FB}"/>
    <cellStyle name="SAPBEXHLevel3 6 2 4 2" xfId="31613" xr:uid="{FF2288E6-0621-409B-90C8-49665447C095}"/>
    <cellStyle name="SAPBEXHLevel3 6 2 5" xfId="29965" xr:uid="{7E53B8B9-573A-4F8B-A0D9-CC18C1CF6D29}"/>
    <cellStyle name="SAPBEXHLevel3 6 3" xfId="26661" xr:uid="{D7312238-64E3-4EE6-A4BA-FA60632216C1}"/>
    <cellStyle name="SAPBEXHLevel3 6 3 2" xfId="31439" xr:uid="{00B644D6-0DE2-4465-B691-70768C73615F}"/>
    <cellStyle name="SAPBEXHLevel3 6 4" xfId="28412" xr:uid="{878F5EEF-A971-4BEC-B581-5CA6CF4EC2ED}"/>
    <cellStyle name="SAPBEXHLevel3 6 4 2" xfId="32970" xr:uid="{CC51EE5A-19F5-4B0B-ADCC-DA64920C7C3A}"/>
    <cellStyle name="SAPBEXHLevel3 6 5" xfId="26451" xr:uid="{9B61333A-A1B1-4BAB-B4AC-8548C113FDC3}"/>
    <cellStyle name="SAPBEXHLevel3 6 5 2" xfId="31239" xr:uid="{8DE6FC57-5974-42C7-B061-882BE20E3913}"/>
    <cellStyle name="SAPBEXHLevel3 6 6" xfId="29964" xr:uid="{F2095C73-4C80-470B-8B91-D5CA3D40BA54}"/>
    <cellStyle name="SAPBEXHLevel3 6 7" xfId="30259" xr:uid="{99D6CD85-E9FC-49FF-AAC3-613942F12BD5}"/>
    <cellStyle name="SAPBEXHLevel3 7" xfId="24717" xr:uid="{022142F0-7F66-4149-94B9-98CF17BD9961}"/>
    <cellStyle name="SAPBEXHLevel3 7 2" xfId="25482" xr:uid="{D2CB26CC-3D00-4E3B-B7AC-1659E56185B7}"/>
    <cellStyle name="SAPBEXHLevel3 7 2 2" xfId="27630" xr:uid="{6DE3DC97-F4F5-4F6B-B85C-BB2A3F26BA5F}"/>
    <cellStyle name="SAPBEXHLevel3 7 2 2 2" xfId="32221" xr:uid="{5DB004C9-A21E-4302-B704-6D9CF6712932}"/>
    <cellStyle name="SAPBEXHLevel3 7 2 3" xfId="28415" xr:uid="{AA56B66E-B29B-40DA-B089-48892D065F99}"/>
    <cellStyle name="SAPBEXHLevel3 7 2 3 2" xfId="32973" xr:uid="{E9D33081-01E3-4FD5-A97F-0EB1F0E58A55}"/>
    <cellStyle name="SAPBEXHLevel3 7 2 4" xfId="26443" xr:uid="{06ABFDF7-BBA3-49CF-BC87-F5F9ABC6F935}"/>
    <cellStyle name="SAPBEXHLevel3 7 2 4 2" xfId="31231" xr:uid="{DCDDD874-D712-430C-97CC-E7B99AB4EC49}"/>
    <cellStyle name="SAPBEXHLevel3 7 2 5" xfId="29967" xr:uid="{B79EAA6E-82E6-4E2A-A3A5-5651F1E1C3A2}"/>
    <cellStyle name="SAPBEXHLevel3 7 2 6" xfId="30634" xr:uid="{D3091325-417D-4AE2-B8F2-65C879D456F9}"/>
    <cellStyle name="SAPBEXHLevel3 7 3" xfId="25681" xr:uid="{7FDA18E7-63CB-42CD-B437-7DF2BEC2C765}"/>
    <cellStyle name="SAPBEXHLevel3 7 3 2" xfId="27828" xr:uid="{53C9677E-8343-468B-9085-6660BD9E3880}"/>
    <cellStyle name="SAPBEXHLevel3 7 3 2 2" xfId="32415" xr:uid="{2D9D59FB-6D9E-431E-B6D3-D6366E3AB595}"/>
    <cellStyle name="SAPBEXHLevel3 7 3 3" xfId="28416" xr:uid="{5B210C02-463B-46E2-99A5-AF87168A76A0}"/>
    <cellStyle name="SAPBEXHLevel3 7 3 3 2" xfId="32974" xr:uid="{F5DF2660-C2BE-4BE8-8A30-536B7B58A30A}"/>
    <cellStyle name="SAPBEXHLevel3 7 3 4" xfId="27100" xr:uid="{F8FDEF63-5815-4B43-BFF0-F9F702F938E0}"/>
    <cellStyle name="SAPBEXHLevel3 7 3 4 2" xfId="31848" xr:uid="{B1DDF272-1863-45C6-BC56-EDFB1B7401B7}"/>
    <cellStyle name="SAPBEXHLevel3 7 3 5" xfId="29968" xr:uid="{1655B99A-B9F8-4886-9BD3-14019BEB49F0}"/>
    <cellStyle name="SAPBEXHLevel3 7 4" xfId="27302" xr:uid="{19E10366-468D-4C1C-85C8-17C51C6C6E97}"/>
    <cellStyle name="SAPBEXHLevel3 7 4 2" xfId="31937" xr:uid="{856E2000-DBF8-4438-8F93-DC35D7EDD817}"/>
    <cellStyle name="SAPBEXHLevel3 7 5" xfId="28414" xr:uid="{805FA006-D6BD-4ED8-92B3-DEF28D43C193}"/>
    <cellStyle name="SAPBEXHLevel3 7 5 2" xfId="32972" xr:uid="{FD9B5FF7-2BE4-4819-8DAA-5726F49EE2D9}"/>
    <cellStyle name="SAPBEXHLevel3 7 6" xfId="26494" xr:uid="{BEE48B80-62FD-4BAD-B35D-43ED8F36A38D}"/>
    <cellStyle name="SAPBEXHLevel3 7 6 2" xfId="31282" xr:uid="{91CF5CA1-083E-4B2A-8AFE-33E88D370B16}"/>
    <cellStyle name="SAPBEXHLevel3 7 7" xfId="29966" xr:uid="{CEC1D3C1-CAB8-480D-B397-03DEE94DBA99}"/>
    <cellStyle name="SAPBEXHLevel3 7 8" xfId="30377" xr:uid="{1889FC15-32F3-4E73-9BA9-3B4ADE87EA94}"/>
    <cellStyle name="SAPBEXHLevel3 8" xfId="25187" xr:uid="{EB8A1316-7164-4490-925D-4B57F9FFFAEB}"/>
    <cellStyle name="SAPBEXHLevel3 8 2" xfId="25452" xr:uid="{D0AA29F0-3CC2-48CC-801B-DE7E99BA978A}"/>
    <cellStyle name="SAPBEXHLevel3 8 2 2" xfId="27600" xr:uid="{30F5B751-B822-4F26-ABBC-D8BA987D03D3}"/>
    <cellStyle name="SAPBEXHLevel3 8 2 2 2" xfId="32191" xr:uid="{33BB8635-B96A-489C-8550-0B5A297B8F7C}"/>
    <cellStyle name="SAPBEXHLevel3 8 2 3" xfId="28418" xr:uid="{A1BF8850-6046-4192-BDA4-9CE77B35D091}"/>
    <cellStyle name="SAPBEXHLevel3 8 2 3 2" xfId="32976" xr:uid="{7887954A-4427-4769-B628-979B554AF2C1}"/>
    <cellStyle name="SAPBEXHLevel3 8 2 4" xfId="26225" xr:uid="{EE579426-252E-4B0E-BA70-AA72910F08D5}"/>
    <cellStyle name="SAPBEXHLevel3 8 2 4 2" xfId="31014" xr:uid="{F7E3669D-2C79-4FE8-A146-6F9A25E6EE93}"/>
    <cellStyle name="SAPBEXHLevel3 8 2 5" xfId="29970" xr:uid="{722A9266-3A9F-4CFF-B85E-BB0643A210AE}"/>
    <cellStyle name="SAPBEXHLevel3 8 2 6" xfId="30604" xr:uid="{97FE64F5-2003-43E0-AD7C-1174499BAA5D}"/>
    <cellStyle name="SAPBEXHLevel3 8 3" xfId="25784" xr:uid="{CAD6A087-4FD8-4670-B1B8-75A93D0AFB31}"/>
    <cellStyle name="SAPBEXHLevel3 8 3 2" xfId="27931" xr:uid="{D4600224-EA87-4581-A69B-1B71A28D79F0}"/>
    <cellStyle name="SAPBEXHLevel3 8 3 2 2" xfId="32518" xr:uid="{A57767BB-D9F4-4FC6-88C4-5F0CC571BF12}"/>
    <cellStyle name="SAPBEXHLevel3 8 3 3" xfId="28419" xr:uid="{D16785DA-6B8F-437A-8A7A-AC877D5DCB59}"/>
    <cellStyle name="SAPBEXHLevel3 8 3 3 2" xfId="32977" xr:uid="{10536446-E486-4C12-9BD1-73F10D061F94}"/>
    <cellStyle name="SAPBEXHLevel3 8 3 4" xfId="27065" xr:uid="{56E80C18-C879-43DE-9D71-861B2DA345A3}"/>
    <cellStyle name="SAPBEXHLevel3 8 3 4 2" xfId="31825" xr:uid="{5139FF8C-DFBD-41E0-A8B8-A665D15633AD}"/>
    <cellStyle name="SAPBEXHLevel3 8 3 5" xfId="29971" xr:uid="{8DBB2AB2-93A5-494A-A456-7CC3E1C122BE}"/>
    <cellStyle name="SAPBEXHLevel3 8 3 6" xfId="30772" xr:uid="{175222D5-717F-4C02-B17C-A8D8809164E5}"/>
    <cellStyle name="SAPBEXHLevel3 8 4" xfId="27465" xr:uid="{58B8B17D-5B96-42F5-BA0F-1D4375898F9D}"/>
    <cellStyle name="SAPBEXHLevel3 8 4 2" xfId="32063" xr:uid="{C4606DC3-0E5D-4819-B59D-FC8085D2535F}"/>
    <cellStyle name="SAPBEXHLevel3 8 5" xfId="28417" xr:uid="{4EAAFACD-F966-4BE6-9E56-926C1BA9B237}"/>
    <cellStyle name="SAPBEXHLevel3 8 5 2" xfId="32975" xr:uid="{0B43844B-5116-4D34-86EC-66474E3B0F52}"/>
    <cellStyle name="SAPBEXHLevel3 8 6" xfId="27069" xr:uid="{8B721BF5-8541-4624-919E-13064BB64CAF}"/>
    <cellStyle name="SAPBEXHLevel3 8 6 2" xfId="31829" xr:uid="{54E17EF1-48DE-4326-9CAF-E5C2BF00A9D1}"/>
    <cellStyle name="SAPBEXHLevel3 8 7" xfId="29969" xr:uid="{FBA02D4F-A6E3-410B-B9C8-1BF591A18DE1}"/>
    <cellStyle name="SAPBEXHLevel3 8 8" xfId="30480" xr:uid="{6CE0DC63-8B0F-42B2-ABB9-BD003E3D8B39}"/>
    <cellStyle name="SAPBEXHLevel3 9" xfId="25916" xr:uid="{DF58A1A7-67B8-41AA-A19F-2D4BC1FB1516}"/>
    <cellStyle name="SAPBEXHLevel3 9 2" xfId="30835" xr:uid="{FF0DF512-AF1C-4CB3-AAD4-39F262FF51EE}"/>
    <cellStyle name="SAPBEXHLevel3X" xfId="198" xr:uid="{519C0FC5-9A66-4CA0-BB1C-015BC52D68C1}"/>
    <cellStyle name="SAPBEXHLevel3X 10" xfId="28420" xr:uid="{EDF2E3E3-379E-4797-BCD8-4CBD6C8EE3E3}"/>
    <cellStyle name="SAPBEXHLevel3X 10 2" xfId="32978" xr:uid="{10611696-5759-4CC6-AF68-6660A844009A}"/>
    <cellStyle name="SAPBEXHLevel3X 11" xfId="26404" xr:uid="{806713AE-123F-450B-8598-14B1C7BB440C}"/>
    <cellStyle name="SAPBEXHLevel3X 11 2" xfId="31192" xr:uid="{FC27068D-0716-4667-96E4-76BE7F11FA28}"/>
    <cellStyle name="SAPBEXHLevel3X 12" xfId="29972" xr:uid="{CEFAD847-00EC-4AA7-90F7-C5D3E4F8BAED}"/>
    <cellStyle name="SAPBEXHLevel3X 2" xfId="199" xr:uid="{CA5D6074-16EB-4EAF-AFDF-826175CC51FB}"/>
    <cellStyle name="SAPBEXHLevel3X 2 2" xfId="13732" xr:uid="{F89C7B85-5043-4139-AA5C-6E0943A2E1AB}"/>
    <cellStyle name="SAPBEXHLevel3X 2 2 2" xfId="25568" xr:uid="{7056C725-DC73-4277-A24D-59D7D850114E}"/>
    <cellStyle name="SAPBEXHLevel3X 2 2 2 2" xfId="27715" xr:uid="{014AEF30-456E-4E7B-9410-969E8A288A5D}"/>
    <cellStyle name="SAPBEXHLevel3X 2 2 2 2 2" xfId="32302" xr:uid="{2AA6784D-ACB1-48C7-8C5E-608237ECD4B1}"/>
    <cellStyle name="SAPBEXHLevel3X 2 2 2 3" xfId="28423" xr:uid="{5354E209-5894-4052-9B0C-49FCB2558570}"/>
    <cellStyle name="SAPBEXHLevel3X 2 2 2 3 2" xfId="32981" xr:uid="{F4BF670A-A698-45F2-84F8-222E090EEAFE}"/>
    <cellStyle name="SAPBEXHLevel3X 2 2 2 4" xfId="27046" xr:uid="{7EE0002F-E693-46F2-9283-3A4AD88B8643}"/>
    <cellStyle name="SAPBEXHLevel3X 2 2 2 4 2" xfId="31807" xr:uid="{F3367B04-D724-415C-9AAC-CDE14513715E}"/>
    <cellStyle name="SAPBEXHLevel3X 2 2 2 5" xfId="29975" xr:uid="{F960F4FB-23D3-4F0E-BE82-5CE34C0FCA5A}"/>
    <cellStyle name="SAPBEXHLevel3X 2 2 3" xfId="26666" xr:uid="{B9225C33-63C0-42AA-AEFB-AFA08E079A59}"/>
    <cellStyle name="SAPBEXHLevel3X 2 2 3 2" xfId="31444" xr:uid="{0950ADBE-1A74-4E60-93DF-570BC212D8E6}"/>
    <cellStyle name="SAPBEXHLevel3X 2 2 4" xfId="28422" xr:uid="{08CC3EBE-4C52-476C-9DC1-43BC36E08616}"/>
    <cellStyle name="SAPBEXHLevel3X 2 2 4 2" xfId="32980" xr:uid="{FDEF5961-2EEE-4C7A-821E-565D40CBF7EE}"/>
    <cellStyle name="SAPBEXHLevel3X 2 2 5" xfId="26447" xr:uid="{95BF73FE-F30C-4D8F-BD7C-2E887986AAC7}"/>
    <cellStyle name="SAPBEXHLevel3X 2 2 5 2" xfId="31235" xr:uid="{5D9EA8B2-5DED-4AEB-9219-CF41F68B76BA}"/>
    <cellStyle name="SAPBEXHLevel3X 2 2 6" xfId="29974" xr:uid="{07A92552-0AAF-4140-A01E-BCBFEAFC6143}"/>
    <cellStyle name="SAPBEXHLevel3X 2 2 7" xfId="30264" xr:uid="{5A07D1D5-97C9-4B0B-88E6-DC0D5E8ACA0A}"/>
    <cellStyle name="SAPBEXHLevel3X 2 3" xfId="24334" xr:uid="{B54B8E99-198A-487E-B749-63BD4CF226D1}"/>
    <cellStyle name="SAPBEXHLevel3X 2 3 2" xfId="25653" xr:uid="{98ABBB4C-CC14-46FA-8721-6476B720C6A1}"/>
    <cellStyle name="SAPBEXHLevel3X 2 3 2 2" xfId="27800" xr:uid="{C14D9A0F-67F9-4AB8-8CA7-AFCFC889446E}"/>
    <cellStyle name="SAPBEXHLevel3X 2 3 2 2 2" xfId="32387" xr:uid="{A00FA201-3362-4D68-804C-E223B6CA890C}"/>
    <cellStyle name="SAPBEXHLevel3X 2 3 2 3" xfId="28425" xr:uid="{C63BA57E-B04A-4381-8CC3-103FC9A7986D}"/>
    <cellStyle name="SAPBEXHLevel3X 2 3 2 3 2" xfId="32983" xr:uid="{9C3E32E4-CEE5-4211-972E-86322AFDDE01}"/>
    <cellStyle name="SAPBEXHLevel3X 2 3 2 4" xfId="26980" xr:uid="{356F1000-1B13-4B66-8314-CB2BA133A341}"/>
    <cellStyle name="SAPBEXHLevel3X 2 3 2 4 2" xfId="31741" xr:uid="{24F72FEF-98AB-42B0-9BF0-EB02F03B6352}"/>
    <cellStyle name="SAPBEXHLevel3X 2 3 2 5" xfId="29977" xr:uid="{56C8F41E-488B-4AF3-9194-E169CA8A07DA}"/>
    <cellStyle name="SAPBEXHLevel3X 2 3 3" xfId="27180" xr:uid="{D888F9C3-58EE-4DAB-82B9-9AEA38584123}"/>
    <cellStyle name="SAPBEXHLevel3X 2 3 3 2" xfId="31898" xr:uid="{CD257E18-1B38-4BB7-97F1-727CD602F119}"/>
    <cellStyle name="SAPBEXHLevel3X 2 3 4" xfId="28424" xr:uid="{DA577D2E-E669-49E0-B405-64DA074C2203}"/>
    <cellStyle name="SAPBEXHLevel3X 2 3 4 2" xfId="32982" xr:uid="{7CDD6982-DE7B-49AE-BC8F-AAA72DA6075A}"/>
    <cellStyle name="SAPBEXHLevel3X 2 3 5" xfId="27222" xr:uid="{233108C6-4FBE-4650-80CF-92CC6EDAEAF5}"/>
    <cellStyle name="SAPBEXHLevel3X 2 3 5 2" xfId="31913" xr:uid="{64C03298-FD3E-49D2-BA1B-B8A5A1F0682C}"/>
    <cellStyle name="SAPBEXHLevel3X 2 3 6" xfId="29976" xr:uid="{7472D4F3-8A93-4A53-A290-4FCFFD218258}"/>
    <cellStyle name="SAPBEXHLevel3X 2 3 7" xfId="30349" xr:uid="{8B5AF1C1-3C53-4BC3-8C96-9113F5AACEED}"/>
    <cellStyle name="SAPBEXHLevel3X 2 4" xfId="24713" xr:uid="{FA7DD2AF-CB58-4B66-890D-25737970351E}"/>
    <cellStyle name="SAPBEXHLevel3X 2 4 2" xfId="25422" xr:uid="{42C73615-8815-4CA6-BFDA-3702C16EEC9B}"/>
    <cellStyle name="SAPBEXHLevel3X 2 4 2 2" xfId="27570" xr:uid="{F039365B-3E53-4A03-A888-664118829037}"/>
    <cellStyle name="SAPBEXHLevel3X 2 4 2 2 2" xfId="32161" xr:uid="{B5EFDB92-342F-48E0-856A-090878024BA1}"/>
    <cellStyle name="SAPBEXHLevel3X 2 4 2 3" xfId="28427" xr:uid="{1222A8A5-D30F-430F-80E5-E535D0DBF336}"/>
    <cellStyle name="SAPBEXHLevel3X 2 4 2 3 2" xfId="32985" xr:uid="{CF964B0A-95A3-4782-8251-150C3EB36339}"/>
    <cellStyle name="SAPBEXHLevel3X 2 4 2 4" xfId="26195" xr:uid="{82367BC1-2E34-4F7E-964D-51299616EBCA}"/>
    <cellStyle name="SAPBEXHLevel3X 2 4 2 4 2" xfId="30985" xr:uid="{BD58914C-84F7-463B-BB54-383D2E1D25C4}"/>
    <cellStyle name="SAPBEXHLevel3X 2 4 2 5" xfId="29979" xr:uid="{4A3AF080-631B-49A0-9049-AE9759CEDA3D}"/>
    <cellStyle name="SAPBEXHLevel3X 2 4 2 6" xfId="30574" xr:uid="{A37B34C5-CF4A-41E1-B6C7-BA97B7E89320}"/>
    <cellStyle name="SAPBEXHLevel3X 2 4 3" xfId="25677" xr:uid="{7D160D83-9052-411D-960A-B55BD1A96A67}"/>
    <cellStyle name="SAPBEXHLevel3X 2 4 3 2" xfId="27824" xr:uid="{5133BB28-2EB0-4F34-8282-C06F8D6E1820}"/>
    <cellStyle name="SAPBEXHLevel3X 2 4 3 2 2" xfId="32411" xr:uid="{F5561A92-5911-483E-8A78-AD2B2938F78B}"/>
    <cellStyle name="SAPBEXHLevel3X 2 4 3 3" xfId="28428" xr:uid="{427B4E6A-D560-4C19-90BC-59AD0CDCFF0A}"/>
    <cellStyle name="SAPBEXHLevel3X 2 4 3 3 2" xfId="32986" xr:uid="{D0A8A3E7-F734-4245-B7AC-324671BDEE14}"/>
    <cellStyle name="SAPBEXHLevel3X 2 4 3 4" xfId="26474" xr:uid="{F5E31856-867C-40D4-8D55-CE6A46B71FC3}"/>
    <cellStyle name="SAPBEXHLevel3X 2 4 3 4 2" xfId="31262" xr:uid="{E6923945-5FF0-4A95-8FCA-90C4139E4F5A}"/>
    <cellStyle name="SAPBEXHLevel3X 2 4 3 5" xfId="29980" xr:uid="{B4FA3737-101B-4050-8EF6-C004DFA774AB}"/>
    <cellStyle name="SAPBEXHLevel3X 2 4 4" xfId="27298" xr:uid="{FAA90552-30F7-4AAD-AC69-9E2EB369E599}"/>
    <cellStyle name="SAPBEXHLevel3X 2 4 4 2" xfId="31933" xr:uid="{7BC983D0-0A54-43D0-8649-521C0593E0F5}"/>
    <cellStyle name="SAPBEXHLevel3X 2 4 5" xfId="28426" xr:uid="{65381CC6-59FE-4C0C-95FA-156179F0A69A}"/>
    <cellStyle name="SAPBEXHLevel3X 2 4 5 2" xfId="32984" xr:uid="{8BB37891-3EFD-4DA0-B12F-66F076E547F8}"/>
    <cellStyle name="SAPBEXHLevel3X 2 4 6" xfId="26203" xr:uid="{D7982608-6356-43E7-8FB2-C81A76677D83}"/>
    <cellStyle name="SAPBEXHLevel3X 2 4 6 2" xfId="30993" xr:uid="{A2E3A55A-61BA-4842-ADA9-58A21A26FD11}"/>
    <cellStyle name="SAPBEXHLevel3X 2 4 7" xfId="29978" xr:uid="{B325D500-5FF1-4C65-9CA1-B9F51014C7EF}"/>
    <cellStyle name="SAPBEXHLevel3X 2 4 8" xfId="30373" xr:uid="{6D7728A7-6FAA-4CD6-961C-08353C80CB30}"/>
    <cellStyle name="SAPBEXHLevel3X 2 5" xfId="25191" xr:uid="{726F3F3D-83EC-4268-BDFF-95F9D95DC8E5}"/>
    <cellStyle name="SAPBEXHLevel3X 2 5 2" xfId="25391" xr:uid="{7085E8D2-D32C-4E59-B2F9-9A277A52F84A}"/>
    <cellStyle name="SAPBEXHLevel3X 2 5 2 2" xfId="27539" xr:uid="{7A2E3175-D192-440A-BB3C-A2E8E34230D0}"/>
    <cellStyle name="SAPBEXHLevel3X 2 5 2 2 2" xfId="32130" xr:uid="{9B4C73B9-1A0A-4BF4-8110-902C98939613}"/>
    <cellStyle name="SAPBEXHLevel3X 2 5 2 3" xfId="28430" xr:uid="{C71ED5BE-FF71-4E4A-A854-A695907984AF}"/>
    <cellStyle name="SAPBEXHLevel3X 2 5 2 3 2" xfId="32988" xr:uid="{5D222EAD-619A-47CA-9BF4-34B8626B655F}"/>
    <cellStyle name="SAPBEXHLevel3X 2 5 2 4" xfId="27142" xr:uid="{C3BF64B1-1B96-4375-A18D-A955A929A691}"/>
    <cellStyle name="SAPBEXHLevel3X 2 5 2 4 2" xfId="31866" xr:uid="{35EA6AB7-CF5B-4B03-81C0-C9762D4D8A8E}"/>
    <cellStyle name="SAPBEXHLevel3X 2 5 2 5" xfId="29982" xr:uid="{2C5751C4-033A-457E-B14B-5457111D4897}"/>
    <cellStyle name="SAPBEXHLevel3X 2 5 2 6" xfId="30543" xr:uid="{4CF4DFE7-8BDF-4C00-89EB-35D195725EBE}"/>
    <cellStyle name="SAPBEXHLevel3X 2 5 3" xfId="25788" xr:uid="{21830341-54D7-46E1-82BC-8DEAB947522A}"/>
    <cellStyle name="SAPBEXHLevel3X 2 5 3 2" xfId="27935" xr:uid="{3F3A7803-9FA0-48D2-A955-8BAF5A0701A4}"/>
    <cellStyle name="SAPBEXHLevel3X 2 5 3 2 2" xfId="32522" xr:uid="{0B249C94-E18C-449E-BA3A-C627412FD68D}"/>
    <cellStyle name="SAPBEXHLevel3X 2 5 3 3" xfId="28431" xr:uid="{3FBECB0E-FD8C-4053-9854-71322C53A67C}"/>
    <cellStyle name="SAPBEXHLevel3X 2 5 3 3 2" xfId="32989" xr:uid="{86823F8D-C824-4911-96AC-BD2D8D2C73E8}"/>
    <cellStyle name="SAPBEXHLevel3X 2 5 3 4" xfId="26525" xr:uid="{C8CA339E-1D7E-4AB4-B385-1BE692A7AA62}"/>
    <cellStyle name="SAPBEXHLevel3X 2 5 3 4 2" xfId="31313" xr:uid="{35754092-123D-4D16-93FE-64281B91BB57}"/>
    <cellStyle name="SAPBEXHLevel3X 2 5 3 5" xfId="29983" xr:uid="{0FECA2C3-AEFB-44EA-9A59-4417E1687688}"/>
    <cellStyle name="SAPBEXHLevel3X 2 5 3 6" xfId="30776" xr:uid="{5B8D94EE-923F-4FC6-9202-961D3C1F40C4}"/>
    <cellStyle name="SAPBEXHLevel3X 2 5 4" xfId="27469" xr:uid="{814BA8DF-F198-4BF2-B422-6BDE898D5514}"/>
    <cellStyle name="SAPBEXHLevel3X 2 5 4 2" xfId="32067" xr:uid="{B54EA575-4F20-4C2B-A01B-76317E6CD9BB}"/>
    <cellStyle name="SAPBEXHLevel3X 2 5 5" xfId="28429" xr:uid="{C9140F25-C45D-4794-A22F-811C212D316D}"/>
    <cellStyle name="SAPBEXHLevel3X 2 5 5 2" xfId="32987" xr:uid="{A88D3262-3E75-4DC7-B914-780988CA76C6}"/>
    <cellStyle name="SAPBEXHLevel3X 2 5 6" xfId="27407" xr:uid="{E389DBA7-724B-40C0-A8EE-FCC24A23D558}"/>
    <cellStyle name="SAPBEXHLevel3X 2 5 6 2" xfId="32005" xr:uid="{C39D2A16-9327-4594-AB35-7B4AF43A5D57}"/>
    <cellStyle name="SAPBEXHLevel3X 2 5 7" xfId="29981" xr:uid="{BA72EC94-F647-4391-B092-34469171CC03}"/>
    <cellStyle name="SAPBEXHLevel3X 2 5 8" xfId="30484" xr:uid="{AD7C11D7-763E-49F7-8199-C03583DCD4B2}"/>
    <cellStyle name="SAPBEXHLevel3X 2 6" xfId="25921" xr:uid="{3AB27E2C-FBD5-4025-B8C1-67894EBA94C3}"/>
    <cellStyle name="SAPBEXHLevel3X 2 6 2" xfId="30840" xr:uid="{9640C16D-A191-47B5-AA4D-5ED4FDFB1D94}"/>
    <cellStyle name="SAPBEXHLevel3X 2 7" xfId="28421" xr:uid="{D81398B8-7359-4C5F-B53A-60CA7F0E3C41}"/>
    <cellStyle name="SAPBEXHLevel3X 2 7 2" xfId="32979" xr:uid="{5D3142A2-60D2-4A8C-AE9F-195F75B079D2}"/>
    <cellStyle name="SAPBEXHLevel3X 2 8" xfId="26996" xr:uid="{8D971D3E-BE8B-46FF-B97C-046F46B02AA6}"/>
    <cellStyle name="SAPBEXHLevel3X 2 8 2" xfId="31757" xr:uid="{B6DC9C4A-94F3-4329-843D-54E7CFD2CA99}"/>
    <cellStyle name="SAPBEXHLevel3X 2 9" xfId="29973" xr:uid="{62F2567D-18A0-4C02-9693-A8C1421C6444}"/>
    <cellStyle name="SAPBEXHLevel3X 3" xfId="200" xr:uid="{82FEA302-59DB-4F98-B1CE-81D460DD1990}"/>
    <cellStyle name="SAPBEXHLevel3X 3 2" xfId="13733" xr:uid="{8353F8E8-C06B-47B9-8B95-7D38879BB061}"/>
    <cellStyle name="SAPBEXHLevel3X 3 2 2" xfId="25569" xr:uid="{63A62DBF-BD6D-46EB-9822-03AB88A3E3AD}"/>
    <cellStyle name="SAPBEXHLevel3X 3 2 2 2" xfId="27716" xr:uid="{9DBBC644-5684-4501-9D82-02FA0D5B24A2}"/>
    <cellStyle name="SAPBEXHLevel3X 3 2 2 2 2" xfId="32303" xr:uid="{A527216A-3C30-4932-90AF-F9FA8BA8B54B}"/>
    <cellStyle name="SAPBEXHLevel3X 3 2 2 3" xfId="28434" xr:uid="{ECD167D4-D6F4-4561-A2D3-CAA30B3575B4}"/>
    <cellStyle name="SAPBEXHLevel3X 3 2 2 3 2" xfId="32992" xr:uid="{2B3358A3-858A-4F78-A3E4-EDEB8CBAD2CA}"/>
    <cellStyle name="SAPBEXHLevel3X 3 2 2 4" xfId="26445" xr:uid="{62B5B083-5172-4DB8-9ADF-C975BA041A33}"/>
    <cellStyle name="SAPBEXHLevel3X 3 2 2 4 2" xfId="31233" xr:uid="{A1BB1DBC-C166-4DA9-9574-F44850FD62E9}"/>
    <cellStyle name="SAPBEXHLevel3X 3 2 2 5" xfId="29986" xr:uid="{B603CFA7-D93F-4CB1-8D0A-8782478D4DA5}"/>
    <cellStyle name="SAPBEXHLevel3X 3 2 3" xfId="26667" xr:uid="{11AE9126-CDC2-443F-A977-AF2CF4BCF988}"/>
    <cellStyle name="SAPBEXHLevel3X 3 2 3 2" xfId="31445" xr:uid="{ED807A56-526F-4496-86CA-B1F2A605BEA2}"/>
    <cellStyle name="SAPBEXHLevel3X 3 2 4" xfId="28433" xr:uid="{015938EC-99FD-4138-87EA-D9824380B3C2}"/>
    <cellStyle name="SAPBEXHLevel3X 3 2 4 2" xfId="32991" xr:uid="{DB11093B-1111-4C2F-A7BE-F0AEB8395913}"/>
    <cellStyle name="SAPBEXHLevel3X 3 2 5" xfId="26285" xr:uid="{27051DDE-9AEB-4C75-9988-DB0CE09A6BC4}"/>
    <cellStyle name="SAPBEXHLevel3X 3 2 5 2" xfId="31073" xr:uid="{D6CCBDCB-452F-4995-8553-AA2E94035335}"/>
    <cellStyle name="SAPBEXHLevel3X 3 2 6" xfId="29985" xr:uid="{67CD9707-E402-4BC1-ABF5-F2425AD98BE2}"/>
    <cellStyle name="SAPBEXHLevel3X 3 2 7" xfId="30265" xr:uid="{59188478-2810-4A50-AC90-F3BABAE808C6}"/>
    <cellStyle name="SAPBEXHLevel3X 3 3" xfId="24335" xr:uid="{5C9A6810-C821-4F78-A28C-2D4CAD3D3C21}"/>
    <cellStyle name="SAPBEXHLevel3X 3 3 2" xfId="25654" xr:uid="{A6C0C7BC-1FE7-471C-A1E1-776EA82BD528}"/>
    <cellStyle name="SAPBEXHLevel3X 3 3 2 2" xfId="27801" xr:uid="{F0054BDD-3992-41CA-BE97-E340939D9496}"/>
    <cellStyle name="SAPBEXHLevel3X 3 3 2 2 2" xfId="32388" xr:uid="{9EEED680-E267-462E-9058-7D298AA1A245}"/>
    <cellStyle name="SAPBEXHLevel3X 3 3 2 3" xfId="28436" xr:uid="{C5767421-A368-4B58-AA69-F8457D9CA285}"/>
    <cellStyle name="SAPBEXHLevel3X 3 3 2 3 2" xfId="32994" xr:uid="{9DE5E702-ADA8-4202-8C79-E7A73F3AB02E}"/>
    <cellStyle name="SAPBEXHLevel3X 3 3 2 4" xfId="26914" xr:uid="{465E573F-A8EA-447C-A3A7-F20885E762F9}"/>
    <cellStyle name="SAPBEXHLevel3X 3 3 2 4 2" xfId="31675" xr:uid="{20D1C0A9-DEC6-422D-8B53-F12274262F01}"/>
    <cellStyle name="SAPBEXHLevel3X 3 3 2 5" xfId="29988" xr:uid="{4826F94F-8ECA-43BD-A51A-B3E7E76BE6F1}"/>
    <cellStyle name="SAPBEXHLevel3X 3 3 3" xfId="27181" xr:uid="{6AF65098-F87D-47B1-BB0C-4BB71251AD8A}"/>
    <cellStyle name="SAPBEXHLevel3X 3 3 3 2" xfId="31899" xr:uid="{58747820-778E-4B32-875F-276630859219}"/>
    <cellStyle name="SAPBEXHLevel3X 3 3 4" xfId="28435" xr:uid="{BEC3E63E-9ACF-406D-A142-D0AEFECEDEDD}"/>
    <cellStyle name="SAPBEXHLevel3X 3 3 4 2" xfId="32993" xr:uid="{72E223C6-63A8-4962-9EB0-93CE72749395}"/>
    <cellStyle name="SAPBEXHLevel3X 3 3 5" xfId="26278" xr:uid="{915AD0BF-0A0B-4FB6-8B7A-ECB861DB3D44}"/>
    <cellStyle name="SAPBEXHLevel3X 3 3 5 2" xfId="31066" xr:uid="{C635C1B5-6C82-468B-B26C-A4E0264251FC}"/>
    <cellStyle name="SAPBEXHLevel3X 3 3 6" xfId="29987" xr:uid="{C3112121-6B34-4DB6-B93C-2F59C6A04C73}"/>
    <cellStyle name="SAPBEXHLevel3X 3 3 7" xfId="30350" xr:uid="{000C5A06-7CF1-4B98-8F8B-8D70CED12412}"/>
    <cellStyle name="SAPBEXHLevel3X 3 4" xfId="24712" xr:uid="{5AD7F17D-C18F-4611-BCA1-F05C29B419A8}"/>
    <cellStyle name="SAPBEXHLevel3X 3 4 2" xfId="25506" xr:uid="{D5316DE5-224A-43BF-BE07-67B486F34BC9}"/>
    <cellStyle name="SAPBEXHLevel3X 3 4 2 2" xfId="27654" xr:uid="{7031558F-8CD5-4EAE-A97B-F3DD965EF511}"/>
    <cellStyle name="SAPBEXHLevel3X 3 4 2 2 2" xfId="32245" xr:uid="{38A9A8F6-0E3C-49CE-8732-E83527DE89BE}"/>
    <cellStyle name="SAPBEXHLevel3X 3 4 2 3" xfId="28438" xr:uid="{0A7500D5-342F-47C0-8849-7F2A2A978F1E}"/>
    <cellStyle name="SAPBEXHLevel3X 3 4 2 3 2" xfId="32996" xr:uid="{43ED955C-20CC-4CC4-B314-8324A7341499}"/>
    <cellStyle name="SAPBEXHLevel3X 3 4 2 4" xfId="27112" xr:uid="{F267C5FF-AF0F-4384-9128-800AD9D1F1D5}"/>
    <cellStyle name="SAPBEXHLevel3X 3 4 2 4 2" xfId="31857" xr:uid="{9773A846-DFE4-481C-B50E-4E94955E6474}"/>
    <cellStyle name="SAPBEXHLevel3X 3 4 2 5" xfId="29990" xr:uid="{9D8A1D97-9687-4BE4-A88B-23A66BC69484}"/>
    <cellStyle name="SAPBEXHLevel3X 3 4 2 6" xfId="30658" xr:uid="{11E479DF-14C1-4619-8E6F-7EB632D9D0E2}"/>
    <cellStyle name="SAPBEXHLevel3X 3 4 3" xfId="25676" xr:uid="{838B9EB0-5653-40B5-AA56-54BBC6CC382E}"/>
    <cellStyle name="SAPBEXHLevel3X 3 4 3 2" xfId="27823" xr:uid="{E73AC13A-D913-4365-BA79-BB3846323AB9}"/>
    <cellStyle name="SAPBEXHLevel3X 3 4 3 2 2" xfId="32410" xr:uid="{D19EC33A-B8A0-4F98-8183-15266D5B1843}"/>
    <cellStyle name="SAPBEXHLevel3X 3 4 3 3" xfId="28439" xr:uid="{D0B648D6-81A2-41D5-941E-2AB772674E5B}"/>
    <cellStyle name="SAPBEXHLevel3X 3 4 3 3 2" xfId="32997" xr:uid="{3E63997C-9EF5-4B49-9567-39B12A3B9E6F}"/>
    <cellStyle name="SAPBEXHLevel3X 3 4 3 4" xfId="26986" xr:uid="{7E55252C-D665-454B-9AEC-50EE52037F7B}"/>
    <cellStyle name="SAPBEXHLevel3X 3 4 3 4 2" xfId="31747" xr:uid="{315B7C40-9407-4C32-9877-935CBC925DF3}"/>
    <cellStyle name="SAPBEXHLevel3X 3 4 3 5" xfId="29991" xr:uid="{8F3CA94B-D102-4BBD-A5D6-F72B22C74055}"/>
    <cellStyle name="SAPBEXHLevel3X 3 4 4" xfId="27297" xr:uid="{0672A996-96A1-42B6-B902-44AC9CBEAF84}"/>
    <cellStyle name="SAPBEXHLevel3X 3 4 4 2" xfId="31932" xr:uid="{6961C36F-5799-446B-8FA3-EE93EEBA1864}"/>
    <cellStyle name="SAPBEXHLevel3X 3 4 5" xfId="28437" xr:uid="{BE152797-940D-421D-8671-0C6532C0998D}"/>
    <cellStyle name="SAPBEXHLevel3X 3 4 5 2" xfId="32995" xr:uid="{442CCEFE-B194-49EA-955D-73FAE567CBAB}"/>
    <cellStyle name="SAPBEXHLevel3X 3 4 6" xfId="26516" xr:uid="{464230E6-B456-40E9-9FA3-2E6335D6E706}"/>
    <cellStyle name="SAPBEXHLevel3X 3 4 6 2" xfId="31304" xr:uid="{925F79B6-CDE0-47A3-A83C-77D440CF69A1}"/>
    <cellStyle name="SAPBEXHLevel3X 3 4 7" xfId="29989" xr:uid="{1A9B1B92-7CE1-4393-A593-85E355217C8F}"/>
    <cellStyle name="SAPBEXHLevel3X 3 4 8" xfId="30372" xr:uid="{4AFE21F5-7DCE-41AC-BC24-FCD613F2A7AE}"/>
    <cellStyle name="SAPBEXHLevel3X 3 5" xfId="25192" xr:uid="{8B051140-55FB-43A5-B5B7-A2563EF52A57}"/>
    <cellStyle name="SAPBEXHLevel3X 3 5 2" xfId="25492" xr:uid="{12A94806-F6D3-4CC4-AC3C-FBA20C1FBEB0}"/>
    <cellStyle name="SAPBEXHLevel3X 3 5 2 2" xfId="27640" xr:uid="{EDA45492-12A2-4EFB-AF70-70A7CD801EB6}"/>
    <cellStyle name="SAPBEXHLevel3X 3 5 2 2 2" xfId="32231" xr:uid="{61C005C4-693D-4D40-8EFE-9F216DD0D0A1}"/>
    <cellStyle name="SAPBEXHLevel3X 3 5 2 3" xfId="28441" xr:uid="{43751ACF-0BB8-47C4-8390-83483A9051CB}"/>
    <cellStyle name="SAPBEXHLevel3X 3 5 2 3 2" xfId="32999" xr:uid="{A23C68B7-6581-4C94-88F6-993A1C7B7B22}"/>
    <cellStyle name="SAPBEXHLevel3X 3 5 2 4" xfId="26161" xr:uid="{A692F60C-678E-480A-9618-D876A62501FF}"/>
    <cellStyle name="SAPBEXHLevel3X 3 5 2 4 2" xfId="30951" xr:uid="{ACAAC266-3FAF-4C6E-A416-3E4F14337D95}"/>
    <cellStyle name="SAPBEXHLevel3X 3 5 2 5" xfId="29993" xr:uid="{94991A9C-92FD-4342-B012-0140F2120191}"/>
    <cellStyle name="SAPBEXHLevel3X 3 5 2 6" xfId="30644" xr:uid="{78435C7C-A7E2-4411-801F-729E2F30E4C4}"/>
    <cellStyle name="SAPBEXHLevel3X 3 5 3" xfId="25789" xr:uid="{C7E5B376-039E-4FCC-B5E2-1781BAB487AB}"/>
    <cellStyle name="SAPBEXHLevel3X 3 5 3 2" xfId="27936" xr:uid="{83838ACE-B3F6-4316-8AC0-06B594791510}"/>
    <cellStyle name="SAPBEXHLevel3X 3 5 3 2 2" xfId="32523" xr:uid="{C6D99A4A-E434-4A7A-BA27-4CBC42B8EA00}"/>
    <cellStyle name="SAPBEXHLevel3X 3 5 3 3" xfId="28442" xr:uid="{2FD349C8-8E72-4569-A2E4-CD179B09675E}"/>
    <cellStyle name="SAPBEXHLevel3X 3 5 3 3 2" xfId="33000" xr:uid="{B7A1CE79-0DA6-4EF6-8462-06E20466576F}"/>
    <cellStyle name="SAPBEXHLevel3X 3 5 3 4" xfId="26566" xr:uid="{1E956B6B-8038-4382-B25A-9C851F8F2E14}"/>
    <cellStyle name="SAPBEXHLevel3X 3 5 3 4 2" xfId="31354" xr:uid="{75A381F6-08F3-451D-9054-3B820A5A03AE}"/>
    <cellStyle name="SAPBEXHLevel3X 3 5 3 5" xfId="29994" xr:uid="{AA6B2042-DCE2-4D48-B39F-E6C6BD03438A}"/>
    <cellStyle name="SAPBEXHLevel3X 3 5 3 6" xfId="30777" xr:uid="{A4018B54-CEB0-4655-82E2-FBB82211F01F}"/>
    <cellStyle name="SAPBEXHLevel3X 3 5 4" xfId="27470" xr:uid="{8B23F780-1EDB-4A84-8186-A68337CEBCEC}"/>
    <cellStyle name="SAPBEXHLevel3X 3 5 4 2" xfId="32068" xr:uid="{BF91D7BC-75F4-42AE-AF9C-0AEE387DC549}"/>
    <cellStyle name="SAPBEXHLevel3X 3 5 5" xfId="28440" xr:uid="{385F8A17-5BEE-4636-8870-CA2870C44BD6}"/>
    <cellStyle name="SAPBEXHLevel3X 3 5 5 2" xfId="32998" xr:uid="{9552C86B-EB47-4AD1-98AA-A8D759B3E39C}"/>
    <cellStyle name="SAPBEXHLevel3X 3 5 6" xfId="26554" xr:uid="{8A180566-E0D0-4FDC-9F32-D6A08C3DEE18}"/>
    <cellStyle name="SAPBEXHLevel3X 3 5 6 2" xfId="31342" xr:uid="{1967AF3B-4C15-47CF-B039-3BB5BB3A94B1}"/>
    <cellStyle name="SAPBEXHLevel3X 3 5 7" xfId="29992" xr:uid="{46DD6530-4452-49DE-85C3-9C37EA022B23}"/>
    <cellStyle name="SAPBEXHLevel3X 3 5 8" xfId="30485" xr:uid="{E2FC3437-2EF2-4A15-9E39-53F7569E0676}"/>
    <cellStyle name="SAPBEXHLevel3X 3 6" xfId="25922" xr:uid="{04A90091-1155-4131-AF04-883F8F2F5A2E}"/>
    <cellStyle name="SAPBEXHLevel3X 3 6 2" xfId="30841" xr:uid="{EA1AFE0B-BCF6-4B8F-83BB-8BA93CDA4FAB}"/>
    <cellStyle name="SAPBEXHLevel3X 3 7" xfId="28432" xr:uid="{55918D6D-1A75-4BB5-94BB-861842BA4313}"/>
    <cellStyle name="SAPBEXHLevel3X 3 7 2" xfId="32990" xr:uid="{1B923499-712D-4E1D-8DDA-1E5023554B78}"/>
    <cellStyle name="SAPBEXHLevel3X 3 8" xfId="26471" xr:uid="{B0F00627-5280-40CA-BDF4-FE1E332FC1A7}"/>
    <cellStyle name="SAPBEXHLevel3X 3 8 2" xfId="31259" xr:uid="{A9B8A995-3D4E-4239-96CA-F49B12DFDADC}"/>
    <cellStyle name="SAPBEXHLevel3X 3 9" xfId="29984" xr:uid="{E486993F-1978-4E4B-A6DB-68C557DCE793}"/>
    <cellStyle name="SAPBEXHLevel3X 4" xfId="201" xr:uid="{2D4FD924-0F02-40A6-ACFD-38A46419F31E}"/>
    <cellStyle name="SAPBEXHLevel3X 4 2" xfId="13734" xr:uid="{458F361E-4B4A-4B11-A5B7-C13B81A85185}"/>
    <cellStyle name="SAPBEXHLevel3X 4 2 2" xfId="25570" xr:uid="{A4D409CC-4BE8-4726-B0AC-123EAC73E5DB}"/>
    <cellStyle name="SAPBEXHLevel3X 4 2 2 2" xfId="27717" xr:uid="{2B7C4D40-6762-443C-9D73-4DE239CF1671}"/>
    <cellStyle name="SAPBEXHLevel3X 4 2 2 2 2" xfId="32304" xr:uid="{A28E9989-5A9E-4BE1-B37E-F26B69FB58C0}"/>
    <cellStyle name="SAPBEXHLevel3X 4 2 2 3" xfId="28445" xr:uid="{2FE92225-EB5C-4210-BB4C-73FB6A447BD2}"/>
    <cellStyle name="SAPBEXHLevel3X 4 2 2 3 2" xfId="33003" xr:uid="{24941AAA-827E-47F7-9DCD-44C06A3E6F1B}"/>
    <cellStyle name="SAPBEXHLevel3X 4 2 2 4" xfId="26185" xr:uid="{0A391A5F-3B6F-44EA-89DB-E6723BE484A6}"/>
    <cellStyle name="SAPBEXHLevel3X 4 2 2 4 2" xfId="30975" xr:uid="{876F4D65-EF75-4AB2-8C15-3A2D8744E025}"/>
    <cellStyle name="SAPBEXHLevel3X 4 2 2 5" xfId="29997" xr:uid="{F26B97F9-7261-4477-A86C-3C8D2EAB1909}"/>
    <cellStyle name="SAPBEXHLevel3X 4 2 3" xfId="26668" xr:uid="{FF50F720-FC3F-4B24-95F2-1F80F8A9F347}"/>
    <cellStyle name="SAPBEXHLevel3X 4 2 3 2" xfId="31446" xr:uid="{11A58770-69C1-481A-81C0-8740B486809C}"/>
    <cellStyle name="SAPBEXHLevel3X 4 2 4" xfId="28444" xr:uid="{7D959F38-52F6-4FEF-9DA3-EE4C93CDAC9F}"/>
    <cellStyle name="SAPBEXHLevel3X 4 2 4 2" xfId="33002" xr:uid="{0987B211-CC12-4AD7-A98D-0D13726F6F6E}"/>
    <cellStyle name="SAPBEXHLevel3X 4 2 5" xfId="26414" xr:uid="{72F3BA68-86D8-45A7-9AF9-DFC3BC9F5321}"/>
    <cellStyle name="SAPBEXHLevel3X 4 2 5 2" xfId="31202" xr:uid="{6B878390-0BD2-4A10-BFB2-C74FC2F355FA}"/>
    <cellStyle name="SAPBEXHLevel3X 4 2 6" xfId="29996" xr:uid="{0E7014ED-3096-4BAD-BB33-B910B3D3DCC0}"/>
    <cellStyle name="SAPBEXHLevel3X 4 2 7" xfId="30266" xr:uid="{C4E0514E-5A10-4B8C-805D-4B9BAF498E60}"/>
    <cellStyle name="SAPBEXHLevel3X 4 3" xfId="25923" xr:uid="{08EF5E21-2117-4FF0-975A-FA81F23E998E}"/>
    <cellStyle name="SAPBEXHLevel3X 4 3 2" xfId="30842" xr:uid="{FA9286C2-5F4D-4948-889F-8C7A7691369F}"/>
    <cellStyle name="SAPBEXHLevel3X 4 4" xfId="28443" xr:uid="{8F5D19C3-54F3-45FF-A9B7-8B663043C578}"/>
    <cellStyle name="SAPBEXHLevel3X 4 4 2" xfId="33001" xr:uid="{3F0BCA8C-B727-44E3-9114-763DBA671026}"/>
    <cellStyle name="SAPBEXHLevel3X 4 5" xfId="27054" xr:uid="{369EC007-810B-4487-8F96-E46E1E372E8E}"/>
    <cellStyle name="SAPBEXHLevel3X 4 5 2" xfId="31815" xr:uid="{2B8FB2B1-EE0F-4B47-8323-691D0064437B}"/>
    <cellStyle name="SAPBEXHLevel3X 4 6" xfId="29995" xr:uid="{26A6C936-AB23-4926-9183-9BDD240C3FD1}"/>
    <cellStyle name="SAPBEXHLevel3X 5" xfId="323" xr:uid="{AF1187CC-7300-4402-8423-EE4334F4BA67}"/>
    <cellStyle name="SAPBEXHLevel3X 5 2" xfId="13788" xr:uid="{1C361B8E-94B9-46F5-B7C3-6C442DF43478}"/>
    <cellStyle name="SAPBEXHLevel3X 5 2 2" xfId="25599" xr:uid="{672D2B06-C543-4311-BDE6-C034C724FEA0}"/>
    <cellStyle name="SAPBEXHLevel3X 5 2 2 2" xfId="27746" xr:uid="{7E04D077-BBB0-4F38-9605-B21EEF4A20C4}"/>
    <cellStyle name="SAPBEXHLevel3X 5 2 2 2 2" xfId="32333" xr:uid="{E48D2722-BDAC-477D-993E-D9DA27111C24}"/>
    <cellStyle name="SAPBEXHLevel3X 5 2 2 3" xfId="28448" xr:uid="{5B2CB44B-658F-42F3-B8F5-C68346918FD1}"/>
    <cellStyle name="SAPBEXHLevel3X 5 2 2 3 2" xfId="33006" xr:uid="{C3E0169B-81E5-4939-BE1D-CB4FD37783A3}"/>
    <cellStyle name="SAPBEXHLevel3X 5 2 2 4" xfId="26595" xr:uid="{0486BFF6-607F-48DB-861C-52208F7E2D6F}"/>
    <cellStyle name="SAPBEXHLevel3X 5 2 2 4 2" xfId="31382" xr:uid="{78A1EC5A-4693-4197-976D-C8B319533868}"/>
    <cellStyle name="SAPBEXHLevel3X 5 2 2 5" xfId="30000" xr:uid="{21515612-3BE7-440F-95A8-D9EB1F629013}"/>
    <cellStyle name="SAPBEXHLevel3X 5 2 3" xfId="26700" xr:uid="{50B571B6-FD9E-463E-B131-9CB2654F5FBC}"/>
    <cellStyle name="SAPBEXHLevel3X 5 2 3 2" xfId="31477" xr:uid="{20AA2676-4D37-4EC7-9222-62743D278D02}"/>
    <cellStyle name="SAPBEXHLevel3X 5 2 4" xfId="28447" xr:uid="{A58AB4F8-83EE-45B4-9BEF-4DBDF8785750}"/>
    <cellStyle name="SAPBEXHLevel3X 5 2 4 2" xfId="33005" xr:uid="{6393E9A7-12DB-44C6-90E3-F50B62A68F9A}"/>
    <cellStyle name="SAPBEXHLevel3X 5 2 5" xfId="26305" xr:uid="{2E0960C0-08A7-4511-8F44-A49F195E91D2}"/>
    <cellStyle name="SAPBEXHLevel3X 5 2 5 2" xfId="31093" xr:uid="{F8128F58-88B6-4B6F-BE4E-263AA9CA39A2}"/>
    <cellStyle name="SAPBEXHLevel3X 5 2 6" xfId="29999" xr:uid="{76DA80FD-C786-481E-954C-D2AC3D3DF1E2}"/>
    <cellStyle name="SAPBEXHLevel3X 5 2 7" xfId="30295" xr:uid="{D571AF8B-22EC-47A9-8650-7C0E60D4A6FB}"/>
    <cellStyle name="SAPBEXHLevel3X 5 3" xfId="25983" xr:uid="{F6C9ADC6-FF2C-4BDE-93BB-E57D713DBAAD}"/>
    <cellStyle name="SAPBEXHLevel3X 5 3 2" xfId="30872" xr:uid="{6DFD28A0-3441-4B29-B0EA-BE6D083D13C8}"/>
    <cellStyle name="SAPBEXHLevel3X 5 4" xfId="28446" xr:uid="{6E1A68B1-3DDE-45AE-965B-6D032E086A4A}"/>
    <cellStyle name="SAPBEXHLevel3X 5 4 2" xfId="33004" xr:uid="{5A1B0CC1-5CAF-45C8-9CC6-4DD88598B053}"/>
    <cellStyle name="SAPBEXHLevel3X 5 5" xfId="27984" xr:uid="{15AE52FF-FDC0-4ABC-88EB-66A30979CBC9}"/>
    <cellStyle name="SAPBEXHLevel3X 5 5 2" xfId="32542" xr:uid="{CD2EE939-7F9E-4A12-B287-EEAF2741D4DB}"/>
    <cellStyle name="SAPBEXHLevel3X 5 6" xfId="29998" xr:uid="{C9EC3EFB-2EF1-4FFC-8931-028806CF7BA5}"/>
    <cellStyle name="SAPBEXHLevel3X 6" xfId="13731" xr:uid="{99A9C6F1-5893-4A5E-A2A8-AF3B32231F5F}"/>
    <cellStyle name="SAPBEXHLevel3X 6 2" xfId="25567" xr:uid="{9406BD0A-0FB4-4EFB-BCDD-A1DBC97997C0}"/>
    <cellStyle name="SAPBEXHLevel3X 6 2 2" xfId="27714" xr:uid="{053F1C94-ED80-4602-B2B9-BB93DC227D59}"/>
    <cellStyle name="SAPBEXHLevel3X 6 2 2 2" xfId="32301" xr:uid="{72E9C76E-B1B1-4C4A-B194-43EF8584DFD6}"/>
    <cellStyle name="SAPBEXHLevel3X 6 2 3" xfId="28450" xr:uid="{F88EA54C-5D75-45B5-9BAF-13A2B05C3847}"/>
    <cellStyle name="SAPBEXHLevel3X 6 2 3 2" xfId="33008" xr:uid="{39B67B00-1A57-40DF-A6E0-66867E059753}"/>
    <cellStyle name="SAPBEXHLevel3X 6 2 4" xfId="26863" xr:uid="{B8FA12DC-2820-4ECB-9DD8-3D08AB8DD745}"/>
    <cellStyle name="SAPBEXHLevel3X 6 2 4 2" xfId="31624" xr:uid="{588A6EE0-C7D7-4728-8007-D0ADEA3971BC}"/>
    <cellStyle name="SAPBEXHLevel3X 6 2 5" xfId="30002" xr:uid="{29BDE450-1F3D-4682-AB8E-6F1809610481}"/>
    <cellStyle name="SAPBEXHLevel3X 6 3" xfId="26665" xr:uid="{DC0CE215-0B25-4ECA-8462-237AAB3E5317}"/>
    <cellStyle name="SAPBEXHLevel3X 6 3 2" xfId="31443" xr:uid="{FEBEF616-A2AA-479F-B93B-DB99289CBBA1}"/>
    <cellStyle name="SAPBEXHLevel3X 6 4" xfId="28449" xr:uid="{B077B0A5-4091-4F45-AA7E-05C450CA871C}"/>
    <cellStyle name="SAPBEXHLevel3X 6 4 2" xfId="33007" xr:uid="{F65AD7FE-B546-456E-B974-3023B44289B6}"/>
    <cellStyle name="SAPBEXHLevel3X 6 5" xfId="26178" xr:uid="{D119CFA2-6088-4666-B15B-A11447DB7744}"/>
    <cellStyle name="SAPBEXHLevel3X 6 5 2" xfId="30968" xr:uid="{C8B8F756-C054-4CE7-8B4B-0541D5AE9AC0}"/>
    <cellStyle name="SAPBEXHLevel3X 6 6" xfId="30001" xr:uid="{6B4E6D07-6D82-4FE7-98EA-6472CAC0CE43}"/>
    <cellStyle name="SAPBEXHLevel3X 6 7" xfId="30263" xr:uid="{C1D50EFE-ABB9-4444-8ECA-7B069ECB141B}"/>
    <cellStyle name="SAPBEXHLevel3X 7" xfId="24714" xr:uid="{61CF1367-9DBE-432E-98FC-91843F6558D2}"/>
    <cellStyle name="SAPBEXHLevel3X 7 2" xfId="25456" xr:uid="{957A2568-F194-4279-B0A8-5A01677D5995}"/>
    <cellStyle name="SAPBEXHLevel3X 7 2 2" xfId="27604" xr:uid="{59F7444F-9E6D-4E30-BB42-3977C392FF85}"/>
    <cellStyle name="SAPBEXHLevel3X 7 2 2 2" xfId="32195" xr:uid="{38C968B3-BBB5-4295-BD23-08EEB2C4C49F}"/>
    <cellStyle name="SAPBEXHLevel3X 7 2 3" xfId="28452" xr:uid="{F47D8654-E63A-415E-9ED8-490AAFD58F0A}"/>
    <cellStyle name="SAPBEXHLevel3X 7 2 3 2" xfId="33010" xr:uid="{AA59E72C-2AD6-4E09-BF5E-FDEA6B921A54}"/>
    <cellStyle name="SAPBEXHLevel3X 7 2 4" xfId="26585" xr:uid="{C71C4F26-AC4A-47E3-AE04-806C05C4DF43}"/>
    <cellStyle name="SAPBEXHLevel3X 7 2 4 2" xfId="31372" xr:uid="{83BA9A22-9C9D-4F7F-88DE-65C0E712620B}"/>
    <cellStyle name="SAPBEXHLevel3X 7 2 5" xfId="30004" xr:uid="{DDDBA320-A8BE-46F1-A206-869BAB52EABB}"/>
    <cellStyle name="SAPBEXHLevel3X 7 2 6" xfId="30608" xr:uid="{634C0F5C-8BF4-4B58-84A6-3D3C236A67B9}"/>
    <cellStyle name="SAPBEXHLevel3X 7 3" xfId="25678" xr:uid="{2BC62690-5526-4D7D-9DDD-E7D5A01F10E1}"/>
    <cellStyle name="SAPBEXHLevel3X 7 3 2" xfId="27825" xr:uid="{F30E9EF1-FC65-4D23-843A-BC678FBE1183}"/>
    <cellStyle name="SAPBEXHLevel3X 7 3 2 2" xfId="32412" xr:uid="{1DE00728-F319-47EC-97BE-8B58CE867DFB}"/>
    <cellStyle name="SAPBEXHLevel3X 7 3 3" xfId="28453" xr:uid="{891C5B5E-495F-4901-ADF0-AFE3A7878621}"/>
    <cellStyle name="SAPBEXHLevel3X 7 3 3 2" xfId="33011" xr:uid="{0527CD71-C84C-484D-B904-21FD4DA53517}"/>
    <cellStyle name="SAPBEXHLevel3X 7 3 4" xfId="26950" xr:uid="{B6DE833A-94D8-406A-97CF-4E0C03122457}"/>
    <cellStyle name="SAPBEXHLevel3X 7 3 4 2" xfId="31711" xr:uid="{6CF4CF1F-FAC8-4362-ABCB-9055884CF661}"/>
    <cellStyle name="SAPBEXHLevel3X 7 3 5" xfId="30005" xr:uid="{13C4E36A-919A-43F4-B850-6CB757659248}"/>
    <cellStyle name="SAPBEXHLevel3X 7 4" xfId="27299" xr:uid="{DDC145E7-96E4-44DD-851B-F35B26BEF890}"/>
    <cellStyle name="SAPBEXHLevel3X 7 4 2" xfId="31934" xr:uid="{A45C2432-8C95-4A82-ADD8-211FA2CE4E40}"/>
    <cellStyle name="SAPBEXHLevel3X 7 5" xfId="28451" xr:uid="{855B393F-82E2-47BB-87A7-D59F6F0576F2}"/>
    <cellStyle name="SAPBEXHLevel3X 7 5 2" xfId="33009" xr:uid="{167159B5-61CF-415D-946E-BD9ADD05019D}"/>
    <cellStyle name="SAPBEXHLevel3X 7 6" xfId="26484" xr:uid="{D482D2D0-673E-4E95-BEDB-1B2F414924B6}"/>
    <cellStyle name="SAPBEXHLevel3X 7 6 2" xfId="31272" xr:uid="{F5FDB2C5-8BF6-46DE-9928-446EB8B5733B}"/>
    <cellStyle name="SAPBEXHLevel3X 7 7" xfId="30003" xr:uid="{378F7EFD-8227-42EA-8C64-35008B39D5D2}"/>
    <cellStyle name="SAPBEXHLevel3X 7 8" xfId="30374" xr:uid="{949A4093-1FCC-40D6-9CFA-F7DB109D922B}"/>
    <cellStyle name="SAPBEXHLevel3X 8" xfId="25190" xr:uid="{7AEB8D55-90B8-44CE-856C-20FA224811C3}"/>
    <cellStyle name="SAPBEXHLevel3X 8 2" xfId="25478" xr:uid="{EB3E8349-3FEA-4526-8BF9-20A6E8375347}"/>
    <cellStyle name="SAPBEXHLevel3X 8 2 2" xfId="27626" xr:uid="{51F78177-8FA1-40E1-B31B-7CE6DC3B4F01}"/>
    <cellStyle name="SAPBEXHLevel3X 8 2 2 2" xfId="32217" xr:uid="{01BAABD9-39BD-4F20-A5AE-C7B701DD8D62}"/>
    <cellStyle name="SAPBEXHLevel3X 8 2 3" xfId="28455" xr:uid="{132A95F3-17AF-4A83-81F6-00212098D3AA}"/>
    <cellStyle name="SAPBEXHLevel3X 8 2 3 2" xfId="33013" xr:uid="{0234BF7C-ED53-4FD5-9A69-6CDAC460A4BF}"/>
    <cellStyle name="SAPBEXHLevel3X 8 2 4" xfId="26468" xr:uid="{5706EFD5-80BC-4696-9703-2B2D3E92A55F}"/>
    <cellStyle name="SAPBEXHLevel3X 8 2 4 2" xfId="31256" xr:uid="{BC1B3B8B-56FF-47A2-9A79-F40E14E4C72C}"/>
    <cellStyle name="SAPBEXHLevel3X 8 2 5" xfId="30007" xr:uid="{81180AD9-F49C-4BA6-83BD-C5E483D9F27C}"/>
    <cellStyle name="SAPBEXHLevel3X 8 2 6" xfId="30630" xr:uid="{0BAD597B-9624-4EB4-B68B-D45730FE1929}"/>
    <cellStyle name="SAPBEXHLevel3X 8 3" xfId="25787" xr:uid="{5A7062B4-9DBB-455F-9726-088309D237E0}"/>
    <cellStyle name="SAPBEXHLevel3X 8 3 2" xfId="27934" xr:uid="{A1EB8087-5C96-48C4-8661-F36638F3589B}"/>
    <cellStyle name="SAPBEXHLevel3X 8 3 2 2" xfId="32521" xr:uid="{9B379951-5A6E-46D5-83BA-BF23CDCE3C2F}"/>
    <cellStyle name="SAPBEXHLevel3X 8 3 3" xfId="28456" xr:uid="{E55B8973-748D-4701-B9EC-891638502B0D}"/>
    <cellStyle name="SAPBEXHLevel3X 8 3 3 2" xfId="33014" xr:uid="{AF5D0B61-2864-4483-A96E-DFC53C1891B4}"/>
    <cellStyle name="SAPBEXHLevel3X 8 3 4" xfId="26617" xr:uid="{2731F76E-2C11-4200-9743-BC2787AE24D9}"/>
    <cellStyle name="SAPBEXHLevel3X 8 3 4 2" xfId="31398" xr:uid="{51EE88AD-7D84-45A4-8EEF-B3BE727AAD11}"/>
    <cellStyle name="SAPBEXHLevel3X 8 3 5" xfId="30008" xr:uid="{5D39589A-CED3-4BF7-A25E-D46A8FB90931}"/>
    <cellStyle name="SAPBEXHLevel3X 8 3 6" xfId="30775" xr:uid="{78B64390-9E5F-4102-9A99-B49D3F0FB64D}"/>
    <cellStyle name="SAPBEXHLevel3X 8 4" xfId="27468" xr:uid="{2E02E284-44CA-4DF5-B15B-4E860708B6AD}"/>
    <cellStyle name="SAPBEXHLevel3X 8 4 2" xfId="32066" xr:uid="{E5AF8D22-9E16-4989-9B77-94BFC8D505F3}"/>
    <cellStyle name="SAPBEXHLevel3X 8 5" xfId="28454" xr:uid="{C1E0BE0E-7EB0-4F7F-8D5F-53E36D73CBBE}"/>
    <cellStyle name="SAPBEXHLevel3X 8 5 2" xfId="33012" xr:uid="{0118C61A-7A5B-47D0-A9CA-427F6D23D1D6}"/>
    <cellStyle name="SAPBEXHLevel3X 8 6" xfId="26947" xr:uid="{22926E95-AD4A-43A5-9671-D57BCEA14C9E}"/>
    <cellStyle name="SAPBEXHLevel3X 8 6 2" xfId="31708" xr:uid="{6387682A-C0E2-4E7E-A472-9049D31EBB9A}"/>
    <cellStyle name="SAPBEXHLevel3X 8 7" xfId="30006" xr:uid="{F8B6F673-AFED-466C-B865-EC3ABB1E752B}"/>
    <cellStyle name="SAPBEXHLevel3X 8 8" xfId="30483" xr:uid="{7F4F9BE3-3C6C-4AC4-8675-63AF040F3A09}"/>
    <cellStyle name="SAPBEXHLevel3X 9" xfId="25920" xr:uid="{E965E2A4-A18B-42E3-B883-F7B349B71CEF}"/>
    <cellStyle name="SAPBEXHLevel3X 9 2" xfId="30839" xr:uid="{0A3F05A1-E60C-4E9D-902C-AE231F18B25E}"/>
    <cellStyle name="SAPBEXinputData" xfId="24336" xr:uid="{C865CAB5-E0ED-4B72-BCD3-B0DC3C4F804B}"/>
    <cellStyle name="SAPBEXinputData 2" xfId="24337" xr:uid="{2C3A9923-F572-43F7-A12E-E0DA866427E3}"/>
    <cellStyle name="SAPBEXinputData 2 2" xfId="24992" xr:uid="{3BEE508C-CEF9-4212-A178-F1299A5F64F2}"/>
    <cellStyle name="SAPBEXinputData 2 2 2" xfId="27394" xr:uid="{2C7FBFAB-32B1-4C57-8C0C-F1C7C399A97A}"/>
    <cellStyle name="SAPBEXinputData 2 3" xfId="27183" xr:uid="{9AFF9C0F-FC06-4459-B890-26924962435F}"/>
    <cellStyle name="SAPBEXinputData 3" xfId="24338" xr:uid="{DBDEE23B-4B04-4929-896A-790108E088A3}"/>
    <cellStyle name="SAPBEXinputData 3 2" xfId="24989" xr:uid="{78E696F2-A917-4155-A73F-8A68C2C95A0E}"/>
    <cellStyle name="SAPBEXinputData 3 2 2" xfId="27391" xr:uid="{C54D32AE-8AD4-4D45-BB5A-0C0FD7BE1BC7}"/>
    <cellStyle name="SAPBEXinputData 3 3" xfId="27184" xr:uid="{9A300D12-EF37-473C-B017-1C9C8E51B5AB}"/>
    <cellStyle name="SAPBEXinputData 4" xfId="24836" xr:uid="{435CED54-8461-41C0-858D-65C34F8817C4}"/>
    <cellStyle name="SAPBEXinputData 4 2" xfId="27370" xr:uid="{24A13FA4-7D49-48B9-AE11-FB1838F223B2}"/>
    <cellStyle name="SAPBEXinputData 5" xfId="27182" xr:uid="{BFB8904F-8F29-4028-95A7-128213C36941}"/>
    <cellStyle name="SAPBEXresData" xfId="202" xr:uid="{DA1C8130-8A4B-4CE8-B60D-820AF4EF0E87}"/>
    <cellStyle name="SAPBEXresData 2" xfId="13735" xr:uid="{55F22E93-A497-423E-BB0B-2A64614E75A2}"/>
    <cellStyle name="SAPBEXresData 2 2" xfId="25571" xr:uid="{B5403A63-E1A9-4CF1-9ACE-12C34F2A11D4}"/>
    <cellStyle name="SAPBEXresData 2 2 2" xfId="27718" xr:uid="{7AB89EC8-9ADF-471A-9671-8F2AA400C9F9}"/>
    <cellStyle name="SAPBEXresData 2 2 2 2" xfId="32305" xr:uid="{04589F75-4577-405E-A679-FF716685FEFE}"/>
    <cellStyle name="SAPBEXresData 2 2 3" xfId="28459" xr:uid="{3B6749EF-7571-4774-B3CB-DDC6835673A4}"/>
    <cellStyle name="SAPBEXresData 2 2 3 2" xfId="33017" xr:uid="{7370574D-76B0-4DD4-AD0E-031C5157FDA7}"/>
    <cellStyle name="SAPBEXresData 2 2 4" xfId="26557" xr:uid="{F8588EAD-FF7F-4C5E-B3A8-D1F2C73CDF38}"/>
    <cellStyle name="SAPBEXresData 2 2 4 2" xfId="31345" xr:uid="{0E2745B8-C1BE-4EB6-BD17-87FD1F006B0A}"/>
    <cellStyle name="SAPBEXresData 2 2 5" xfId="30011" xr:uid="{17EA2AE4-BC6E-4858-A415-C963AEB7BAFC}"/>
    <cellStyle name="SAPBEXresData 2 3" xfId="26669" xr:uid="{762B32B8-48A9-4CD1-93A4-74DCA5E92EE6}"/>
    <cellStyle name="SAPBEXresData 2 3 2" xfId="31447" xr:uid="{000FA14A-E90A-4203-A878-405803EB13A3}"/>
    <cellStyle name="SAPBEXresData 2 4" xfId="28458" xr:uid="{9841C7E1-9BCB-4CB2-B2DF-9F5252B2825F}"/>
    <cellStyle name="SAPBEXresData 2 4 2" xfId="33016" xr:uid="{833AA0C8-7A6E-4640-A7E6-0EE70ACE8999}"/>
    <cellStyle name="SAPBEXresData 2 5" xfId="26773" xr:uid="{EAE249E7-879D-4058-BAAD-1435E3D9C973}"/>
    <cellStyle name="SAPBEXresData 2 5 2" xfId="31535" xr:uid="{2609B2BE-A353-42CD-B95B-E1955AA39862}"/>
    <cellStyle name="SAPBEXresData 2 6" xfId="30010" xr:uid="{929CA86B-5B3E-49A2-AA40-1AAD72A55FD8}"/>
    <cellStyle name="SAPBEXresData 2 7" xfId="30267" xr:uid="{35BACCB9-B758-4806-9996-2E22485DAEC4}"/>
    <cellStyle name="SAPBEXresData 3" xfId="24711" xr:uid="{C189D764-CC93-418A-A346-AD0274C8A627}"/>
    <cellStyle name="SAPBEXresData 3 2" xfId="25405" xr:uid="{F40F31A1-6B12-4B6D-945E-A4040D4FE57B}"/>
    <cellStyle name="SAPBEXresData 3 2 2" xfId="27553" xr:uid="{7BBC184D-B49D-4DE0-B2B0-F5E66A4A2519}"/>
    <cellStyle name="SAPBEXresData 3 2 2 2" xfId="32144" xr:uid="{749B00C2-7BF5-40FA-8D16-99CEEB5831A7}"/>
    <cellStyle name="SAPBEXresData 3 2 3" xfId="28461" xr:uid="{16443CED-43AB-41C7-A42C-E35D285C4B3B}"/>
    <cellStyle name="SAPBEXresData 3 2 3 2" xfId="33019" xr:uid="{A641D4EB-E01F-48D0-8B0F-4988543A1E3E}"/>
    <cellStyle name="SAPBEXresData 3 2 4" xfId="26599" xr:uid="{F95CC1EE-58AC-410B-81FF-7BA2E95EFDF0}"/>
    <cellStyle name="SAPBEXresData 3 2 4 2" xfId="31386" xr:uid="{8F6D4A82-B1FB-4B1A-B43F-93078E5F50B0}"/>
    <cellStyle name="SAPBEXresData 3 2 5" xfId="30013" xr:uid="{F3DB1170-389C-405D-8F34-D659B94D6904}"/>
    <cellStyle name="SAPBEXresData 3 2 6" xfId="30557" xr:uid="{D613768F-1DBC-4D2D-8F74-33687DE928E4}"/>
    <cellStyle name="SAPBEXresData 3 3" xfId="25675" xr:uid="{494EC741-50C9-4492-A3D9-55BE12C56E52}"/>
    <cellStyle name="SAPBEXresData 3 3 2" xfId="27822" xr:uid="{6635831B-93BB-49FE-8997-31985EBC1B79}"/>
    <cellStyle name="SAPBEXresData 3 3 2 2" xfId="32409" xr:uid="{A8918903-9130-4297-8CF6-11C7333E6360}"/>
    <cellStyle name="SAPBEXresData 3 3 3" xfId="28462" xr:uid="{0C22487B-8525-4895-8BAC-41DBB30F4122}"/>
    <cellStyle name="SAPBEXresData 3 3 3 2" xfId="33020" xr:uid="{2D03FA02-8D38-4990-B616-857313F777C6}"/>
    <cellStyle name="SAPBEXresData 3 3 4" xfId="26388" xr:uid="{29AF2CD7-CD2A-4AE5-BF6B-1A3484565F69}"/>
    <cellStyle name="SAPBEXresData 3 3 4 2" xfId="31176" xr:uid="{A764284B-D881-4EAB-B497-5C82369195E4}"/>
    <cellStyle name="SAPBEXresData 3 3 5" xfId="30014" xr:uid="{57BA566D-A4ED-4A86-9281-11C040264EB4}"/>
    <cellStyle name="SAPBEXresData 3 4" xfId="27296" xr:uid="{2034EAA9-A9BF-4319-A1BD-DB6B4D326894}"/>
    <cellStyle name="SAPBEXresData 3 4 2" xfId="31931" xr:uid="{844C563C-EF3F-488E-A19B-C1087CBA1BCF}"/>
    <cellStyle name="SAPBEXresData 3 5" xfId="28460" xr:uid="{5AC525C7-781E-4055-AD29-EB13517FF423}"/>
    <cellStyle name="SAPBEXresData 3 5 2" xfId="33018" xr:uid="{FDA1F66A-1840-4ED0-9C34-C01DB609A894}"/>
    <cellStyle name="SAPBEXresData 3 6" xfId="26809" xr:uid="{58066495-FF44-42F5-A042-6715B8E00927}"/>
    <cellStyle name="SAPBEXresData 3 6 2" xfId="31570" xr:uid="{3DE158C8-AC43-413B-AAE3-CB3A87D06944}"/>
    <cellStyle name="SAPBEXresData 3 7" xfId="30012" xr:uid="{580709AA-3AE3-4455-9469-900A71F08B6C}"/>
    <cellStyle name="SAPBEXresData 3 8" xfId="30371" xr:uid="{296499A3-AC95-4CE9-9B2F-49E21183D322}"/>
    <cellStyle name="SAPBEXresData 4" xfId="25193" xr:uid="{1FC942B4-6281-4FB6-A9C1-38D22BE188E9}"/>
    <cellStyle name="SAPBEXresData 4 2" xfId="25408" xr:uid="{D8D1ABD6-874B-4344-B226-CC09B994C31D}"/>
    <cellStyle name="SAPBEXresData 4 2 2" xfId="27556" xr:uid="{223A396C-B1E0-46D0-B373-15460A8D64BF}"/>
    <cellStyle name="SAPBEXresData 4 2 2 2" xfId="32147" xr:uid="{12279535-0850-4E9B-9DCF-66CD8CCCA365}"/>
    <cellStyle name="SAPBEXresData 4 2 3" xfId="28464" xr:uid="{F868A5B9-7F9E-4A46-B32F-465FB121335B}"/>
    <cellStyle name="SAPBEXresData 4 2 3 2" xfId="33022" xr:uid="{7F5D7A16-4098-41D5-801D-AA3C3690D304}"/>
    <cellStyle name="SAPBEXresData 4 2 4" xfId="26165" xr:uid="{AC87D765-1C7A-40C9-9469-DDAD9F95670C}"/>
    <cellStyle name="SAPBEXresData 4 2 4 2" xfId="30955" xr:uid="{E55C69E5-9278-47A6-82D5-F1519C7DDD5A}"/>
    <cellStyle name="SAPBEXresData 4 2 5" xfId="30016" xr:uid="{F9BFF189-3D00-4FD3-BEBA-85FBBB84C911}"/>
    <cellStyle name="SAPBEXresData 4 2 6" xfId="30560" xr:uid="{FDE2EF47-3488-415C-A216-2A4EFCAFA9A4}"/>
    <cellStyle name="SAPBEXresData 4 3" xfId="25790" xr:uid="{BC6A16D7-1BE5-4C25-8040-D3F5FDC94947}"/>
    <cellStyle name="SAPBEXresData 4 3 2" xfId="27937" xr:uid="{05B7F955-D122-4D9A-8E72-D512A4808250}"/>
    <cellStyle name="SAPBEXresData 4 3 2 2" xfId="32524" xr:uid="{475213F0-A229-4FF8-8295-028F932F6149}"/>
    <cellStyle name="SAPBEXresData 4 3 3" xfId="28465" xr:uid="{57262411-92C1-4AD6-9C4E-3E7031E2AFEC}"/>
    <cellStyle name="SAPBEXresData 4 3 3 2" xfId="33023" xr:uid="{46DC6A02-0EE3-4F31-9413-C6C8162AEEA1}"/>
    <cellStyle name="SAPBEXresData 4 3 4" xfId="26920" xr:uid="{C6C41D3A-394B-4D32-B78E-2DF2E4164B37}"/>
    <cellStyle name="SAPBEXresData 4 3 4 2" xfId="31681" xr:uid="{BA7E3E51-3C95-4E87-9044-B63A09BFE420}"/>
    <cellStyle name="SAPBEXresData 4 3 5" xfId="30017" xr:uid="{2CDBD7E9-CD5B-439D-9179-D2957D4AABFE}"/>
    <cellStyle name="SAPBEXresData 4 3 6" xfId="30778" xr:uid="{0DDD0D52-3F99-4FF5-B212-B611990CCD62}"/>
    <cellStyle name="SAPBEXresData 4 4" xfId="27471" xr:uid="{6DA7C8B0-4180-47DA-9308-FE476D3CC84B}"/>
    <cellStyle name="SAPBEXresData 4 4 2" xfId="32069" xr:uid="{08A033D1-1769-438D-8E2E-E9C2B3E5B65A}"/>
    <cellStyle name="SAPBEXresData 4 5" xfId="28463" xr:uid="{5409D2AA-6185-42A6-8ED9-4B1D611118BD}"/>
    <cellStyle name="SAPBEXresData 4 5 2" xfId="33021" xr:uid="{CF4DC38A-E16F-472C-A084-A9857708B9B4}"/>
    <cellStyle name="SAPBEXresData 4 6" xfId="26168" xr:uid="{8496D941-4DCB-48EB-92DF-6F81D7260E38}"/>
    <cellStyle name="SAPBEXresData 4 6 2" xfId="30958" xr:uid="{B560F7B0-C5BC-4FD7-A7EC-CDB245717BE6}"/>
    <cellStyle name="SAPBEXresData 4 7" xfId="30015" xr:uid="{D0D5EA23-9D98-4FE0-A900-E164AEF33FA9}"/>
    <cellStyle name="SAPBEXresData 4 8" xfId="30486" xr:uid="{796B0117-0567-4065-8696-784CD4F03036}"/>
    <cellStyle name="SAPBEXresData 5" xfId="25924" xr:uid="{1BC720FD-8C1E-474D-B835-9103020AF4A6}"/>
    <cellStyle name="SAPBEXresData 5 2" xfId="30843" xr:uid="{D69A029B-0767-4F99-8F26-6F6104C412E1}"/>
    <cellStyle name="SAPBEXresData 6" xfId="28457" xr:uid="{2B1F79ED-558F-4C93-9D3C-292659D6A1FC}"/>
    <cellStyle name="SAPBEXresData 6 2" xfId="33015" xr:uid="{3D72B597-E2A4-4B58-A93E-038B8B843849}"/>
    <cellStyle name="SAPBEXresData 7" xfId="26547" xr:uid="{EAEB4781-2BFB-48AB-B0A7-2CB3EB62130C}"/>
    <cellStyle name="SAPBEXresData 7 2" xfId="31335" xr:uid="{5110A1B3-305D-43BF-8D3B-3713ED2910DE}"/>
    <cellStyle name="SAPBEXresData 8" xfId="30009" xr:uid="{59E4FBF4-1D37-4D63-AA29-72B2D972C36C}"/>
    <cellStyle name="SAPBEXresDataEmph" xfId="203" xr:uid="{EA1C8C76-2B28-4253-B4B4-03E839BA9282}"/>
    <cellStyle name="SAPBEXresDataEmph 2" xfId="13736" xr:uid="{E98198CB-6ACF-4F3F-8DC5-385D1DA79182}"/>
    <cellStyle name="SAPBEXresDataEmph 2 2" xfId="25572" xr:uid="{9FDE06A1-F83B-422F-87A0-43BAD41B0E02}"/>
    <cellStyle name="SAPBEXresDataEmph 2 2 2" xfId="27719" xr:uid="{40B9ECEB-F97A-444E-A534-12E095205F19}"/>
    <cellStyle name="SAPBEXresDataEmph 2 2 2 2" xfId="32306" xr:uid="{2E29E7E3-980A-4082-9DCB-5BF14F349B2A}"/>
    <cellStyle name="SAPBEXresDataEmph 2 2 3" xfId="28468" xr:uid="{7FB502E8-5959-4045-8684-71BB8F09BDF3}"/>
    <cellStyle name="SAPBEXresDataEmph 2 2 3 2" xfId="33026" xr:uid="{39EA59AB-BCE5-44C8-9587-E9A452031B94}"/>
    <cellStyle name="SAPBEXresDataEmph 2 2 4" xfId="26952" xr:uid="{15C8D240-65BC-4B19-A1E2-2121843F52AC}"/>
    <cellStyle name="SAPBEXresDataEmph 2 2 4 2" xfId="31713" xr:uid="{432FA7C8-4DAB-49D2-BE3F-2185E203F0D7}"/>
    <cellStyle name="SAPBEXresDataEmph 2 2 5" xfId="30020" xr:uid="{46E033C1-5F60-4BFE-B250-BAD1D7C715A9}"/>
    <cellStyle name="SAPBEXresDataEmph 2 3" xfId="26670" xr:uid="{B828D561-8EC4-449E-89C1-0DE05CFA8DDF}"/>
    <cellStyle name="SAPBEXresDataEmph 2 3 2" xfId="31448" xr:uid="{81F7F37D-F037-4E02-A958-1BDD6BDC165C}"/>
    <cellStyle name="SAPBEXresDataEmph 2 4" xfId="28467" xr:uid="{7C420D90-42D7-4673-95D0-A1EE62F24060}"/>
    <cellStyle name="SAPBEXresDataEmph 2 4 2" xfId="33025" xr:uid="{4A458D25-4DE1-4167-BA0F-937ACE47C953}"/>
    <cellStyle name="SAPBEXresDataEmph 2 5" xfId="26597" xr:uid="{46385DB7-D1C2-4BF5-AE04-F35011531ED7}"/>
    <cellStyle name="SAPBEXresDataEmph 2 5 2" xfId="31384" xr:uid="{A62595CB-543C-40D1-A115-5807E41FC544}"/>
    <cellStyle name="SAPBEXresDataEmph 2 6" xfId="30019" xr:uid="{793E8000-F762-49CC-88AB-0916B7C282BB}"/>
    <cellStyle name="SAPBEXresDataEmph 2 7" xfId="30268" xr:uid="{A1E9B995-E38B-4281-8726-DE4759BDB652}"/>
    <cellStyle name="SAPBEXresDataEmph 3" xfId="24710" xr:uid="{B308986F-4AAC-4155-9271-28631B965B01}"/>
    <cellStyle name="SAPBEXresDataEmph 3 2" xfId="25489" xr:uid="{90C734A4-9A7B-4BCA-B091-FF1A950E853D}"/>
    <cellStyle name="SAPBEXresDataEmph 3 2 2" xfId="27637" xr:uid="{34158641-E527-4070-80A3-4C4B32038DF6}"/>
    <cellStyle name="SAPBEXresDataEmph 3 2 2 2" xfId="32228" xr:uid="{C9C16F7C-674D-4639-8240-14C2E16BC255}"/>
    <cellStyle name="SAPBEXresDataEmph 3 2 3" xfId="28470" xr:uid="{BB208EBD-028B-4F33-BE34-94713EA2CA04}"/>
    <cellStyle name="SAPBEXresDataEmph 3 2 3 2" xfId="33028" xr:uid="{3CD24465-6B93-4420-9348-76ED0B03ACB2}"/>
    <cellStyle name="SAPBEXresDataEmph 3 2 4" xfId="26916" xr:uid="{4E468C06-7FDF-488D-834E-B3A8DAFF399B}"/>
    <cellStyle name="SAPBEXresDataEmph 3 2 4 2" xfId="31677" xr:uid="{6555BAFE-7ACB-4E1E-8510-E7D52DB565FF}"/>
    <cellStyle name="SAPBEXresDataEmph 3 2 5" xfId="30022" xr:uid="{C84450E5-E6A1-490D-8605-28C21F671A65}"/>
    <cellStyle name="SAPBEXresDataEmph 3 2 6" xfId="30641" xr:uid="{5AC9A47A-5D43-4FA2-881D-03C2BA09C530}"/>
    <cellStyle name="SAPBEXresDataEmph 3 3" xfId="25674" xr:uid="{CB5F30D3-067D-44A6-835B-C1F917B968C8}"/>
    <cellStyle name="SAPBEXresDataEmph 3 3 2" xfId="27821" xr:uid="{00B4729F-C136-4200-9ABB-81242B8CDBAF}"/>
    <cellStyle name="SAPBEXresDataEmph 3 3 2 2" xfId="32408" xr:uid="{B50D68B4-6D57-4D9D-9F69-B41B6CE5A423}"/>
    <cellStyle name="SAPBEXresDataEmph 3 3 3" xfId="28471" xr:uid="{6141822C-A1EA-4A49-8133-DB0535ADF1B7}"/>
    <cellStyle name="SAPBEXresDataEmph 3 3 3 2" xfId="33029" xr:uid="{71674D98-E320-44FE-97C5-1CF67B22438A}"/>
    <cellStyle name="SAPBEXresDataEmph 3 3 4" xfId="26453" xr:uid="{8A09F9F3-78C7-46FB-BA10-1752FFFE6BA7}"/>
    <cellStyle name="SAPBEXresDataEmph 3 3 4 2" xfId="31241" xr:uid="{70376F18-8D2C-4F95-BD61-6273BD1BD2B0}"/>
    <cellStyle name="SAPBEXresDataEmph 3 3 5" xfId="30023" xr:uid="{368CD360-48F5-47E9-BDB7-68450FEED027}"/>
    <cellStyle name="SAPBEXresDataEmph 3 4" xfId="27295" xr:uid="{F3659EEC-CA97-44D6-9A4C-5970E636AE76}"/>
    <cellStyle name="SAPBEXresDataEmph 3 4 2" xfId="31930" xr:uid="{85EDA76F-E5C1-49F6-8E3B-932A7C9FD704}"/>
    <cellStyle name="SAPBEXresDataEmph 3 5" xfId="28469" xr:uid="{9AEC84DB-06A4-41B2-90B6-ED983EAA625C}"/>
    <cellStyle name="SAPBEXresDataEmph 3 5 2" xfId="33027" xr:uid="{10B76EA8-EC57-405B-A377-C5545C2C6A03}"/>
    <cellStyle name="SAPBEXresDataEmph 3 6" xfId="27000" xr:uid="{3A9DAE88-BC13-4490-88AC-875903C1766D}"/>
    <cellStyle name="SAPBEXresDataEmph 3 6 2" xfId="31761" xr:uid="{D4F0DC55-3263-46B5-B58B-4B192C46657E}"/>
    <cellStyle name="SAPBEXresDataEmph 3 7" xfId="30021" xr:uid="{320B11E7-691F-4F5D-9436-AF5868917BC8}"/>
    <cellStyle name="SAPBEXresDataEmph 3 8" xfId="30370" xr:uid="{CE075B2C-4687-4FCF-97D9-CA0D20D1DD6F}"/>
    <cellStyle name="SAPBEXresDataEmph 4" xfId="25194" xr:uid="{66F7873E-87E8-499B-A7F1-28F43B7A2697}"/>
    <cellStyle name="SAPBEXresDataEmph 4 2" xfId="25509" xr:uid="{6A57B713-9576-45E8-AC39-46CD8EFE7E6E}"/>
    <cellStyle name="SAPBEXresDataEmph 4 2 2" xfId="27657" xr:uid="{57B9BE44-3A1E-4708-9F23-1C2EE47C5380}"/>
    <cellStyle name="SAPBEXresDataEmph 4 2 2 2" xfId="32248" xr:uid="{4FFD8E73-BFBF-4323-85F6-0CF93E697244}"/>
    <cellStyle name="SAPBEXresDataEmph 4 2 3" xfId="28473" xr:uid="{F3F30336-7467-4985-9C65-F5A9E1622570}"/>
    <cellStyle name="SAPBEXresDataEmph 4 2 3 2" xfId="33031" xr:uid="{D4D0ED75-E577-42A4-AF84-23DC30B6372B}"/>
    <cellStyle name="SAPBEXresDataEmph 4 2 4" xfId="26560" xr:uid="{18B2FAAA-F6BE-4479-B4D4-724CDEF64567}"/>
    <cellStyle name="SAPBEXresDataEmph 4 2 4 2" xfId="31348" xr:uid="{AAAB479B-99A7-45BD-B520-97EDC8B29392}"/>
    <cellStyle name="SAPBEXresDataEmph 4 2 5" xfId="30025" xr:uid="{55574A4F-0806-4F8E-86F5-8FE5846A165B}"/>
    <cellStyle name="SAPBEXresDataEmph 4 2 6" xfId="30661" xr:uid="{E051210A-8C55-45BC-9401-D28F8B3ABFA6}"/>
    <cellStyle name="SAPBEXresDataEmph 4 3" xfId="25791" xr:uid="{7EE591FE-7B2A-4A31-A220-6D8DA09407D1}"/>
    <cellStyle name="SAPBEXresDataEmph 4 3 2" xfId="27938" xr:uid="{EFF8C2C7-62E6-4F80-98CF-2EE50BE61651}"/>
    <cellStyle name="SAPBEXresDataEmph 4 3 2 2" xfId="32525" xr:uid="{32D81700-358E-4066-8FF5-66C85A3AF306}"/>
    <cellStyle name="SAPBEXresDataEmph 4 3 3" xfId="28474" xr:uid="{B3B29306-FE53-442B-8B3F-4BA69BEF9C1F}"/>
    <cellStyle name="SAPBEXresDataEmph 4 3 3 2" xfId="33032" xr:uid="{C3F934DC-8F08-48AB-92DB-2B4D76378CD0}"/>
    <cellStyle name="SAPBEXresDataEmph 4 3 4" xfId="26902" xr:uid="{D240A1F0-6ADD-4526-B7A8-26ED1FB037F6}"/>
    <cellStyle name="SAPBEXresDataEmph 4 3 4 2" xfId="31663" xr:uid="{46C1208A-7A70-478C-B1F8-799F91A89C54}"/>
    <cellStyle name="SAPBEXresDataEmph 4 3 5" xfId="30026" xr:uid="{1406A3B8-3B43-4A96-8FCA-DAC926578CA6}"/>
    <cellStyle name="SAPBEXresDataEmph 4 3 6" xfId="30779" xr:uid="{2A48698D-EAA2-4E55-96E0-B50BB459963A}"/>
    <cellStyle name="SAPBEXresDataEmph 4 4" xfId="27472" xr:uid="{13F89925-C0AE-4A36-A362-13311C37EF6C}"/>
    <cellStyle name="SAPBEXresDataEmph 4 4 2" xfId="32070" xr:uid="{128C6731-98CC-4839-BC09-6DB571EB66CA}"/>
    <cellStyle name="SAPBEXresDataEmph 4 5" xfId="28472" xr:uid="{C416D0D7-9D68-4FD3-B105-A53E4EAB421D}"/>
    <cellStyle name="SAPBEXresDataEmph 4 5 2" xfId="33030" xr:uid="{089F98EB-253B-4C01-9111-2FA6956201F1}"/>
    <cellStyle name="SAPBEXresDataEmph 4 6" xfId="26303" xr:uid="{7B758844-8D98-4E7B-BB83-4809DE7A2B74}"/>
    <cellStyle name="SAPBEXresDataEmph 4 6 2" xfId="31091" xr:uid="{F9E89489-C6EE-4919-B2DB-A11237F1469C}"/>
    <cellStyle name="SAPBEXresDataEmph 4 7" xfId="30024" xr:uid="{4599E365-855D-4C6C-BD3D-1D6A9D750747}"/>
    <cellStyle name="SAPBEXresDataEmph 4 8" xfId="30487" xr:uid="{0CD14490-AC8C-4C70-B258-4411F49ACC8F}"/>
    <cellStyle name="SAPBEXresDataEmph 5" xfId="25925" xr:uid="{970654E9-0605-4DEA-A7A7-1E11E23BF87E}"/>
    <cellStyle name="SAPBEXresDataEmph 5 2" xfId="30844" xr:uid="{7C206FC8-0AEF-4653-B878-9B67F022C377}"/>
    <cellStyle name="SAPBEXresDataEmph 6" xfId="28466" xr:uid="{707416BF-D017-470A-ACD1-BAD9C5953C4B}"/>
    <cellStyle name="SAPBEXresDataEmph 6 2" xfId="33024" xr:uid="{9C050D47-92CC-4445-800B-71667CDD1D40}"/>
    <cellStyle name="SAPBEXresDataEmph 7" xfId="26261" xr:uid="{99399CF2-6D6E-48C7-8FF4-50F1291EC144}"/>
    <cellStyle name="SAPBEXresDataEmph 7 2" xfId="31049" xr:uid="{C84F02D4-40D0-4AB5-A0F8-EC77E2D004F2}"/>
    <cellStyle name="SAPBEXresDataEmph 8" xfId="30018" xr:uid="{D54C3DFF-34DF-427E-8206-CE5E100984A3}"/>
    <cellStyle name="SAPBEXresItem" xfId="204" xr:uid="{9F175217-2D40-4CAE-BBA4-EA4201EF195F}"/>
    <cellStyle name="SAPBEXresItem 2" xfId="13737" xr:uid="{6D5538A6-36F8-48E7-ACF0-3BA1C1A3AC43}"/>
    <cellStyle name="SAPBEXresItem 2 2" xfId="25573" xr:uid="{34ED5D25-B1BA-4140-976B-BB8488B9F97B}"/>
    <cellStyle name="SAPBEXresItem 2 2 2" xfId="27720" xr:uid="{B7F90D56-545B-49FE-ACF2-8960D5CA7FB0}"/>
    <cellStyle name="SAPBEXresItem 2 2 2 2" xfId="32307" xr:uid="{77CE9D98-59F3-49BF-9DD2-C330F3BC935A}"/>
    <cellStyle name="SAPBEXresItem 2 2 3" xfId="28477" xr:uid="{6E36B2A2-6B85-4755-8075-C1E131124D91}"/>
    <cellStyle name="SAPBEXresItem 2 2 3 2" xfId="33035" xr:uid="{8D8E1279-C82F-498F-A3E5-507793063A7B}"/>
    <cellStyle name="SAPBEXresItem 2 2 4" xfId="27101" xr:uid="{BE296533-D84A-440C-9BBF-6A25556A3742}"/>
    <cellStyle name="SAPBEXresItem 2 2 4 2" xfId="31849" xr:uid="{6E35A1F6-0175-49E8-A0B5-ABED07476960}"/>
    <cellStyle name="SAPBEXresItem 2 2 5" xfId="30029" xr:uid="{519E08C1-5669-4CF1-B875-C107C4512C2D}"/>
    <cellStyle name="SAPBEXresItem 2 3" xfId="26671" xr:uid="{E54AC00B-7F3E-4DB2-8E9E-30837942C262}"/>
    <cellStyle name="SAPBEXresItem 2 3 2" xfId="31449" xr:uid="{695F4F0C-7B58-4FE4-B82A-82FF0931AF91}"/>
    <cellStyle name="SAPBEXresItem 2 4" xfId="28476" xr:uid="{4A5ED95F-6AEE-4767-BC90-86A07E0F98D8}"/>
    <cellStyle name="SAPBEXresItem 2 4 2" xfId="33034" xr:uid="{B022D138-647F-4380-9EC6-BCFD51FD4E27}"/>
    <cellStyle name="SAPBEXresItem 2 5" xfId="26297" xr:uid="{17B8D617-07D0-42C3-970A-A6CD2FF48415}"/>
    <cellStyle name="SAPBEXresItem 2 5 2" xfId="31085" xr:uid="{C1156050-3787-4703-8D7F-9E9DF8824BAB}"/>
    <cellStyle name="SAPBEXresItem 2 6" xfId="30028" xr:uid="{501C1C18-5631-44B1-88AE-B376BA4C2803}"/>
    <cellStyle name="SAPBEXresItem 2 7" xfId="30269" xr:uid="{340E75FE-D477-4500-8ADA-8D7D3BF7663E}"/>
    <cellStyle name="SAPBEXresItem 3" xfId="24709" xr:uid="{568F25BF-0E31-42EB-8696-AF14BDE09F73}"/>
    <cellStyle name="SAPBEXresItem 3 2" xfId="25388" xr:uid="{173395B4-6DBD-4171-AB69-3B03673EB00F}"/>
    <cellStyle name="SAPBEXresItem 3 2 2" xfId="27536" xr:uid="{36CE1D7F-9578-4766-804B-7A489C4148F1}"/>
    <cellStyle name="SAPBEXresItem 3 2 2 2" xfId="32127" xr:uid="{2920DFA3-A4D6-401B-BD9A-CC4FFE86E0B2}"/>
    <cellStyle name="SAPBEXresItem 3 2 3" xfId="28479" xr:uid="{48319D34-2F1A-4EF8-B5F5-444415284E28}"/>
    <cellStyle name="SAPBEXresItem 3 2 3 2" xfId="33037" xr:uid="{0099DEA1-F464-4BE3-A918-98831DC1EE46}"/>
    <cellStyle name="SAPBEXresItem 3 2 4" xfId="26343" xr:uid="{D4253972-538D-471E-85B2-EA6EC6597DF3}"/>
    <cellStyle name="SAPBEXresItem 3 2 4 2" xfId="31131" xr:uid="{4327A831-0EC4-4024-A2AD-D59586A15D86}"/>
    <cellStyle name="SAPBEXresItem 3 2 5" xfId="30031" xr:uid="{B932764D-3B4A-4A98-9297-AEACE817D353}"/>
    <cellStyle name="SAPBEXresItem 3 2 6" xfId="30540" xr:uid="{49D94522-F7E7-40CE-8301-E925C9605748}"/>
    <cellStyle name="SAPBEXresItem 3 3" xfId="25673" xr:uid="{36D69AD6-9F2C-45A7-A4E7-B7080C9E985D}"/>
    <cellStyle name="SAPBEXresItem 3 3 2" xfId="27820" xr:uid="{4EA20F5A-B443-49F8-BB16-EAB1A8DC0314}"/>
    <cellStyle name="SAPBEXresItem 3 3 2 2" xfId="32407" xr:uid="{F0C6C1EC-FD9F-4491-9E9A-E4DB26240E91}"/>
    <cellStyle name="SAPBEXresItem 3 3 3" xfId="28480" xr:uid="{8E3854D4-210C-4EE2-A5E7-A61439C7B0DA}"/>
    <cellStyle name="SAPBEXresItem 3 3 3 2" xfId="33038" xr:uid="{09923C35-AC57-4A42-BA75-5092740F1C80}"/>
    <cellStyle name="SAPBEXresItem 3 3 4" xfId="26816" xr:uid="{F809A86B-31D8-4771-A54F-6F5092D291AC}"/>
    <cellStyle name="SAPBEXresItem 3 3 4 2" xfId="31577" xr:uid="{C367FE74-794E-404D-8087-3BA99C0E0B1B}"/>
    <cellStyle name="SAPBEXresItem 3 3 5" xfId="30032" xr:uid="{08ED17FC-9811-4198-BC96-F3E977D4DD8B}"/>
    <cellStyle name="SAPBEXresItem 3 4" xfId="27294" xr:uid="{FB941459-F231-4270-ABBB-D747F6DC8F89}"/>
    <cellStyle name="SAPBEXresItem 3 4 2" xfId="31929" xr:uid="{D0B0C793-420E-4BBB-A38B-B1914F35A422}"/>
    <cellStyle name="SAPBEXresItem 3 5" xfId="28478" xr:uid="{81BA76E1-6695-4C71-87E9-1126B9969286}"/>
    <cellStyle name="SAPBEXresItem 3 5 2" xfId="33036" xr:uid="{AEB265B1-257F-45ED-9F91-70A7660105FF}"/>
    <cellStyle name="SAPBEXresItem 3 6" xfId="26320" xr:uid="{1764BD5D-AF02-42A5-BAA0-D9A5ECF55912}"/>
    <cellStyle name="SAPBEXresItem 3 6 2" xfId="31108" xr:uid="{4247659D-1533-475F-8BE6-9E97BFF39FB9}"/>
    <cellStyle name="SAPBEXresItem 3 7" xfId="30030" xr:uid="{B0BD2A4B-A20E-42F3-9E66-9799B28995A8}"/>
    <cellStyle name="SAPBEXresItem 3 8" xfId="30369" xr:uid="{2E5CB7BC-8CEC-4446-B30F-EFE2C801909C}"/>
    <cellStyle name="SAPBEXresItem 4" xfId="25195" xr:uid="{9D18D5C5-AF2A-464D-93FC-B369A1894082}"/>
    <cellStyle name="SAPBEXresItem 4 2" xfId="25423" xr:uid="{93FE2C61-46DE-4788-82B4-1D5B464ADD53}"/>
    <cellStyle name="SAPBEXresItem 4 2 2" xfId="27571" xr:uid="{0F8BBCA6-4351-4962-A42A-B9A761CF46C8}"/>
    <cellStyle name="SAPBEXresItem 4 2 2 2" xfId="32162" xr:uid="{11010B2D-4528-40F9-ABBB-26D625D427F5}"/>
    <cellStyle name="SAPBEXresItem 4 2 3" xfId="28482" xr:uid="{7B620391-5055-4937-B8C8-07155B4504EB}"/>
    <cellStyle name="SAPBEXresItem 4 2 3 2" xfId="33040" xr:uid="{175088BC-A658-4C54-9429-ABC948A6B42D}"/>
    <cellStyle name="SAPBEXresItem 4 2 4" xfId="26448" xr:uid="{9D90690E-8059-4D92-AF51-F74FAFBE3E3C}"/>
    <cellStyle name="SAPBEXresItem 4 2 4 2" xfId="31236" xr:uid="{92C3C5E9-8A44-41E1-A043-9603CF7726B6}"/>
    <cellStyle name="SAPBEXresItem 4 2 5" xfId="30034" xr:uid="{3F63FDDD-D24D-41EB-8C71-278ADFFE602A}"/>
    <cellStyle name="SAPBEXresItem 4 2 6" xfId="30575" xr:uid="{2F0E0578-7ED0-4B3A-BB0C-912C13F8653B}"/>
    <cellStyle name="SAPBEXresItem 4 3" xfId="25792" xr:uid="{711AD0DE-B2F0-4A0D-AAC5-917ED04841A9}"/>
    <cellStyle name="SAPBEXresItem 4 3 2" xfId="27939" xr:uid="{BE5234C9-5ADA-4466-8C6E-30B79D57E508}"/>
    <cellStyle name="SAPBEXresItem 4 3 2 2" xfId="32526" xr:uid="{02459F90-6F5D-4017-B85E-F2F692D47C9C}"/>
    <cellStyle name="SAPBEXresItem 4 3 3" xfId="28483" xr:uid="{CBDC9070-B2E5-4B59-8BB2-AF401D69FB8F}"/>
    <cellStyle name="SAPBEXresItem 4 3 3 2" xfId="33041" xr:uid="{B04CE411-6C82-4B95-9401-F8A383FF69D0}"/>
    <cellStyle name="SAPBEXresItem 4 3 4" xfId="26147" xr:uid="{E73924A7-AA85-4D2E-9083-5E6831CCD303}"/>
    <cellStyle name="SAPBEXresItem 4 3 4 2" xfId="30937" xr:uid="{09624845-C6FE-4AC5-A501-A455F985FDCC}"/>
    <cellStyle name="SAPBEXresItem 4 3 5" xfId="30035" xr:uid="{E0CEB6D0-75B9-4D1F-B91C-928F39A660B9}"/>
    <cellStyle name="SAPBEXresItem 4 3 6" xfId="30780" xr:uid="{89BD0F19-6356-4CA7-8699-B0B2E3739FD0}"/>
    <cellStyle name="SAPBEXresItem 4 4" xfId="27473" xr:uid="{839E1D19-113A-4C27-A737-C263502EEBC9}"/>
    <cellStyle name="SAPBEXresItem 4 4 2" xfId="32071" xr:uid="{F5F18993-259A-4FDF-8253-D15A9BE42EEA}"/>
    <cellStyle name="SAPBEXresItem 4 5" xfId="28481" xr:uid="{4C81E3D4-FDE4-4AA0-A901-5A9447263DD2}"/>
    <cellStyle name="SAPBEXresItem 4 5 2" xfId="33039" xr:uid="{F90DCEA2-F74C-4650-993D-75023B578F28}"/>
    <cellStyle name="SAPBEXresItem 4 6" xfId="26231" xr:uid="{8739A47B-6677-41BC-BBEF-48DD285D2DEB}"/>
    <cellStyle name="SAPBEXresItem 4 6 2" xfId="31020" xr:uid="{DE96646A-73B0-44E2-B04D-346059B41096}"/>
    <cellStyle name="SAPBEXresItem 4 7" xfId="30033" xr:uid="{28B837C6-9690-43CD-BB78-DA62165E37D9}"/>
    <cellStyle name="SAPBEXresItem 4 8" xfId="30488" xr:uid="{4F8DB876-79EF-4F36-A75B-CAD8159F4FD5}"/>
    <cellStyle name="SAPBEXresItem 5" xfId="25926" xr:uid="{A657FCE4-509F-4C02-8305-9C8AF2676C84}"/>
    <cellStyle name="SAPBEXresItem 5 2" xfId="30845" xr:uid="{B92A59A9-C539-4F8A-8953-EE1E6213FC6B}"/>
    <cellStyle name="SAPBEXresItem 6" xfId="28475" xr:uid="{69D9D3ED-7D3B-4E88-A392-415158F0C4D5}"/>
    <cellStyle name="SAPBEXresItem 6 2" xfId="33033" xr:uid="{4AC95702-E479-4DD2-A3D6-2A6EB04F4545}"/>
    <cellStyle name="SAPBEXresItem 7" xfId="26118" xr:uid="{D6C0BAD3-1BE9-46D5-8010-12A5EDCABCF7}"/>
    <cellStyle name="SAPBEXresItem 7 2" xfId="30908" xr:uid="{AF24A3C1-140F-4BB8-8FDD-6160E0D26078}"/>
    <cellStyle name="SAPBEXresItem 8" xfId="30027" xr:uid="{DD6992EC-C70A-4AA2-BE33-CBEBD3421ACC}"/>
    <cellStyle name="SAPBEXresItemX" xfId="205" xr:uid="{29CE7A91-CDA8-44FE-9A14-4B4D47227B8A}"/>
    <cellStyle name="SAPBEXresItemX 2" xfId="13738" xr:uid="{5509D5AA-1F40-4DC4-97DA-52315D43A09E}"/>
    <cellStyle name="SAPBEXresItemX 2 2" xfId="25574" xr:uid="{3C5EA886-CF0F-437F-AD41-C79F0866E83A}"/>
    <cellStyle name="SAPBEXresItemX 2 2 2" xfId="27721" xr:uid="{CDF7888D-3DD0-498B-9133-B5F0DD287FD6}"/>
    <cellStyle name="SAPBEXresItemX 2 2 2 2" xfId="32308" xr:uid="{1B8CC6E4-882B-451C-AB41-45BDB821FF11}"/>
    <cellStyle name="SAPBEXresItemX 2 2 3" xfId="28486" xr:uid="{40398290-1F81-426B-A74C-FE4C3F15797D}"/>
    <cellStyle name="SAPBEXresItemX 2 2 3 2" xfId="33044" xr:uid="{831041E2-9A65-460B-930B-55E93C784E2F}"/>
    <cellStyle name="SAPBEXresItemX 2 2 4" xfId="29242" xr:uid="{C48DF662-6867-4730-9745-D496BE9DAA25}"/>
    <cellStyle name="SAPBEXresItemX 2 2 4 2" xfId="33225" xr:uid="{71EDDF9D-3D67-45A6-9213-F468F6C0DE60}"/>
    <cellStyle name="SAPBEXresItemX 2 2 5" xfId="30038" xr:uid="{893D4B99-6F01-4F6C-B8A4-96AEFB9E061D}"/>
    <cellStyle name="SAPBEXresItemX 2 3" xfId="26672" xr:uid="{536A5CD3-547A-4965-BF6E-1BE5B855E348}"/>
    <cellStyle name="SAPBEXresItemX 2 3 2" xfId="31450" xr:uid="{9F65A3D5-E553-49E1-8553-50F31FFAEAC0}"/>
    <cellStyle name="SAPBEXresItemX 2 4" xfId="28485" xr:uid="{D54E47AF-1836-4DE3-AE1C-A9AECBE03309}"/>
    <cellStyle name="SAPBEXresItemX 2 4 2" xfId="33043" xr:uid="{725F756D-CC14-4A11-AB87-9F451C6D36F6}"/>
    <cellStyle name="SAPBEXresItemX 2 5" xfId="27022" xr:uid="{157CC3DE-73B9-481D-B2D6-E78B7EA79692}"/>
    <cellStyle name="SAPBEXresItemX 2 5 2" xfId="31783" xr:uid="{E90286ED-9C5E-4C6F-A53B-848C354A5DF3}"/>
    <cellStyle name="SAPBEXresItemX 2 6" xfId="30037" xr:uid="{408BC1D5-5643-49F5-9F40-3C84AC3127A0}"/>
    <cellStyle name="SAPBEXresItemX 2 7" xfId="30270" xr:uid="{82919933-0465-4075-8076-52AFA5BABBBC}"/>
    <cellStyle name="SAPBEXresItemX 3" xfId="24708" xr:uid="{21970A33-2D88-4E80-B8AA-297F5A8BE8FF}"/>
    <cellStyle name="SAPBEXresItemX 3 2" xfId="25475" xr:uid="{AB1C80C5-2171-49AC-9F3F-8507AB60DC9D}"/>
    <cellStyle name="SAPBEXresItemX 3 2 2" xfId="27623" xr:uid="{CAA0FEF2-5E99-4496-9916-E82B0E4E6EDE}"/>
    <cellStyle name="SAPBEXresItemX 3 2 2 2" xfId="32214" xr:uid="{3078FBE9-4F3F-4792-A9D4-07FE6D927FE7}"/>
    <cellStyle name="SAPBEXresItemX 3 2 3" xfId="28488" xr:uid="{2532F7BA-35BF-4253-BC1F-3FDD30A97626}"/>
    <cellStyle name="SAPBEXresItemX 3 2 3 2" xfId="33046" xr:uid="{A9769D9D-A69B-4EA5-9960-F4791589E249}"/>
    <cellStyle name="SAPBEXresItemX 3 2 4" xfId="27419" xr:uid="{C9EFB606-2FE1-4EEA-AA66-D0DFD3740C40}"/>
    <cellStyle name="SAPBEXresItemX 3 2 4 2" xfId="32017" xr:uid="{719B33B4-73D3-4F4C-A24D-B912E907AF05}"/>
    <cellStyle name="SAPBEXresItemX 3 2 5" xfId="30040" xr:uid="{3AE96D49-3AF0-4E68-8E5D-97769C281BB4}"/>
    <cellStyle name="SAPBEXresItemX 3 2 6" xfId="30627" xr:uid="{7EA61431-4A6B-4CD7-8FA6-F1FAAF0D0876}"/>
    <cellStyle name="SAPBEXresItemX 3 3" xfId="25672" xr:uid="{7B492A6B-76AE-4575-A6C5-A13BF93A4F14}"/>
    <cellStyle name="SAPBEXresItemX 3 3 2" xfId="27819" xr:uid="{C70B2DCC-28C1-44B2-8AAF-B98AD053339F}"/>
    <cellStyle name="SAPBEXresItemX 3 3 2 2" xfId="32406" xr:uid="{457C44FF-2767-4261-AC77-AE0A439609C6}"/>
    <cellStyle name="SAPBEXresItemX 3 3 3" xfId="28489" xr:uid="{EF8C849F-7779-4CB7-8E1F-D6BB7EB985F4}"/>
    <cellStyle name="SAPBEXresItemX 3 3 3 2" xfId="33047" xr:uid="{4F8844D3-11EB-4418-B97C-02C1842FD651}"/>
    <cellStyle name="SAPBEXresItemX 3 3 4" xfId="26785" xr:uid="{E58B3B58-BCCB-4B20-ABFF-84FDB1B3DC0A}"/>
    <cellStyle name="SAPBEXresItemX 3 3 4 2" xfId="31546" xr:uid="{4BBED963-E202-468D-B0B7-DFBD4F9B09DD}"/>
    <cellStyle name="SAPBEXresItemX 3 3 5" xfId="30041" xr:uid="{F5919B4A-2FB7-4B26-A401-4131EA18B956}"/>
    <cellStyle name="SAPBEXresItemX 3 4" xfId="27293" xr:uid="{12A84986-BFC5-4CAB-8D90-4AA89648CFB9}"/>
    <cellStyle name="SAPBEXresItemX 3 4 2" xfId="31928" xr:uid="{BFCB1BF1-29E3-433E-BCE0-0BEF63F92A0D}"/>
    <cellStyle name="SAPBEXresItemX 3 5" xfId="28487" xr:uid="{FCE387CE-045D-4BD9-AF6E-80B0A769AE4C}"/>
    <cellStyle name="SAPBEXresItemX 3 5 2" xfId="33045" xr:uid="{D4DB5289-B3CF-4EE9-A7AA-E6B96C217115}"/>
    <cellStyle name="SAPBEXresItemX 3 6" xfId="26844" xr:uid="{6151C82B-E022-4BD4-AFF2-D443D18709F4}"/>
    <cellStyle name="SAPBEXresItemX 3 6 2" xfId="31605" xr:uid="{2708C507-3854-4C08-8471-A62E50AFB71F}"/>
    <cellStyle name="SAPBEXresItemX 3 7" xfId="30039" xr:uid="{C3A97D51-2B82-463B-B82A-5D3A3259C7D2}"/>
    <cellStyle name="SAPBEXresItemX 3 8" xfId="30368" xr:uid="{B90274BB-3F58-44FD-BA61-6CDFD9884545}"/>
    <cellStyle name="SAPBEXresItemX 4" xfId="25196" xr:uid="{FAED7499-141A-423A-B307-FE9B99CC8D65}"/>
    <cellStyle name="SAPBEXresItemX 4 2" xfId="25360" xr:uid="{FFF8DCAF-6207-43C8-BC33-D234CF175AD0}"/>
    <cellStyle name="SAPBEXresItemX 4 2 2" xfId="27508" xr:uid="{BC49E5D7-6550-49A7-ABD9-A4F9C72D08EF}"/>
    <cellStyle name="SAPBEXresItemX 4 2 2 2" xfId="32100" xr:uid="{9AD62979-2BAB-423E-98AE-F180EB13244C}"/>
    <cellStyle name="SAPBEXresItemX 4 2 3" xfId="28491" xr:uid="{D9D65B21-54C9-41FD-A799-74FDD55C6121}"/>
    <cellStyle name="SAPBEXresItemX 4 2 3 2" xfId="33049" xr:uid="{346AFBBF-5136-4D54-9634-22065CABB83C}"/>
    <cellStyle name="SAPBEXresItemX 4 2 4" xfId="26906" xr:uid="{56861B81-5DA0-4BDE-9C0A-2EDAAFD0607F}"/>
    <cellStyle name="SAPBEXresItemX 4 2 4 2" xfId="31667" xr:uid="{1F829F16-A25D-4CC7-99AA-8CE8A32A6574}"/>
    <cellStyle name="SAPBEXresItemX 4 2 5" xfId="30043" xr:uid="{3B102CB7-0599-4172-AC92-FF07952D78A8}"/>
    <cellStyle name="SAPBEXresItemX 4 2 6" xfId="30513" xr:uid="{5B6FFC1F-2CD7-4D22-98B8-718B7EDB5E2F}"/>
    <cellStyle name="SAPBEXresItemX 4 3" xfId="25793" xr:uid="{DC23A285-FBE6-4A69-A2E3-38ED3AAFE39C}"/>
    <cellStyle name="SAPBEXresItemX 4 3 2" xfId="27940" xr:uid="{8994F926-0BCC-4A83-9FE7-B769272F491E}"/>
    <cellStyle name="SAPBEXresItemX 4 3 2 2" xfId="32527" xr:uid="{4B1165D1-9377-4DA6-9189-837BBDB39A0A}"/>
    <cellStyle name="SAPBEXresItemX 4 3 3" xfId="28492" xr:uid="{63C176CB-6CB6-464A-8061-BB908E58D5F7}"/>
    <cellStyle name="SAPBEXresItemX 4 3 3 2" xfId="33050" xr:uid="{F65C3567-43DA-4AB0-B160-AF8F976AECE5}"/>
    <cellStyle name="SAPBEXresItemX 4 3 4" xfId="26792" xr:uid="{3EC6A3C0-60F5-4752-8378-B6CDE095C0AA}"/>
    <cellStyle name="SAPBEXresItemX 4 3 4 2" xfId="31553" xr:uid="{C4119B7A-CC49-486C-934B-C4CF181F5849}"/>
    <cellStyle name="SAPBEXresItemX 4 3 5" xfId="30044" xr:uid="{9E0252CA-7531-4028-B6A6-0F8F222897D2}"/>
    <cellStyle name="SAPBEXresItemX 4 3 6" xfId="30781" xr:uid="{9A4E5FA9-1A77-4F3A-972A-95C9CBB1474F}"/>
    <cellStyle name="SAPBEXresItemX 4 4" xfId="27474" xr:uid="{9CE9189A-6725-474F-854E-11D30ACCE1CF}"/>
    <cellStyle name="SAPBEXresItemX 4 4 2" xfId="32072" xr:uid="{A72A34A0-81F0-40FA-87AB-018DD177D11F}"/>
    <cellStyle name="SAPBEXresItemX 4 5" xfId="28490" xr:uid="{C459B701-CEF8-4782-8981-F3BA12D232A9}"/>
    <cellStyle name="SAPBEXresItemX 4 5 2" xfId="33048" xr:uid="{C16450A5-1EDD-43DB-8EFE-6710348E67FD}"/>
    <cellStyle name="SAPBEXresItemX 4 6" xfId="26797" xr:uid="{4214A18D-03E3-4D0F-B2F9-A22BB14A4B4B}"/>
    <cellStyle name="SAPBEXresItemX 4 6 2" xfId="31558" xr:uid="{D57E74EA-BDDD-4E5F-92AB-C36AF077D294}"/>
    <cellStyle name="SAPBEXresItemX 4 7" xfId="30042" xr:uid="{377480A2-D31B-4E31-B634-13B2B38CFF38}"/>
    <cellStyle name="SAPBEXresItemX 4 8" xfId="30489" xr:uid="{34D80F0C-F166-41FA-8CE3-03683ABFEE13}"/>
    <cellStyle name="SAPBEXresItemX 5" xfId="25927" xr:uid="{E33C4C0A-9685-4001-A672-E847820DC158}"/>
    <cellStyle name="SAPBEXresItemX 5 2" xfId="30846" xr:uid="{5C3C2D03-779E-4823-89A5-A02C145A6328}"/>
    <cellStyle name="SAPBEXresItemX 6" xfId="28484" xr:uid="{24E935D9-E1DC-42D2-A409-20DE0D766ED2}"/>
    <cellStyle name="SAPBEXresItemX 6 2" xfId="33042" xr:uid="{2B47554A-1699-496B-908E-EAD9C3B11143}"/>
    <cellStyle name="SAPBEXresItemX 7" xfId="29314" xr:uid="{3E7B0209-2F49-45AE-A736-2E8C1C513D41}"/>
    <cellStyle name="SAPBEXresItemX 7 2" xfId="33296" xr:uid="{79AC5B8A-44E8-4EAD-A334-286A9A4A3710}"/>
    <cellStyle name="SAPBEXresItemX 8" xfId="30036" xr:uid="{17FEB8CD-9002-464C-AC90-FCD929A3C04E}"/>
    <cellStyle name="SAPBEXstdData" xfId="206" xr:uid="{3874C9DC-8A57-48F8-9AD4-95AEB57A2880}"/>
    <cellStyle name="SAPBEXstdData 10" xfId="24707" xr:uid="{D60EFFD4-4449-4F27-8A65-950D7BFE51E8}"/>
    <cellStyle name="SAPBEXstdData 10 2" xfId="25373" xr:uid="{4E3FC76F-1085-4544-ACCD-AA81CA904124}"/>
    <cellStyle name="SAPBEXstdData 10 2 2" xfId="27521" xr:uid="{C946E81E-ED41-4A74-86CB-05E32720F1AF}"/>
    <cellStyle name="SAPBEXstdData 10 2 2 2" xfId="32113" xr:uid="{C5AF1432-92AD-467E-95FA-43CE1417C413}"/>
    <cellStyle name="SAPBEXstdData 10 2 3" xfId="28495" xr:uid="{52791C94-F38A-4EF7-807F-1B5D1CEDB176}"/>
    <cellStyle name="SAPBEXstdData 10 2 3 2" xfId="33053" xr:uid="{D9AAB6B5-8245-49B0-BD74-AE73BFC41CD5}"/>
    <cellStyle name="SAPBEXstdData 10 2 4" xfId="26856" xr:uid="{18074C3A-6615-4963-89EC-68A4CAE2C424}"/>
    <cellStyle name="SAPBEXstdData 10 2 4 2" xfId="31617" xr:uid="{94F5DA34-108E-49C2-9A0F-1366B88F093A}"/>
    <cellStyle name="SAPBEXstdData 10 2 5" xfId="30047" xr:uid="{7644B2E8-86EF-475D-AD6B-66892660DF0C}"/>
    <cellStyle name="SAPBEXstdData 10 2 6" xfId="30526" xr:uid="{42B5BE54-E8C3-47A9-A547-4D566A523882}"/>
    <cellStyle name="SAPBEXstdData 10 3" xfId="25671" xr:uid="{3EEFF539-ADD5-42B9-91D8-8F7972C98B39}"/>
    <cellStyle name="SAPBEXstdData 10 3 2" xfId="27818" xr:uid="{22368771-7905-4D58-9AE1-746B71E0B279}"/>
    <cellStyle name="SAPBEXstdData 10 3 2 2" xfId="32405" xr:uid="{8A7FCB3D-72AB-47CB-B56A-59FF471E12E9}"/>
    <cellStyle name="SAPBEXstdData 10 3 3" xfId="28496" xr:uid="{FF171E8B-E197-4353-9D2A-E5D9F8DF0DED}"/>
    <cellStyle name="SAPBEXstdData 10 3 3 2" xfId="33054" xr:uid="{91CBE5D2-3493-4ABC-B896-F10361434AFD}"/>
    <cellStyle name="SAPBEXstdData 10 3 4" xfId="26348" xr:uid="{63332EE9-CBAB-453D-BC14-229F2BB53900}"/>
    <cellStyle name="SAPBEXstdData 10 3 4 2" xfId="31136" xr:uid="{52712649-DD46-4804-94D2-0093D8C038DB}"/>
    <cellStyle name="SAPBEXstdData 10 3 5" xfId="30048" xr:uid="{C7C1A80A-A5B4-4D6E-8274-E5CAAAA266E3}"/>
    <cellStyle name="SAPBEXstdData 10 4" xfId="27292" xr:uid="{83803D7F-25C8-4F5C-9A78-DF6E11FDD85B}"/>
    <cellStyle name="SAPBEXstdData 10 4 2" xfId="31927" xr:uid="{48A61AA2-6A10-4413-9CC9-237F09449387}"/>
    <cellStyle name="SAPBEXstdData 10 5" xfId="28494" xr:uid="{4B8141B1-9801-4BD3-970F-78420CB4FD41}"/>
    <cellStyle name="SAPBEXstdData 10 5 2" xfId="33052" xr:uid="{8171C6E4-2D36-40A7-A5A6-B60A2856362C}"/>
    <cellStyle name="SAPBEXstdData 10 6" xfId="26385" xr:uid="{35BA34E4-F9D9-4DD7-AE20-8A54ACA4376F}"/>
    <cellStyle name="SAPBEXstdData 10 6 2" xfId="31173" xr:uid="{97B61615-0238-4DA6-99D2-F48CA064295B}"/>
    <cellStyle name="SAPBEXstdData 10 7" xfId="30046" xr:uid="{7EA702F1-A518-4602-AAB9-3975F9EF2974}"/>
    <cellStyle name="SAPBEXstdData 10 8" xfId="30367" xr:uid="{32797CBF-6FDC-41D9-A700-0E475D1C7666}"/>
    <cellStyle name="SAPBEXstdData 11" xfId="25197" xr:uid="{A028A326-63C4-450E-BC86-347C42FA1598}"/>
    <cellStyle name="SAPBEXstdData 11 2" xfId="25346" xr:uid="{DCE428CD-799C-448B-BA2F-64ECADDF0C17}"/>
    <cellStyle name="SAPBEXstdData 11 2 2" xfId="27495" xr:uid="{449D5671-5A4D-4B9B-9ED5-EB2C2B3CAC06}"/>
    <cellStyle name="SAPBEXstdData 11 2 2 2" xfId="32090" xr:uid="{B87AF7AC-5C56-4B19-8868-EB660EFC8720}"/>
    <cellStyle name="SAPBEXstdData 11 2 3" xfId="28498" xr:uid="{EBD5B579-C24A-4E4A-8E17-C6484414B6EE}"/>
    <cellStyle name="SAPBEXstdData 11 2 3 2" xfId="33056" xr:uid="{65FDC9F4-3378-4C83-8809-A68B8946D4C9}"/>
    <cellStyle name="SAPBEXstdData 11 2 4" xfId="27072" xr:uid="{EAAE1DE9-04F5-43B4-ACD6-881D16FEABDD}"/>
    <cellStyle name="SAPBEXstdData 11 2 4 2" xfId="31832" xr:uid="{CF460576-37E8-4A8B-8235-720213A0AFCB}"/>
    <cellStyle name="SAPBEXstdData 11 2 5" xfId="30050" xr:uid="{827D09B9-C685-4EB0-B5E9-1673CD412B99}"/>
    <cellStyle name="SAPBEXstdData 11 2 6" xfId="30503" xr:uid="{79D463FE-3EC0-4A8D-BFFF-39667E471A12}"/>
    <cellStyle name="SAPBEXstdData 11 3" xfId="25794" xr:uid="{C057A560-2485-44C3-BAD2-1D652772263E}"/>
    <cellStyle name="SAPBEXstdData 11 3 2" xfId="27941" xr:uid="{7A41302E-EACC-4352-87F0-A3B7EE340F6D}"/>
    <cellStyle name="SAPBEXstdData 11 3 2 2" xfId="32528" xr:uid="{1064A373-E4A5-4889-A068-81259971F988}"/>
    <cellStyle name="SAPBEXstdData 11 3 3" xfId="28499" xr:uid="{8E21F8FB-220D-4E2F-9CE2-44C9AB17DA50}"/>
    <cellStyle name="SAPBEXstdData 11 3 3 2" xfId="33057" xr:uid="{D10FB485-76F9-4428-9E0A-1EFA24F7DA05}"/>
    <cellStyle name="SAPBEXstdData 11 3 4" xfId="26209" xr:uid="{C1D27EDF-F438-40E0-B96C-54264194EE87}"/>
    <cellStyle name="SAPBEXstdData 11 3 4 2" xfId="30998" xr:uid="{D81AECF4-DC32-46DD-84BB-53EEE69A26D3}"/>
    <cellStyle name="SAPBEXstdData 11 3 5" xfId="30051" xr:uid="{B8137884-751C-4E30-A20B-1F809228E8F1}"/>
    <cellStyle name="SAPBEXstdData 11 3 6" xfId="30782" xr:uid="{2DBC2FC8-330C-45C8-8E99-3065D103636C}"/>
    <cellStyle name="SAPBEXstdData 11 4" xfId="27475" xr:uid="{9ED3BFA6-7599-476D-A67E-777C9C71B99B}"/>
    <cellStyle name="SAPBEXstdData 11 4 2" xfId="32073" xr:uid="{772D7873-068F-433A-9E7E-B439A142957C}"/>
    <cellStyle name="SAPBEXstdData 11 5" xfId="28497" xr:uid="{FD9EA1B5-5C60-4097-9569-ED99E521B0A5}"/>
    <cellStyle name="SAPBEXstdData 11 5 2" xfId="33055" xr:uid="{DD6D3445-4A34-4204-855B-A5F9566D6D80}"/>
    <cellStyle name="SAPBEXstdData 11 6" xfId="27360" xr:uid="{86B0267F-7454-42A1-AAF2-3E8CB37536B7}"/>
    <cellStyle name="SAPBEXstdData 11 6 2" xfId="31989" xr:uid="{3AE0E272-522B-483A-9D04-E2E16EEF47F7}"/>
    <cellStyle name="SAPBEXstdData 11 7" xfId="30049" xr:uid="{5BCAE0FA-C413-4612-B9B9-1520FC863DA7}"/>
    <cellStyle name="SAPBEXstdData 11 8" xfId="30490" xr:uid="{7D52D9E7-22CB-483F-90B9-7F68474A0C46}"/>
    <cellStyle name="SAPBEXstdData 12" xfId="25928" xr:uid="{E71908B2-63F7-4028-B9AE-3694E5B7168C}"/>
    <cellStyle name="SAPBEXstdData 12 2" xfId="30847" xr:uid="{D071F92C-512F-47BE-941C-9DE60D1191B7}"/>
    <cellStyle name="SAPBEXstdData 13" xfId="28493" xr:uid="{1108D343-23F8-4830-A0FB-98C2FDB1219B}"/>
    <cellStyle name="SAPBEXstdData 13 2" xfId="33051" xr:uid="{DA6771DC-8C60-4623-B1B5-958F7FEB0275}"/>
    <cellStyle name="SAPBEXstdData 14" xfId="29256" xr:uid="{9036D40F-DA33-443E-98BC-D6F33FFB8159}"/>
    <cellStyle name="SAPBEXstdData 14 2" xfId="33239" xr:uid="{B27667CC-EF7A-4F52-A30B-24BA461630D8}"/>
    <cellStyle name="SAPBEXstdData 15" xfId="30045" xr:uid="{AD9540A3-4AF9-407E-8538-034413851B80}"/>
    <cellStyle name="SAPBEXstdData 2" xfId="207" xr:uid="{6BF25808-ABEC-48B5-B2B1-149CDF304DA6}"/>
    <cellStyle name="SAPBEXstdData 2 2" xfId="13740" xr:uid="{714335EB-8305-4934-BA76-8EDE05A64BBB}"/>
    <cellStyle name="SAPBEXstdData 2 2 2" xfId="25576" xr:uid="{28B01306-605D-4C7D-952E-4F2338F45988}"/>
    <cellStyle name="SAPBEXstdData 2 2 2 2" xfId="27723" xr:uid="{ABE0A9B0-47C7-421E-A8E0-A6D44FF9F9FF}"/>
    <cellStyle name="SAPBEXstdData 2 2 2 2 2" xfId="32310" xr:uid="{B9365104-E209-406E-A9A9-141571AF2638}"/>
    <cellStyle name="SAPBEXstdData 2 2 2 3" xfId="28502" xr:uid="{92CF0FD3-9D5B-4041-904B-4DD11B6EC978}"/>
    <cellStyle name="SAPBEXstdData 2 2 2 3 2" xfId="33060" xr:uid="{60786ACA-BFEC-459B-8780-D85F3B9EAB0A}"/>
    <cellStyle name="SAPBEXstdData 2 2 2 4" xfId="26287" xr:uid="{0EA981D6-0A5F-4712-B3F2-F1D2A260A452}"/>
    <cellStyle name="SAPBEXstdData 2 2 2 4 2" xfId="31075" xr:uid="{54293D6B-4E51-49D6-B906-3F9891117323}"/>
    <cellStyle name="SAPBEXstdData 2 2 2 5" xfId="30054" xr:uid="{E0F5E1C8-0F8C-4144-8597-8A6A0E262F81}"/>
    <cellStyle name="SAPBEXstdData 2 2 3" xfId="26674" xr:uid="{75B372A1-3395-425E-BBDA-4E2B0342E02D}"/>
    <cellStyle name="SAPBEXstdData 2 2 3 2" xfId="31452" xr:uid="{B754DBCA-0D0D-4EE6-B2E8-F3E32D909B0D}"/>
    <cellStyle name="SAPBEXstdData 2 2 4" xfId="28501" xr:uid="{65912D66-AFA4-4129-9D93-2D37A6D9B9AF}"/>
    <cellStyle name="SAPBEXstdData 2 2 4 2" xfId="33059" xr:uid="{C01F6C29-A865-4920-87AA-891E9B4E29FA}"/>
    <cellStyle name="SAPBEXstdData 2 2 5" xfId="26458" xr:uid="{A5BF2815-3F9A-446E-8EAF-984EF263FA15}"/>
    <cellStyle name="SAPBEXstdData 2 2 5 2" xfId="31246" xr:uid="{717C522A-84C5-428D-99DE-67BA7AFACDCD}"/>
    <cellStyle name="SAPBEXstdData 2 2 6" xfId="30053" xr:uid="{9426C434-058B-407B-B8C8-F692B7A0E89D}"/>
    <cellStyle name="SAPBEXstdData 2 2 7" xfId="30272" xr:uid="{4A3B7D28-4C14-446A-BCBD-5B4FBFFC9030}"/>
    <cellStyle name="SAPBEXstdData 2 3" xfId="25929" xr:uid="{434CFF4C-19C3-4AF4-B815-BC142DF9A2F0}"/>
    <cellStyle name="SAPBEXstdData 2 3 2" xfId="30848" xr:uid="{21921393-9CB0-4118-B106-9FD889B94CBC}"/>
    <cellStyle name="SAPBEXstdData 2 4" xfId="28500" xr:uid="{489291BF-6ACD-48B3-9AD1-DE37F3EAF39A}"/>
    <cellStyle name="SAPBEXstdData 2 4 2" xfId="33058" xr:uid="{5E8AA08D-5E1E-4870-8E66-D07F8DE86E38}"/>
    <cellStyle name="SAPBEXstdData 2 5" xfId="29240" xr:uid="{D642C29E-CBAD-43CC-8F0B-B55B39FC9D16}"/>
    <cellStyle name="SAPBEXstdData 2 5 2" xfId="33223" xr:uid="{4DFAE274-92BE-4ABE-9FF9-C6C48BAE8A6E}"/>
    <cellStyle name="SAPBEXstdData 2 6" xfId="30052" xr:uid="{92350953-2F2B-4C06-B6C2-BFDE64D1E5D3}"/>
    <cellStyle name="SAPBEXstdData 3" xfId="324" xr:uid="{BE87676C-6735-4B76-AD58-7A89FF37C2BF}"/>
    <cellStyle name="SAPBEXstdData 3 2" xfId="13789" xr:uid="{C5ED88E7-0604-4C9F-87DD-431CFA375CDD}"/>
    <cellStyle name="SAPBEXstdData 3 2 2" xfId="25600" xr:uid="{8A90E196-1B05-4092-9D47-6456344CD5B0}"/>
    <cellStyle name="SAPBEXstdData 3 2 2 2" xfId="27747" xr:uid="{E24464E0-9C3D-42D6-90AE-C1FC82C4A911}"/>
    <cellStyle name="SAPBEXstdData 3 2 2 2 2" xfId="32334" xr:uid="{32128C94-2DA1-466A-8912-5A2B69C2A6C7}"/>
    <cellStyle name="SAPBEXstdData 3 2 2 3" xfId="28505" xr:uid="{16BDA63C-3FAD-41D6-94F0-8DCECFD9E412}"/>
    <cellStyle name="SAPBEXstdData 3 2 2 3 2" xfId="33063" xr:uid="{76CCA6BD-A648-492C-94A7-A05E13BEFF8E}"/>
    <cellStyle name="SAPBEXstdData 3 2 2 4" xfId="26533" xr:uid="{F7657D4C-2D04-4970-B924-44DDF62A26BA}"/>
    <cellStyle name="SAPBEXstdData 3 2 2 4 2" xfId="31321" xr:uid="{B45668F5-9D93-4B43-8C9E-2386F120C6CC}"/>
    <cellStyle name="SAPBEXstdData 3 2 2 5" xfId="30057" xr:uid="{4408A345-D9A1-437D-BA22-D8DFC79DD6F3}"/>
    <cellStyle name="SAPBEXstdData 3 2 3" xfId="26701" xr:uid="{F3362078-76CA-4632-A8AE-B0700A7AEE49}"/>
    <cellStyle name="SAPBEXstdData 3 2 3 2" xfId="31478" xr:uid="{E18B15C5-EA00-47DD-A5D5-ED1856A7ED60}"/>
    <cellStyle name="SAPBEXstdData 3 2 4" xfId="28504" xr:uid="{68151E6A-BDD4-40A0-BD7E-1564A4198FC7}"/>
    <cellStyle name="SAPBEXstdData 3 2 4 2" xfId="33062" xr:uid="{F61B22F8-B3F0-450A-8F89-94B643347128}"/>
    <cellStyle name="SAPBEXstdData 3 2 5" xfId="26540" xr:uid="{12BD8A78-C466-4AE0-831D-B3DA8E255532}"/>
    <cellStyle name="SAPBEXstdData 3 2 5 2" xfId="31328" xr:uid="{70784A6E-8E32-41FE-B35F-47BD4BA30D4C}"/>
    <cellStyle name="SAPBEXstdData 3 2 6" xfId="30056" xr:uid="{1FFA19AB-B21D-4C59-BB39-C1D856C318DA}"/>
    <cellStyle name="SAPBEXstdData 3 2 7" xfId="30296" xr:uid="{CBF00114-BF01-4187-A49A-BA7ECC4783FF}"/>
    <cellStyle name="SAPBEXstdData 3 3" xfId="25984" xr:uid="{C91F7EB3-CB68-45F2-AA47-87BFBFF706B3}"/>
    <cellStyle name="SAPBEXstdData 3 3 2" xfId="30873" xr:uid="{ED7762B6-8006-47D4-AE9E-CF5B8EE52630}"/>
    <cellStyle name="SAPBEXstdData 3 4" xfId="28503" xr:uid="{6557A46A-D8A7-4157-8436-7D05F121D646}"/>
    <cellStyle name="SAPBEXstdData 3 4 2" xfId="33061" xr:uid="{1CDCB11E-F61C-4108-9CD3-A06C911BEB95}"/>
    <cellStyle name="SAPBEXstdData 3 5" xfId="27985" xr:uid="{8E4495F0-354C-484C-A01C-D80E3DB6DD7F}"/>
    <cellStyle name="SAPBEXstdData 3 5 2" xfId="32543" xr:uid="{D6C51FC5-E583-4A1D-9D2C-C5063475DFCA}"/>
    <cellStyle name="SAPBEXstdData 3 6" xfId="30055" xr:uid="{D257A2DC-7749-45E1-9144-A0A447B7BC12}"/>
    <cellStyle name="SAPBEXstdData 4" xfId="325" xr:uid="{D742071C-1B79-4BEB-93C2-5E0AE44E1E6D}"/>
    <cellStyle name="SAPBEXstdData 4 2" xfId="13790" xr:uid="{BF5C83A5-22EF-456E-878C-6B648E95628A}"/>
    <cellStyle name="SAPBEXstdData 4 2 2" xfId="25601" xr:uid="{4D35DFE4-AF35-4F67-A663-E60C5F37E395}"/>
    <cellStyle name="SAPBEXstdData 4 2 2 2" xfId="27748" xr:uid="{62611EB0-91EF-4B35-9C51-C7A901D4FD4E}"/>
    <cellStyle name="SAPBEXstdData 4 2 2 2 2" xfId="32335" xr:uid="{D6FE656E-DC36-4EA7-97AA-6CB2829A6EE5}"/>
    <cellStyle name="SAPBEXstdData 4 2 2 3" xfId="28508" xr:uid="{C6004CA8-D1AD-4823-98E7-6DD499DD5B8B}"/>
    <cellStyle name="SAPBEXstdData 4 2 2 3 2" xfId="33066" xr:uid="{0714C9A0-D7FC-4A20-84E3-ED6D01167FE8}"/>
    <cellStyle name="SAPBEXstdData 4 2 2 4" xfId="26496" xr:uid="{E3E50246-C41E-43C3-8D77-3D3E57E703A4}"/>
    <cellStyle name="SAPBEXstdData 4 2 2 4 2" xfId="31284" xr:uid="{160FF060-270A-499D-873F-11836575D0E3}"/>
    <cellStyle name="SAPBEXstdData 4 2 2 5" xfId="30060" xr:uid="{8C7E7364-C62A-43E3-88BA-70A5DABAFF86}"/>
    <cellStyle name="SAPBEXstdData 4 2 3" xfId="26702" xr:uid="{E10B5786-98D3-48AC-8951-6C1F797B7507}"/>
    <cellStyle name="SAPBEXstdData 4 2 3 2" xfId="31479" xr:uid="{CB3DD833-1391-479C-8F8D-56183058E941}"/>
    <cellStyle name="SAPBEXstdData 4 2 4" xfId="28507" xr:uid="{42B68586-E892-4363-AA89-3A5690526A8C}"/>
    <cellStyle name="SAPBEXstdData 4 2 4 2" xfId="33065" xr:uid="{12301490-B254-4678-BCF5-23F3B8E49D8E}"/>
    <cellStyle name="SAPBEXstdData 4 2 5" xfId="26799" xr:uid="{D067B22E-16AF-4417-9BC2-74911188D152}"/>
    <cellStyle name="SAPBEXstdData 4 2 5 2" xfId="31560" xr:uid="{35168A82-4A13-4587-83CC-D07B07C49178}"/>
    <cellStyle name="SAPBEXstdData 4 2 6" xfId="30059" xr:uid="{7064864D-190F-4F84-A24E-BD616C417694}"/>
    <cellStyle name="SAPBEXstdData 4 2 7" xfId="30297" xr:uid="{F7D0AF76-449A-43F1-BA32-A5F6FA6D3031}"/>
    <cellStyle name="SAPBEXstdData 4 3" xfId="25985" xr:uid="{AF9B91A0-0F66-4AFE-AEC5-F14E10A457C3}"/>
    <cellStyle name="SAPBEXstdData 4 3 2" xfId="30874" xr:uid="{2EB42FC7-2D22-4C95-A6FA-8772203C8B52}"/>
    <cellStyle name="SAPBEXstdData 4 4" xfId="28506" xr:uid="{EBA402E2-5308-4C60-A790-A4B2B5D31568}"/>
    <cellStyle name="SAPBEXstdData 4 4 2" xfId="33064" xr:uid="{6B9A81AD-064F-4CA8-946E-A956A115D090}"/>
    <cellStyle name="SAPBEXstdData 4 5" xfId="27986" xr:uid="{4141F75F-335A-4A1D-938C-3D72D35E077B}"/>
    <cellStyle name="SAPBEXstdData 4 5 2" xfId="32544" xr:uid="{22B52749-CF64-4D35-AD1C-1A070891049C}"/>
    <cellStyle name="SAPBEXstdData 4 6" xfId="30058" xr:uid="{ADD0D5CD-36A8-4716-9A6D-E977D0C46281}"/>
    <cellStyle name="SAPBEXstdData 5" xfId="326" xr:uid="{C51A470E-59B5-490D-8C24-3A5BA400C7F4}"/>
    <cellStyle name="SAPBEXstdData 5 2" xfId="13791" xr:uid="{60DA529E-5622-486E-9EA1-94B5285F4C9F}"/>
    <cellStyle name="SAPBEXstdData 5 2 2" xfId="25602" xr:uid="{761ADE74-DB23-45BB-AF67-67077B24698C}"/>
    <cellStyle name="SAPBEXstdData 5 2 2 2" xfId="27749" xr:uid="{BE1D70AA-04B0-4995-BA81-2CD9FF3C7CBA}"/>
    <cellStyle name="SAPBEXstdData 5 2 2 2 2" xfId="32336" xr:uid="{F854C68A-22D6-4ABF-8391-64B2FDB0181E}"/>
    <cellStyle name="SAPBEXstdData 5 2 2 3" xfId="28511" xr:uid="{3262C741-677F-4734-949C-0E522EFE8591}"/>
    <cellStyle name="SAPBEXstdData 5 2 2 3 2" xfId="33069" xr:uid="{2334AFDF-AE68-42BE-8E0C-06A48A11AC73}"/>
    <cellStyle name="SAPBEXstdData 5 2 2 4" xfId="26477" xr:uid="{C14ADF07-7389-4B10-8CBE-5BC35778535C}"/>
    <cellStyle name="SAPBEXstdData 5 2 2 4 2" xfId="31265" xr:uid="{64F72AF4-93A4-4EFC-BEAC-6A6CCC5DA746}"/>
    <cellStyle name="SAPBEXstdData 5 2 2 5" xfId="30063" xr:uid="{CB5C7C22-8684-4A15-84E0-7E3E7D651E5D}"/>
    <cellStyle name="SAPBEXstdData 5 2 3" xfId="26703" xr:uid="{3CFE0782-E6F4-4E9D-8F04-3FE2A089B7C4}"/>
    <cellStyle name="SAPBEXstdData 5 2 3 2" xfId="31480" xr:uid="{8B836AA0-5E0A-45B7-89C2-7005F694A97E}"/>
    <cellStyle name="SAPBEXstdData 5 2 4" xfId="28510" xr:uid="{A537E14D-78F6-4D35-AA11-BDF8043431CE}"/>
    <cellStyle name="SAPBEXstdData 5 2 4 2" xfId="33068" xr:uid="{17FC728B-7712-4A0A-AF4D-E956663E1E2F}"/>
    <cellStyle name="SAPBEXstdData 5 2 5" xfId="26317" xr:uid="{92C71D1F-A813-4DE5-8D9B-4DCC7D5FF684}"/>
    <cellStyle name="SAPBEXstdData 5 2 5 2" xfId="31105" xr:uid="{DDDF87B9-D58B-414C-8C85-C10FEA3B905A}"/>
    <cellStyle name="SAPBEXstdData 5 2 6" xfId="30062" xr:uid="{8EC04388-6D64-4EE1-A01D-033B9725ABCB}"/>
    <cellStyle name="SAPBEXstdData 5 2 7" xfId="30298" xr:uid="{68B9F626-E0F6-4175-AABA-2954530E2260}"/>
    <cellStyle name="SAPBEXstdData 5 3" xfId="25986" xr:uid="{5BB385AA-ECDB-4BEC-978C-0794C3CCD11F}"/>
    <cellStyle name="SAPBEXstdData 5 3 2" xfId="30875" xr:uid="{8B5B8EA3-5CD6-4C7B-BD33-CFF984BFE9FB}"/>
    <cellStyle name="SAPBEXstdData 5 4" xfId="28509" xr:uid="{7254D0D0-EE85-48B0-AAC3-729CFA3B4DEF}"/>
    <cellStyle name="SAPBEXstdData 5 4 2" xfId="33067" xr:uid="{651D9191-E6A9-4487-9E1D-E4C48506B01B}"/>
    <cellStyle name="SAPBEXstdData 5 5" xfId="28626" xr:uid="{516E2363-A309-488B-9EFC-6CA4150A8804}"/>
    <cellStyle name="SAPBEXstdData 5 5 2" xfId="33184" xr:uid="{24A950E7-7426-4AEF-8F2A-6E29D0D008A7}"/>
    <cellStyle name="SAPBEXstdData 5 6" xfId="30061" xr:uid="{B912B1F2-3FE0-4098-A706-6ED02994C4C4}"/>
    <cellStyle name="SAPBEXstdData 6" xfId="327" xr:uid="{38F5F3E4-9205-4DAF-B14B-02EF82D70109}"/>
    <cellStyle name="SAPBEXstdData 6 2" xfId="13792" xr:uid="{1CA70870-52C6-4A1F-940E-F3C8D6152430}"/>
    <cellStyle name="SAPBEXstdData 6 2 2" xfId="25603" xr:uid="{774F3D8B-09B8-4877-BB5C-BCBE5B58FEC0}"/>
    <cellStyle name="SAPBEXstdData 6 2 2 2" xfId="27750" xr:uid="{C6072FCB-703C-4916-9A29-95C42A6766CC}"/>
    <cellStyle name="SAPBEXstdData 6 2 2 2 2" xfId="32337" xr:uid="{8394DCA1-99B7-4D88-BAB9-E37C8199F48C}"/>
    <cellStyle name="SAPBEXstdData 6 2 2 3" xfId="28514" xr:uid="{9405020E-CC22-43B5-9D2A-979B4EF73A69}"/>
    <cellStyle name="SAPBEXstdData 6 2 2 3 2" xfId="33072" xr:uid="{4A6DDAB2-93D7-4025-8A01-4C2644D2537D}"/>
    <cellStyle name="SAPBEXstdData 6 2 2 4" xfId="26156" xr:uid="{F44FAD9E-3935-4093-9990-DBE3CEE103DD}"/>
    <cellStyle name="SAPBEXstdData 6 2 2 4 2" xfId="30946" xr:uid="{FC2ACFFF-D824-456A-8E31-C4ADFD5353EE}"/>
    <cellStyle name="SAPBEXstdData 6 2 2 5" xfId="30066" xr:uid="{ABF68A80-8481-421F-BCFD-B9D62686D4C3}"/>
    <cellStyle name="SAPBEXstdData 6 2 3" xfId="26704" xr:uid="{0F279DAA-9B47-4220-B080-4C8DCB5D1846}"/>
    <cellStyle name="SAPBEXstdData 6 2 3 2" xfId="31481" xr:uid="{326AB796-8C28-43C0-BFF0-B06316A03B99}"/>
    <cellStyle name="SAPBEXstdData 6 2 4" xfId="28513" xr:uid="{BED44231-FC43-4E73-B5E2-53E115CEB1B0}"/>
    <cellStyle name="SAPBEXstdData 6 2 4 2" xfId="33071" xr:uid="{E19210E8-3951-469F-98CB-634F0C17DC7B}"/>
    <cellStyle name="SAPBEXstdData 6 2 5" xfId="26921" xr:uid="{21645214-C915-4768-8C3D-CF2302089E4C}"/>
    <cellStyle name="SAPBEXstdData 6 2 5 2" xfId="31682" xr:uid="{DE2F223A-8C5E-440B-A24C-2C860D20571D}"/>
    <cellStyle name="SAPBEXstdData 6 2 6" xfId="30065" xr:uid="{DDAEAD79-C88B-4088-8016-F2F68CBFC50F}"/>
    <cellStyle name="SAPBEXstdData 6 2 7" xfId="30299" xr:uid="{B524A84C-DCB6-4C24-9B10-1BF0DC3E198B}"/>
    <cellStyle name="SAPBEXstdData 6 3" xfId="25987" xr:uid="{480763E9-29F4-4DB1-9427-72C993D87FD8}"/>
    <cellStyle name="SAPBEXstdData 6 3 2" xfId="30876" xr:uid="{C88F7171-E53F-4304-978B-4E60E9BB5D81}"/>
    <cellStyle name="SAPBEXstdData 6 4" xfId="28512" xr:uid="{B1550094-AEDA-49F1-A7FD-4F9A7E37491E}"/>
    <cellStyle name="SAPBEXstdData 6 4 2" xfId="33070" xr:uid="{CF1BCA00-749B-4FEA-836E-B596649EFA0E}"/>
    <cellStyle name="SAPBEXstdData 6 5" xfId="28627" xr:uid="{0482889E-285A-42FE-A5ED-25B4D6BD8D37}"/>
    <cellStyle name="SAPBEXstdData 6 5 2" xfId="33185" xr:uid="{68665994-8EA9-4469-BAAC-820C83FA4635}"/>
    <cellStyle name="SAPBEXstdData 6 6" xfId="30064" xr:uid="{158CF620-7B31-46DD-B24F-5537270CFB94}"/>
    <cellStyle name="SAPBEXstdData 7" xfId="328" xr:uid="{6D75B5D3-04DC-449C-85DC-3084A1D77E52}"/>
    <cellStyle name="SAPBEXstdData 7 2" xfId="30067" xr:uid="{024B13D2-0ACF-48B3-B97A-FF7F13783514}"/>
    <cellStyle name="SAPBEXstdData 8" xfId="481" xr:uid="{E7B95A35-CB1E-4BE8-836C-7F823682401E}"/>
    <cellStyle name="SAPBEXstdData 8 2" xfId="13860" xr:uid="{D45C9E57-1B46-4A32-A28B-F54B663F7263}"/>
    <cellStyle name="SAPBEXstdData 8 2 2" xfId="25616" xr:uid="{F36D9CAF-CC4C-4088-9641-2EA1D722FE8A}"/>
    <cellStyle name="SAPBEXstdData 8 2 2 2" xfId="27763" xr:uid="{CB6F4ED5-6E88-44A0-BF87-FCE59AAE3403}"/>
    <cellStyle name="SAPBEXstdData 8 2 2 2 2" xfId="32350" xr:uid="{A17558E2-B438-41CA-8417-31C7B63CA830}"/>
    <cellStyle name="SAPBEXstdData 8 2 2 3" xfId="28517" xr:uid="{540697C7-CEA8-4329-A076-B7208A38D81E}"/>
    <cellStyle name="SAPBEXstdData 8 2 2 3 2" xfId="33075" xr:uid="{D5372AF8-1DFF-4B0A-9009-8F12690E83C6}"/>
    <cellStyle name="SAPBEXstdData 8 2 2 4" xfId="26514" xr:uid="{F4678016-D31E-4100-811F-42D053C936AA}"/>
    <cellStyle name="SAPBEXstdData 8 2 2 4 2" xfId="31302" xr:uid="{A8F8E6F5-EE13-4AC1-A9A9-D6329C33BB43}"/>
    <cellStyle name="SAPBEXstdData 8 2 2 5" xfId="30070" xr:uid="{C17A584A-1771-4BF0-84A7-B0515661AB95}"/>
    <cellStyle name="SAPBEXstdData 8 2 3" xfId="26727" xr:uid="{9AEC0071-525C-4F54-B708-20C81CB8F751}"/>
    <cellStyle name="SAPBEXstdData 8 2 3 2" xfId="31495" xr:uid="{E4C35C77-1C2E-47C2-A6BC-54D3C6D82AC7}"/>
    <cellStyle name="SAPBEXstdData 8 2 4" xfId="28516" xr:uid="{71929566-C87C-4537-97C3-638A378A41AA}"/>
    <cellStyle name="SAPBEXstdData 8 2 4 2" xfId="33074" xr:uid="{C489CAF9-35AE-4212-BD50-F77F1DD0C555}"/>
    <cellStyle name="SAPBEXstdData 8 2 5" xfId="26134" xr:uid="{BA7283A2-10FB-43F2-A3E0-FCF462A6B2FC}"/>
    <cellStyle name="SAPBEXstdData 8 2 5 2" xfId="30924" xr:uid="{729281A5-FFF6-4059-BEC7-5C694D0BB8C9}"/>
    <cellStyle name="SAPBEXstdData 8 2 6" xfId="30069" xr:uid="{93B7F231-66EE-4FF4-A2F8-3EB7AF78A54C}"/>
    <cellStyle name="SAPBEXstdData 8 2 7" xfId="30312" xr:uid="{6235B7E3-B7A7-4845-A110-994FDEDA5E87}"/>
    <cellStyle name="SAPBEXstdData 8 3" xfId="26068" xr:uid="{253E1E7D-8046-4F85-93DF-52E0DE5F3FE9}"/>
    <cellStyle name="SAPBEXstdData 8 3 2" xfId="30889" xr:uid="{FC73FF4C-DAFB-4BB1-8938-26E9AA55881A}"/>
    <cellStyle name="SAPBEXstdData 8 4" xfId="28515" xr:uid="{387FB955-02AF-4833-B090-2052A9F474F8}"/>
    <cellStyle name="SAPBEXstdData 8 4 2" xfId="33073" xr:uid="{659ADA47-54EB-499D-98E1-49A9469852CC}"/>
    <cellStyle name="SAPBEXstdData 8 5" xfId="29274" xr:uid="{BBBA4925-85B5-4056-96F9-46141195AB64}"/>
    <cellStyle name="SAPBEXstdData 8 5 2" xfId="33257" xr:uid="{47CCEAF2-20D5-4D82-A6C0-C2419C83178B}"/>
    <cellStyle name="SAPBEXstdData 8 6" xfId="30068" xr:uid="{AF829366-2F03-46FF-BFD4-CAD9A792C790}"/>
    <cellStyle name="SAPBEXstdData 9" xfId="13739" xr:uid="{1E227428-59F1-41D0-8FF7-D7E2A7792BEA}"/>
    <cellStyle name="SAPBEXstdData 9 2" xfId="25575" xr:uid="{6F89925F-15C9-4201-AB48-4F5AD8978AA5}"/>
    <cellStyle name="SAPBEXstdData 9 2 2" xfId="27722" xr:uid="{38C5F751-3690-461A-B492-695ECEE6FF2D}"/>
    <cellStyle name="SAPBEXstdData 9 2 2 2" xfId="32309" xr:uid="{DE443F60-50D3-419F-BC65-983A3F43FF7D}"/>
    <cellStyle name="SAPBEXstdData 9 2 3" xfId="28519" xr:uid="{6C0E25BE-911F-4496-8240-57BF8A576F1E}"/>
    <cellStyle name="SAPBEXstdData 9 2 3 2" xfId="33077" xr:uid="{CBBE7D7F-1C25-466A-9838-476AE79EACB8}"/>
    <cellStyle name="SAPBEXstdData 9 2 4" xfId="26107" xr:uid="{F9394B2B-FACD-4A6F-A045-E666239C11E1}"/>
    <cellStyle name="SAPBEXstdData 9 2 4 2" xfId="30899" xr:uid="{7DCAF689-8FFE-4B39-9FCE-08F86B5112AF}"/>
    <cellStyle name="SAPBEXstdData 9 2 5" xfId="30072" xr:uid="{C3799574-4412-47BE-9118-43F51F4E9B2B}"/>
    <cellStyle name="SAPBEXstdData 9 3" xfId="26673" xr:uid="{6AACE12C-7B43-40E5-A47E-F7752377E058}"/>
    <cellStyle name="SAPBEXstdData 9 3 2" xfId="31451" xr:uid="{2693B0B5-23BE-4FE9-8C51-07149232566A}"/>
    <cellStyle name="SAPBEXstdData 9 4" xfId="28518" xr:uid="{DFAB9265-14B5-44A5-A9A7-EEE53DDFE21C}"/>
    <cellStyle name="SAPBEXstdData 9 4 2" xfId="33076" xr:uid="{F1C2F215-A8C4-47C1-89B5-1DBA451DE346}"/>
    <cellStyle name="SAPBEXstdData 9 5" xfId="26387" xr:uid="{F7513EEC-5B12-4018-83AB-FB6B38BA587F}"/>
    <cellStyle name="SAPBEXstdData 9 5 2" xfId="31175" xr:uid="{1267089D-F245-4D88-9C13-52277C1DC7F1}"/>
    <cellStyle name="SAPBEXstdData 9 6" xfId="30071" xr:uid="{9F46384E-54C0-4780-8C7F-84C19C92E2E7}"/>
    <cellStyle name="SAPBEXstdData 9 7" xfId="30271" xr:uid="{F4BEE8ED-C06A-44A5-87E8-D6F88DD4376A}"/>
    <cellStyle name="SAPBEXstdData_Copy of xSAPtemp5457" xfId="329" xr:uid="{E6C3E3C0-6D6F-4FBA-BFE2-790A32070974}"/>
    <cellStyle name="SAPBEXstdDataEmph" xfId="208" xr:uid="{2DA68C2D-BEFA-426D-B7C1-11D7A3D597F6}"/>
    <cellStyle name="SAPBEXstdDataEmph 2" xfId="13741" xr:uid="{5EAD86C0-1F0D-4E2E-AB62-328264DCDC76}"/>
    <cellStyle name="SAPBEXstdDataEmph 2 2" xfId="25577" xr:uid="{F31BB509-04FB-4C9F-97AE-823DDC64DA32}"/>
    <cellStyle name="SAPBEXstdDataEmph 2 2 2" xfId="27724" xr:uid="{3062F16E-EAAF-452E-BD92-A5BFB38B742C}"/>
    <cellStyle name="SAPBEXstdDataEmph 2 2 2 2" xfId="32311" xr:uid="{28790003-C6BC-4077-8462-DBFB945CD130}"/>
    <cellStyle name="SAPBEXstdDataEmph 2 2 3" xfId="28522" xr:uid="{428CC568-DF25-4793-B768-11D361321ACB}"/>
    <cellStyle name="SAPBEXstdDataEmph 2 2 3 2" xfId="33080" xr:uid="{46539A08-F0E7-40FC-BCED-15FF04B85003}"/>
    <cellStyle name="SAPBEXstdDataEmph 2 2 4" xfId="27043" xr:uid="{519194A2-B4C0-42E4-B84C-5ADE65B07643}"/>
    <cellStyle name="SAPBEXstdDataEmph 2 2 4 2" xfId="31804" xr:uid="{84B1407A-C61A-446D-8815-2C9829B6DF38}"/>
    <cellStyle name="SAPBEXstdDataEmph 2 2 5" xfId="30075" xr:uid="{6A18F379-0C21-45A8-B943-98C7382B7E4B}"/>
    <cellStyle name="SAPBEXstdDataEmph 2 3" xfId="26675" xr:uid="{0E08357E-F919-43F3-A59C-B2C14D9710DA}"/>
    <cellStyle name="SAPBEXstdDataEmph 2 3 2" xfId="31453" xr:uid="{7689974C-6F7B-4E2D-B700-1C6ABE0EC5E5}"/>
    <cellStyle name="SAPBEXstdDataEmph 2 4" xfId="28521" xr:uid="{2F396E36-7AF7-4A95-A5AA-80A3E8F3E2F3}"/>
    <cellStyle name="SAPBEXstdDataEmph 2 4 2" xfId="33079" xr:uid="{9CF3250D-A2D3-4B02-8B63-CF6921750495}"/>
    <cellStyle name="SAPBEXstdDataEmph 2 5" xfId="26881" xr:uid="{728A7A55-D614-4537-8B19-89CC444F8E4F}"/>
    <cellStyle name="SAPBEXstdDataEmph 2 5 2" xfId="31642" xr:uid="{7273E1DC-F1F4-4310-AC73-D9A532F7BED8}"/>
    <cellStyle name="SAPBEXstdDataEmph 2 6" xfId="30074" xr:uid="{A667207C-3BE1-4FD7-9D3E-80501BB5C1EF}"/>
    <cellStyle name="SAPBEXstdDataEmph 2 7" xfId="30273" xr:uid="{9DB32AA1-203F-455A-9359-76293EE63530}"/>
    <cellStyle name="SAPBEXstdDataEmph 3" xfId="24706" xr:uid="{550CE9F4-72A0-4DB3-80E0-99B7E6796F54}"/>
    <cellStyle name="SAPBEXstdDataEmph 3 2" xfId="25465" xr:uid="{39980743-9B36-4620-AE37-6DADDF4C13A3}"/>
    <cellStyle name="SAPBEXstdDataEmph 3 2 2" xfId="27613" xr:uid="{33BA2C5B-ECC6-490B-8B71-FDACF0B12E0D}"/>
    <cellStyle name="SAPBEXstdDataEmph 3 2 2 2" xfId="32204" xr:uid="{DC4417E6-7169-4659-9A8E-7E9FED23718C}"/>
    <cellStyle name="SAPBEXstdDataEmph 3 2 3" xfId="28524" xr:uid="{3F02820F-F44E-486E-AD8A-4F343479962A}"/>
    <cellStyle name="SAPBEXstdDataEmph 3 2 3 2" xfId="33082" xr:uid="{55C0E207-688D-4C63-958C-2A46D2FBFE59}"/>
    <cellStyle name="SAPBEXstdDataEmph 3 2 4" xfId="26520" xr:uid="{50CDF1B1-9E9C-421D-9333-540A810DEFDE}"/>
    <cellStyle name="SAPBEXstdDataEmph 3 2 4 2" xfId="31308" xr:uid="{98C6D6E7-58E0-4CE7-A9F5-B3E8F98C571B}"/>
    <cellStyle name="SAPBEXstdDataEmph 3 2 5" xfId="30077" xr:uid="{DBECB69F-B9C6-4A56-865D-75065EE03EC6}"/>
    <cellStyle name="SAPBEXstdDataEmph 3 2 6" xfId="30617" xr:uid="{1CFF41AA-A0B7-4132-9BCC-0F5772F5C569}"/>
    <cellStyle name="SAPBEXstdDataEmph 3 3" xfId="25670" xr:uid="{3743A583-1F69-44AB-9EFD-1F11F007107B}"/>
    <cellStyle name="SAPBEXstdDataEmph 3 3 2" xfId="27817" xr:uid="{F51FB068-C676-4EF0-8258-12F20D487F72}"/>
    <cellStyle name="SAPBEXstdDataEmph 3 3 2 2" xfId="32404" xr:uid="{5795C4A2-3580-42B6-AB16-83598EDBFE9E}"/>
    <cellStyle name="SAPBEXstdDataEmph 3 3 3" xfId="28525" xr:uid="{2002CD5A-1E0D-4F3A-8B64-1964B9CE5209}"/>
    <cellStyle name="SAPBEXstdDataEmph 3 3 3 2" xfId="33083" xr:uid="{ADDEFF85-5295-4B9C-968D-15749D30515B}"/>
    <cellStyle name="SAPBEXstdDataEmph 3 3 4" xfId="27357" xr:uid="{24BA4C00-955B-4884-AF88-1307834F9034}"/>
    <cellStyle name="SAPBEXstdDataEmph 3 3 4 2" xfId="31986" xr:uid="{E02437AD-4470-4C83-BF44-69511E1D1E72}"/>
    <cellStyle name="SAPBEXstdDataEmph 3 3 5" xfId="30078" xr:uid="{5E588793-386C-4876-987D-E06B2A178C99}"/>
    <cellStyle name="SAPBEXstdDataEmph 3 4" xfId="27291" xr:uid="{932BA250-4D2F-4085-B953-6FC214529701}"/>
    <cellStyle name="SAPBEXstdDataEmph 3 4 2" xfId="31926" xr:uid="{0FCEAABF-24FE-4305-89B3-052856B06BCB}"/>
    <cellStyle name="SAPBEXstdDataEmph 3 5" xfId="28523" xr:uid="{EC43D4CE-1499-4AAC-842B-A24546C571B9}"/>
    <cellStyle name="SAPBEXstdDataEmph 3 5 2" xfId="33081" xr:uid="{2EA61E0D-A1FD-44E7-B703-9C60215F0B97}"/>
    <cellStyle name="SAPBEXstdDataEmph 3 6" xfId="26367" xr:uid="{F51A4F98-4BE1-4609-BCBD-3DBF2231EED7}"/>
    <cellStyle name="SAPBEXstdDataEmph 3 6 2" xfId="31155" xr:uid="{AE347E11-0065-4EE0-BF05-432A522ED6B7}"/>
    <cellStyle name="SAPBEXstdDataEmph 3 7" xfId="30076" xr:uid="{F85BFED6-D88C-40ED-AE64-C8831DCE88E5}"/>
    <cellStyle name="SAPBEXstdDataEmph 3 8" xfId="30366" xr:uid="{AC7E3AF9-8C34-45DE-AC3F-FE99EDEE29EB}"/>
    <cellStyle name="SAPBEXstdDataEmph 4" xfId="25198" xr:uid="{EFA38104-FEF6-46F0-9DC5-E05D337471B3}"/>
    <cellStyle name="SAPBEXstdDataEmph 4 2" xfId="25429" xr:uid="{661909F0-7F96-4D82-9A54-B6D57B59FAC1}"/>
    <cellStyle name="SAPBEXstdDataEmph 4 2 2" xfId="27577" xr:uid="{5D10B031-9204-473F-9C2E-F3AE1A6ACCF6}"/>
    <cellStyle name="SAPBEXstdDataEmph 4 2 2 2" xfId="32168" xr:uid="{AD9B3F0B-AC0C-4C18-84EF-7EF2BE796760}"/>
    <cellStyle name="SAPBEXstdDataEmph 4 2 3" xfId="28527" xr:uid="{8A365711-2B5C-4393-869B-88CD5310A564}"/>
    <cellStyle name="SAPBEXstdDataEmph 4 2 3 2" xfId="33085" xr:uid="{68DA205A-5349-47A6-A8E5-E99A712F6404}"/>
    <cellStyle name="SAPBEXstdDataEmph 4 2 4" xfId="26164" xr:uid="{406C2A2A-276B-4400-8205-EB94DD7D5083}"/>
    <cellStyle name="SAPBEXstdDataEmph 4 2 4 2" xfId="30954" xr:uid="{633E3FD6-82A5-4D5B-BA5A-CA7F67CD24FE}"/>
    <cellStyle name="SAPBEXstdDataEmph 4 2 5" xfId="30080" xr:uid="{EE926AA0-B76F-404A-B1E1-8DD28DEFD79B}"/>
    <cellStyle name="SAPBEXstdDataEmph 4 2 6" xfId="30581" xr:uid="{6E14FFF6-7495-48EF-A1CC-EFACA2AB9B13}"/>
    <cellStyle name="SAPBEXstdDataEmph 4 3" xfId="25795" xr:uid="{56F49699-E0F7-4B8D-BDBC-A1A3EF9833A6}"/>
    <cellStyle name="SAPBEXstdDataEmph 4 3 2" xfId="27942" xr:uid="{33A9BBC3-5B19-4C75-A720-92D52F54EF02}"/>
    <cellStyle name="SAPBEXstdDataEmph 4 3 2 2" xfId="32529" xr:uid="{993B5A13-8438-46B6-8F04-AFA5B531214B}"/>
    <cellStyle name="SAPBEXstdDataEmph 4 3 3" xfId="28528" xr:uid="{6364795E-75EA-4083-B435-63D9B2374BCD}"/>
    <cellStyle name="SAPBEXstdDataEmph 4 3 3 2" xfId="33086" xr:uid="{8528F368-5F72-488F-BC03-9B2EACD84764}"/>
    <cellStyle name="SAPBEXstdDataEmph 4 3 4" xfId="27071" xr:uid="{631D82F3-3351-4CF4-A48C-2CCDD0D36246}"/>
    <cellStyle name="SAPBEXstdDataEmph 4 3 4 2" xfId="31831" xr:uid="{DF778C2F-4AE0-4CCA-AA97-88214E9B171E}"/>
    <cellStyle name="SAPBEXstdDataEmph 4 3 5" xfId="30081" xr:uid="{6F15BD58-C1C0-43FE-9903-5315DE6DB7E9}"/>
    <cellStyle name="SAPBEXstdDataEmph 4 3 6" xfId="30783" xr:uid="{95EDFE2D-42B5-4EA6-B945-2A6B7CE4503E}"/>
    <cellStyle name="SAPBEXstdDataEmph 4 4" xfId="27476" xr:uid="{D5AFED3E-FD4B-432C-A2F7-76CF0F3088E9}"/>
    <cellStyle name="SAPBEXstdDataEmph 4 4 2" xfId="32074" xr:uid="{8E452936-50BE-44DD-9FF4-F6EFB52EE7A3}"/>
    <cellStyle name="SAPBEXstdDataEmph 4 5" xfId="28526" xr:uid="{428995CE-20D6-4BAD-9FBD-B77F8FDD7414}"/>
    <cellStyle name="SAPBEXstdDataEmph 4 5 2" xfId="33084" xr:uid="{5C3DB517-64A5-4186-AE9A-A8903417C14F}"/>
    <cellStyle name="SAPBEXstdDataEmph 4 6" xfId="26874" xr:uid="{DC8311D2-4BB5-4A7C-AA3D-F4E6E162BBD2}"/>
    <cellStyle name="SAPBEXstdDataEmph 4 6 2" xfId="31635" xr:uid="{3782BAA8-E593-474A-AE39-32D2A8A96381}"/>
    <cellStyle name="SAPBEXstdDataEmph 4 7" xfId="30079" xr:uid="{2B073BFD-D257-4EA7-B46C-90124790D70A}"/>
    <cellStyle name="SAPBEXstdDataEmph 4 8" xfId="30491" xr:uid="{D953BF6A-97A5-4336-BF75-1C416E7DC153}"/>
    <cellStyle name="SAPBEXstdDataEmph 5" xfId="25930" xr:uid="{5A093505-677B-4BAE-A65F-A2F923688E29}"/>
    <cellStyle name="SAPBEXstdDataEmph 5 2" xfId="30849" xr:uid="{A6763E11-F11D-4420-98A6-8B8A4210EDFB}"/>
    <cellStyle name="SAPBEXstdDataEmph 6" xfId="28520" xr:uid="{D9941FED-78BA-43A6-ABF5-B1DDFF61E3F1}"/>
    <cellStyle name="SAPBEXstdDataEmph 6 2" xfId="33078" xr:uid="{9C9D67D1-78A5-47E7-AC8B-D7A1FC3B4CC0}"/>
    <cellStyle name="SAPBEXstdDataEmph 7" xfId="29304" xr:uid="{98AB39CB-4A60-4257-991D-538BABCEB99E}"/>
    <cellStyle name="SAPBEXstdDataEmph 7 2" xfId="33286" xr:uid="{4A749454-E462-4A47-91C5-9EB0F7D495F4}"/>
    <cellStyle name="SAPBEXstdDataEmph 8" xfId="30073" xr:uid="{53CF510F-C035-4FB5-B25B-DC91CEE9E712}"/>
    <cellStyle name="SAPBEXstdItem" xfId="209" xr:uid="{EBB02336-B4AB-496C-B9D4-FB984404AD80}"/>
    <cellStyle name="SAPBEXstdItem 10" xfId="13742" xr:uid="{EA3104E3-4356-497E-B733-CDCEC3020B92}"/>
    <cellStyle name="SAPBEXstdItem 10 2" xfId="25578" xr:uid="{F7F9AA38-3052-4785-B2A6-0F8D71B3914E}"/>
    <cellStyle name="SAPBEXstdItem 10 2 2" xfId="27725" xr:uid="{4CFAF4A4-0C3F-4336-8D81-DBB9D737DB63}"/>
    <cellStyle name="SAPBEXstdItem 10 2 2 2" xfId="32312" xr:uid="{83EA8697-658C-443A-B7EE-0E49ADD56BBC}"/>
    <cellStyle name="SAPBEXstdItem 10 2 3" xfId="28531" xr:uid="{D1FD56D8-FD36-450A-B0BE-CEEB0E242B75}"/>
    <cellStyle name="SAPBEXstdItem 10 2 3 2" xfId="33089" xr:uid="{3B84351E-69F9-489E-B15D-B986939148A5}"/>
    <cellStyle name="SAPBEXstdItem 10 2 4" xfId="27014" xr:uid="{513F1CC2-761F-4CD8-8E3B-6AA19F39E7A1}"/>
    <cellStyle name="SAPBEXstdItem 10 2 4 2" xfId="31775" xr:uid="{023E720D-9C83-48AD-9752-00170D7A02B9}"/>
    <cellStyle name="SAPBEXstdItem 10 2 5" xfId="30084" xr:uid="{0FA81859-A854-4A80-8BD1-A352060BDEBF}"/>
    <cellStyle name="SAPBEXstdItem 10 3" xfId="26676" xr:uid="{F164BBF1-9EBF-472D-B44B-2B4B14D79C8D}"/>
    <cellStyle name="SAPBEXstdItem 10 3 2" xfId="31454" xr:uid="{95A7B2C8-B509-4F8E-BCA7-B9DA9B59CEBF}"/>
    <cellStyle name="SAPBEXstdItem 10 4" xfId="28530" xr:uid="{9A08F659-D8F1-48A8-9994-7C6E95429A39}"/>
    <cellStyle name="SAPBEXstdItem 10 4 2" xfId="33088" xr:uid="{BF8A4361-BFCB-46CD-A24A-A825E0E593CD}"/>
    <cellStyle name="SAPBEXstdItem 10 5" xfId="26552" xr:uid="{CECE7B48-40B6-41D7-8035-AB3B834FF19E}"/>
    <cellStyle name="SAPBEXstdItem 10 5 2" xfId="31340" xr:uid="{8C279405-9883-4733-BC39-49AC8B909ECB}"/>
    <cellStyle name="SAPBEXstdItem 10 6" xfId="30083" xr:uid="{D0E3410B-F3D4-41AC-B1D5-05B64AB50681}"/>
    <cellStyle name="SAPBEXstdItem 10 7" xfId="30274" xr:uid="{23759EDF-F27B-4603-B2D3-DFC3AB4D6929}"/>
    <cellStyle name="SAPBEXstdItem 11" xfId="24705" xr:uid="{22A7E562-524B-4909-ADE7-5B819B6B92ED}"/>
    <cellStyle name="SAPBEXstdItem 11 2" xfId="25449" xr:uid="{D504103F-B5CC-43CD-8D22-6A02419CDD9F}"/>
    <cellStyle name="SAPBEXstdItem 11 2 2" xfId="27597" xr:uid="{947F84EF-ABA5-4ADC-8718-3B509BF779AF}"/>
    <cellStyle name="SAPBEXstdItem 11 2 2 2" xfId="32188" xr:uid="{A7579D4A-4165-4239-935D-1DAF98B54399}"/>
    <cellStyle name="SAPBEXstdItem 11 2 3" xfId="28533" xr:uid="{1F7649B2-E2C7-4956-951E-B31A5444F3E7}"/>
    <cellStyle name="SAPBEXstdItem 11 2 3 2" xfId="33091" xr:uid="{C6471FD0-FC6A-4205-B149-2EDEB0CB3B82}"/>
    <cellStyle name="SAPBEXstdItem 11 2 4" xfId="26513" xr:uid="{05288349-426A-4F35-95A9-D7C6D319E5EA}"/>
    <cellStyle name="SAPBEXstdItem 11 2 4 2" xfId="31301" xr:uid="{ACAF14C8-0323-4270-A4E2-095B72E7E9D9}"/>
    <cellStyle name="SAPBEXstdItem 11 2 5" xfId="30086" xr:uid="{69D1F1C5-C570-4F9A-9A2D-5014D015057C}"/>
    <cellStyle name="SAPBEXstdItem 11 2 6" xfId="30601" xr:uid="{8CB31266-9A1F-4841-8EBB-308E572849EB}"/>
    <cellStyle name="SAPBEXstdItem 11 3" xfId="25669" xr:uid="{704CDB07-C5B6-4E1F-9549-128A182FA73A}"/>
    <cellStyle name="SAPBEXstdItem 11 3 2" xfId="27816" xr:uid="{05F448CC-3681-4C57-9B6B-F98600572AFF}"/>
    <cellStyle name="SAPBEXstdItem 11 3 2 2" xfId="32403" xr:uid="{49DAAD8E-28CA-45BD-8F61-E0CA78F10A5D}"/>
    <cellStyle name="SAPBEXstdItem 11 3 3" xfId="28534" xr:uid="{99AA3B28-A883-477C-B862-C2916A45A0F8}"/>
    <cellStyle name="SAPBEXstdItem 11 3 3 2" xfId="33092" xr:uid="{06FF3FC0-81A1-4AAE-A2B7-C81530F3CB28}"/>
    <cellStyle name="SAPBEXstdItem 11 3 4" xfId="26870" xr:uid="{514C51DB-949C-4EE8-B114-57CC8A18AE15}"/>
    <cellStyle name="SAPBEXstdItem 11 3 4 2" xfId="31631" xr:uid="{3F60B8FD-024D-485E-A994-8D3803398392}"/>
    <cellStyle name="SAPBEXstdItem 11 3 5" xfId="30087" xr:uid="{EE2F6239-7C9B-4906-87FA-FB5B8B3D4935}"/>
    <cellStyle name="SAPBEXstdItem 11 4" xfId="27290" xr:uid="{408AF02F-47E1-4124-8B52-1ABA5430073F}"/>
    <cellStyle name="SAPBEXstdItem 11 4 2" xfId="31925" xr:uid="{05B2B08B-2FAB-4866-A84E-B3F01C6767EA}"/>
    <cellStyle name="SAPBEXstdItem 11 5" xfId="28532" xr:uid="{8A5D144C-73D9-4AE9-BAE7-DBA828F9E222}"/>
    <cellStyle name="SAPBEXstdItem 11 5 2" xfId="33090" xr:uid="{68AE65F4-7A2F-4A52-890F-391A570954FD}"/>
    <cellStyle name="SAPBEXstdItem 11 6" xfId="26442" xr:uid="{036A5830-59A8-45A1-80D6-7FD6DE625085}"/>
    <cellStyle name="SAPBEXstdItem 11 6 2" xfId="31230" xr:uid="{DE3761A5-1073-4CEC-AD85-D0CC846BDD69}"/>
    <cellStyle name="SAPBEXstdItem 11 7" xfId="30085" xr:uid="{961318D3-4238-46E4-85ED-A501A463C61F}"/>
    <cellStyle name="SAPBEXstdItem 11 8" xfId="30365" xr:uid="{772B5390-5850-4F61-8BF3-45E653B7DBCE}"/>
    <cellStyle name="SAPBEXstdItem 12" xfId="25199" xr:uid="{5AF2BD18-ADF1-44DA-884A-84092F020FD1}"/>
    <cellStyle name="SAPBEXstdItem 12 2" xfId="25443" xr:uid="{10B67303-85AB-41C1-BFC5-CC4E2FDCC34F}"/>
    <cellStyle name="SAPBEXstdItem 12 2 2" xfId="27591" xr:uid="{EE1C10DB-F2EF-4077-A9D9-E1D8BC034218}"/>
    <cellStyle name="SAPBEXstdItem 12 2 2 2" xfId="32182" xr:uid="{DC1E386F-E62F-4AB8-A791-BB189D6B8A15}"/>
    <cellStyle name="SAPBEXstdItem 12 2 3" xfId="28536" xr:uid="{6433A2B4-C84F-4367-912D-C5AC750660EB}"/>
    <cellStyle name="SAPBEXstdItem 12 2 3 2" xfId="33094" xr:uid="{69FFD061-B45F-4691-A345-02A754ED06CC}"/>
    <cellStyle name="SAPBEXstdItem 12 2 4" xfId="26194" xr:uid="{354A1041-DD52-4193-BF57-DF1E9DFB932B}"/>
    <cellStyle name="SAPBEXstdItem 12 2 4 2" xfId="30984" xr:uid="{C25D0927-062F-4D92-87F2-7135D2935E3D}"/>
    <cellStyle name="SAPBEXstdItem 12 2 5" xfId="30089" xr:uid="{ADCF93E0-73D7-4D4B-A380-9C596A4228C6}"/>
    <cellStyle name="SAPBEXstdItem 12 2 6" xfId="30595" xr:uid="{B3A38772-1E36-474A-9437-97AB043D82AB}"/>
    <cellStyle name="SAPBEXstdItem 12 3" xfId="25796" xr:uid="{73FFFE0C-58BB-4788-9F89-9ACEEB176196}"/>
    <cellStyle name="SAPBEXstdItem 12 3 2" xfId="27943" xr:uid="{90F6A504-F7E0-4F67-9E8A-3AAFDDFC310D}"/>
    <cellStyle name="SAPBEXstdItem 12 3 2 2" xfId="32530" xr:uid="{5E801F9D-43AC-4186-A22F-4559BCCC9F2B}"/>
    <cellStyle name="SAPBEXstdItem 12 3 3" xfId="28537" xr:uid="{2AA1C0E9-F840-4399-B4DA-0B2379D63678}"/>
    <cellStyle name="SAPBEXstdItem 12 3 3 2" xfId="33095" xr:uid="{426C9241-D392-4D79-A146-BD585FBBDD80}"/>
    <cellStyle name="SAPBEXstdItem 12 3 4" xfId="26427" xr:uid="{F4B90215-5625-4638-8EDE-BE63C3AF2686}"/>
    <cellStyle name="SAPBEXstdItem 12 3 4 2" xfId="31215" xr:uid="{1DC04A6C-E3AF-41F9-B629-C86199F40051}"/>
    <cellStyle name="SAPBEXstdItem 12 3 5" xfId="30090" xr:uid="{2603CF3F-4598-4757-B433-33B53B83DB54}"/>
    <cellStyle name="SAPBEXstdItem 12 3 6" xfId="30784" xr:uid="{9F3EB4C3-B1E7-4403-AAEF-94A6D279A2C5}"/>
    <cellStyle name="SAPBEXstdItem 12 4" xfId="27477" xr:uid="{E1ADE244-BFCB-431A-997C-DE5943BE7AE6}"/>
    <cellStyle name="SAPBEXstdItem 12 4 2" xfId="32075" xr:uid="{49115927-6CBB-4F8B-8CF7-73144B87032A}"/>
    <cellStyle name="SAPBEXstdItem 12 5" xfId="28535" xr:uid="{8AAC4A44-11C7-45AA-A69E-0B6BDE209E6B}"/>
    <cellStyle name="SAPBEXstdItem 12 5 2" xfId="33093" xr:uid="{8DD02E73-99EA-4D39-BF11-D104228C4E72}"/>
    <cellStyle name="SAPBEXstdItem 12 6" xfId="26510" xr:uid="{F00AF30B-491F-44DF-B3B2-D72A75800DAF}"/>
    <cellStyle name="SAPBEXstdItem 12 6 2" xfId="31298" xr:uid="{90EC6585-FD05-479A-A120-489BD1D10F87}"/>
    <cellStyle name="SAPBEXstdItem 12 7" xfId="30088" xr:uid="{B43A515A-722A-42A0-BE86-6A6EB81ED1BF}"/>
    <cellStyle name="SAPBEXstdItem 12 8" xfId="30492" xr:uid="{814DBDC0-CBB1-4A96-BACF-3F71B9B209F9}"/>
    <cellStyle name="SAPBEXstdItem 13" xfId="25931" xr:uid="{F81F293A-74C7-44CD-911C-D58D01DF8E71}"/>
    <cellStyle name="SAPBEXstdItem 13 2" xfId="30850" xr:uid="{F804DAB5-31B7-45C7-8C63-C1BD73C2662A}"/>
    <cellStyle name="SAPBEXstdItem 14" xfId="28529" xr:uid="{67DAAC3C-2019-44D9-ADF9-33A4B6838F8B}"/>
    <cellStyle name="SAPBEXstdItem 14 2" xfId="33087" xr:uid="{88FB7565-7924-48E1-8D65-1494B036E500}"/>
    <cellStyle name="SAPBEXstdItem 15" xfId="29267" xr:uid="{2787C724-B446-492A-AF61-81F11C21DBE2}"/>
    <cellStyle name="SAPBEXstdItem 15 2" xfId="33250" xr:uid="{5E75F684-8D40-45D7-8855-49ADC040BB65}"/>
    <cellStyle name="SAPBEXstdItem 16" xfId="30082" xr:uid="{63E8F225-CF14-4FB8-97E0-F95CFC3A4DF2}"/>
    <cellStyle name="SAPBEXstdItem 2" xfId="210" xr:uid="{A47D14C3-DC89-4CD8-9E46-35B373817CF0}"/>
    <cellStyle name="SAPBEXstdItem 2 2" xfId="13743" xr:uid="{142EFAEC-0A31-47FB-A654-758B80E392BB}"/>
    <cellStyle name="SAPBEXstdItem 2 2 2" xfId="25579" xr:uid="{0ECC801D-18E2-4E82-84F8-F5AF05F19585}"/>
    <cellStyle name="SAPBEXstdItem 2 2 2 2" xfId="27726" xr:uid="{2948DF75-AE6A-4AFE-90BD-718E697FADC9}"/>
    <cellStyle name="SAPBEXstdItem 2 2 2 2 2" xfId="32313" xr:uid="{E6E1D566-5B2C-4AA1-A4F8-B8E371E07AA8}"/>
    <cellStyle name="SAPBEXstdItem 2 2 2 3" xfId="28540" xr:uid="{9050D7CA-8CE7-4483-B8F2-3D2641439DD7}"/>
    <cellStyle name="SAPBEXstdItem 2 2 2 3 2" xfId="33098" xr:uid="{AEE108D0-76A6-4F95-B50D-E8292D98047A}"/>
    <cellStyle name="SAPBEXstdItem 2 2 2 4" xfId="27001" xr:uid="{84BB889A-C301-4B46-A79F-1BB3E23E4937}"/>
    <cellStyle name="SAPBEXstdItem 2 2 2 4 2" xfId="31762" xr:uid="{EC35BE8F-EFC1-49CF-8187-FFBB0A122259}"/>
    <cellStyle name="SAPBEXstdItem 2 2 2 5" xfId="30093" xr:uid="{8C1B97D8-A71C-4A7A-99BB-345888F8F0C9}"/>
    <cellStyle name="SAPBEXstdItem 2 2 3" xfId="26677" xr:uid="{B30302A9-FD15-4C80-9E09-026210CDA9B5}"/>
    <cellStyle name="SAPBEXstdItem 2 2 3 2" xfId="31455" xr:uid="{F9AB8223-F666-429C-9F21-7C7C7D204252}"/>
    <cellStyle name="SAPBEXstdItem 2 2 4" xfId="28539" xr:uid="{6F2C70BA-4746-4DD3-931B-B1F9CC1A3865}"/>
    <cellStyle name="SAPBEXstdItem 2 2 4 2" xfId="33097" xr:uid="{58D72AC5-F66A-429E-87EA-B3EBEE7F4A87}"/>
    <cellStyle name="SAPBEXstdItem 2 2 5" xfId="26572" xr:uid="{525A7C1A-9471-4335-9C05-E59EA597C2CD}"/>
    <cellStyle name="SAPBEXstdItem 2 2 5 2" xfId="31360" xr:uid="{FDB6E947-EF67-47F6-89DD-7695087FB86A}"/>
    <cellStyle name="SAPBEXstdItem 2 2 6" xfId="30092" xr:uid="{71821A86-92A2-4336-ADF8-0EE3E933434E}"/>
    <cellStyle name="SAPBEXstdItem 2 2 7" xfId="30275" xr:uid="{10242C61-46BC-4E3B-BA67-3D4E647E182E}"/>
    <cellStyle name="SAPBEXstdItem 2 3" xfId="25932" xr:uid="{257D881F-0180-4FEC-B766-B70145148080}"/>
    <cellStyle name="SAPBEXstdItem 2 3 2" xfId="30851" xr:uid="{1FB766C8-4300-4944-B0C6-B8031C91315C}"/>
    <cellStyle name="SAPBEXstdItem 2 4" xfId="28538" xr:uid="{AF8D3CE2-015B-4B74-B283-FBFC9E5AC273}"/>
    <cellStyle name="SAPBEXstdItem 2 4 2" xfId="33096" xr:uid="{A04AEBFD-E071-4127-9150-3A1643620DD5}"/>
    <cellStyle name="SAPBEXstdItem 2 5" xfId="26108" xr:uid="{F05A2286-487E-42D7-855A-0A945C0E6FD8}"/>
    <cellStyle name="SAPBEXstdItem 2 5 2" xfId="30900" xr:uid="{16F0179C-B77F-4964-BF11-B3F204E6AE88}"/>
    <cellStyle name="SAPBEXstdItem 2 6" xfId="30091" xr:uid="{F91D08E5-FAB0-4BBF-9492-FF9D53BCEEA2}"/>
    <cellStyle name="SAPBEXstdItem 3" xfId="330" xr:uid="{E7DB80B4-BE7F-4E62-9A8F-937AD0E24C4E}"/>
    <cellStyle name="SAPBEXstdItem 3 2" xfId="13793" xr:uid="{F57CBA22-8063-44E9-8E08-01910E5336F8}"/>
    <cellStyle name="SAPBEXstdItem 3 2 2" xfId="25604" xr:uid="{D33B1434-3B20-4156-A61A-44E46B3D2616}"/>
    <cellStyle name="SAPBEXstdItem 3 2 2 2" xfId="27751" xr:uid="{6CAE208D-CDAB-4373-93DE-49690BAB3694}"/>
    <cellStyle name="SAPBEXstdItem 3 2 2 2 2" xfId="32338" xr:uid="{5AE51866-FF8F-43A5-BDFB-FB12595129EC}"/>
    <cellStyle name="SAPBEXstdItem 3 2 2 3" xfId="28543" xr:uid="{31BA850A-E085-406A-A67F-C14E27D281C8}"/>
    <cellStyle name="SAPBEXstdItem 3 2 2 3 2" xfId="33101" xr:uid="{C80F19A6-9B72-4954-B1C5-628CD695DD62}"/>
    <cellStyle name="SAPBEXstdItem 3 2 2 4" xfId="26754" xr:uid="{B797C929-B769-471F-95D3-EA4FE6625B9B}"/>
    <cellStyle name="SAPBEXstdItem 3 2 2 4 2" xfId="31516" xr:uid="{3FE515CA-3F94-4898-A494-F3FD7901C9AB}"/>
    <cellStyle name="SAPBEXstdItem 3 2 2 5" xfId="30096" xr:uid="{2768A950-3F45-44EB-B4FD-78682EE6742A}"/>
    <cellStyle name="SAPBEXstdItem 3 2 3" xfId="26705" xr:uid="{260E22C1-F8B2-4ACA-9943-73395D7F063F}"/>
    <cellStyle name="SAPBEXstdItem 3 2 3 2" xfId="31482" xr:uid="{F71C0778-31B2-42E4-9226-F2409D85C6C7}"/>
    <cellStyle name="SAPBEXstdItem 3 2 4" xfId="28542" xr:uid="{D4AB1050-77DB-4DC0-8C3D-DAFED42D9A12}"/>
    <cellStyle name="SAPBEXstdItem 3 2 4 2" xfId="33100" xr:uid="{640DCDA8-85C8-4320-8EBE-59E31DAA6443}"/>
    <cellStyle name="SAPBEXstdItem 3 2 5" xfId="26300" xr:uid="{3EF55AA8-FDB6-458F-AB3C-175BB0F5C03B}"/>
    <cellStyle name="SAPBEXstdItem 3 2 5 2" xfId="31088" xr:uid="{19C791A8-0FEB-4938-9554-1C7F34C1A28C}"/>
    <cellStyle name="SAPBEXstdItem 3 2 6" xfId="30095" xr:uid="{38915688-2809-4287-84F8-D8298608C372}"/>
    <cellStyle name="SAPBEXstdItem 3 2 7" xfId="30300" xr:uid="{53E45CB8-DD19-4494-AD90-BCF22AB81E5E}"/>
    <cellStyle name="SAPBEXstdItem 3 3" xfId="25988" xr:uid="{3D25E7E3-D846-4FCD-B213-B58953DC23DA}"/>
    <cellStyle name="SAPBEXstdItem 3 3 2" xfId="30877" xr:uid="{C547A3A4-DF7F-4CAB-B6EE-D9F8CCDCCFBA}"/>
    <cellStyle name="SAPBEXstdItem 3 4" xfId="28541" xr:uid="{E8D65D3E-FED1-4511-BA45-28FC180782DF}"/>
    <cellStyle name="SAPBEXstdItem 3 4 2" xfId="33099" xr:uid="{22760655-B919-4446-B8FC-DAD6450C1024}"/>
    <cellStyle name="SAPBEXstdItem 3 5" xfId="27987" xr:uid="{33683E2C-20CA-4B2E-82D8-7C623D9A3E81}"/>
    <cellStyle name="SAPBEXstdItem 3 5 2" xfId="32545" xr:uid="{A4E5A240-030A-4DA4-AFCA-4D5DDF0F4FC1}"/>
    <cellStyle name="SAPBEXstdItem 3 6" xfId="30094" xr:uid="{1315707A-D42B-4E6C-B744-C738DB1C15F2}"/>
    <cellStyle name="SAPBEXstdItem 4" xfId="331" xr:uid="{1008E5AF-8980-424C-A2F4-9D31E42AD7F4}"/>
    <cellStyle name="SAPBEXstdItem 4 2" xfId="13794" xr:uid="{E8B912DE-0205-47F3-98F6-C762DDDC4B5F}"/>
    <cellStyle name="SAPBEXstdItem 4 2 2" xfId="25605" xr:uid="{EE73B9D9-1EDC-48DD-B0FD-1489BE6714F4}"/>
    <cellStyle name="SAPBEXstdItem 4 2 2 2" xfId="27752" xr:uid="{450ACBCF-D6CA-4277-B858-D5506E4D5593}"/>
    <cellStyle name="SAPBEXstdItem 4 2 2 2 2" xfId="32339" xr:uid="{D6712FF7-FDB7-4D81-B172-2049A0E41DC0}"/>
    <cellStyle name="SAPBEXstdItem 4 2 2 3" xfId="28546" xr:uid="{3C18EBA6-3640-456F-B230-729614AB80FE}"/>
    <cellStyle name="SAPBEXstdItem 4 2 2 3 2" xfId="33104" xr:uid="{1C4D349C-66C3-4822-916D-29E8FCEFAB5C}"/>
    <cellStyle name="SAPBEXstdItem 4 2 2 4" xfId="26218" xr:uid="{1961E86C-5158-4B68-8701-4CA5E5A928FC}"/>
    <cellStyle name="SAPBEXstdItem 4 2 2 4 2" xfId="31007" xr:uid="{6203D917-7E21-4D08-9B83-63B53CF23F6B}"/>
    <cellStyle name="SAPBEXstdItem 4 2 2 5" xfId="30099" xr:uid="{BD45FB7B-B412-401C-A2DF-DBF989322AE0}"/>
    <cellStyle name="SAPBEXstdItem 4 2 3" xfId="26706" xr:uid="{620D20F4-908C-4BBA-B641-4BD3B66EEB79}"/>
    <cellStyle name="SAPBEXstdItem 4 2 3 2" xfId="31483" xr:uid="{750CFC47-7771-4F9C-B6CD-5EEA55E4C1F9}"/>
    <cellStyle name="SAPBEXstdItem 4 2 4" xfId="28545" xr:uid="{211BA56D-A7F0-48DB-95E2-D11060FC80ED}"/>
    <cellStyle name="SAPBEXstdItem 4 2 4 2" xfId="33103" xr:uid="{FBB44B52-64AB-4CBC-8C84-136FBFB8308E}"/>
    <cellStyle name="SAPBEXstdItem 4 2 5" xfId="26176" xr:uid="{1BB95D52-661B-4867-8A88-67EDF7F99B08}"/>
    <cellStyle name="SAPBEXstdItem 4 2 5 2" xfId="30966" xr:uid="{CB49F9D7-23C2-4271-94A7-8CDB5A8C3DDB}"/>
    <cellStyle name="SAPBEXstdItem 4 2 6" xfId="30098" xr:uid="{32660996-D65C-447C-AE7D-11ACFCB0C735}"/>
    <cellStyle name="SAPBEXstdItem 4 2 7" xfId="30301" xr:uid="{3DBE4391-1A34-4786-BC7B-0E0D9D470E05}"/>
    <cellStyle name="SAPBEXstdItem 4 3" xfId="25989" xr:uid="{EE8CC3F5-AC3B-4AA2-94FB-E8BDB8F938BE}"/>
    <cellStyle name="SAPBEXstdItem 4 3 2" xfId="30878" xr:uid="{B2AF6BF8-3578-44D6-90BB-C82A78CDEE9D}"/>
    <cellStyle name="SAPBEXstdItem 4 4" xfId="28544" xr:uid="{D7B6B3E0-449B-4E01-8E7D-700DFDBB6800}"/>
    <cellStyle name="SAPBEXstdItem 4 4 2" xfId="33102" xr:uid="{8FB88F96-C9C5-4B2B-8B23-69745D456F94}"/>
    <cellStyle name="SAPBEXstdItem 4 5" xfId="29275" xr:uid="{7C43E543-9D22-4778-A2E9-4D4B5DEB6EA1}"/>
    <cellStyle name="SAPBEXstdItem 4 5 2" xfId="33258" xr:uid="{91051007-8C36-40A6-A484-920B932DD68E}"/>
    <cellStyle name="SAPBEXstdItem 4 6" xfId="30097" xr:uid="{34E65F51-1E43-4E35-973F-FBCB0C3C2A45}"/>
    <cellStyle name="SAPBEXstdItem 5" xfId="332" xr:uid="{555ADA49-78CC-4945-8CBF-CF6F12B7E25E}"/>
    <cellStyle name="SAPBEXstdItem 5 2" xfId="13795" xr:uid="{9B718290-A487-4090-B112-2B5402641D67}"/>
    <cellStyle name="SAPBEXstdItem 5 2 2" xfId="25606" xr:uid="{309E3C82-9184-46F0-A5C8-EDE5DD111948}"/>
    <cellStyle name="SAPBEXstdItem 5 2 2 2" xfId="27753" xr:uid="{9FD50EF7-26E7-42F1-8806-B2A21D0D6397}"/>
    <cellStyle name="SAPBEXstdItem 5 2 2 2 2" xfId="32340" xr:uid="{128A2169-5EE5-4387-A918-A3C213CDF89E}"/>
    <cellStyle name="SAPBEXstdItem 5 2 2 3" xfId="28549" xr:uid="{8EC1E134-B740-40B5-9D09-97543A386CEC}"/>
    <cellStyle name="SAPBEXstdItem 5 2 2 3 2" xfId="33107" xr:uid="{0BB201AE-FDFC-4B88-9BF3-7673F30590B4}"/>
    <cellStyle name="SAPBEXstdItem 5 2 2 4" xfId="27037" xr:uid="{EEB69AA6-4841-4308-8418-F8E01D5C0215}"/>
    <cellStyle name="SAPBEXstdItem 5 2 2 4 2" xfId="31798" xr:uid="{954E8B44-DFEC-4E90-8466-9B45D4C185DF}"/>
    <cellStyle name="SAPBEXstdItem 5 2 2 5" xfId="30102" xr:uid="{A65FF048-B4E2-4F21-9FE2-300CA5694DFB}"/>
    <cellStyle name="SAPBEXstdItem 5 2 3" xfId="26707" xr:uid="{D7D9C9E7-DBF5-4095-8EE5-EF353D4092AA}"/>
    <cellStyle name="SAPBEXstdItem 5 2 3 2" xfId="31484" xr:uid="{BADBE8C1-9696-4F30-9D8E-A36D295D508C}"/>
    <cellStyle name="SAPBEXstdItem 5 2 4" xfId="28548" xr:uid="{2BFE6759-F428-4BE6-B070-9234C9FF0D45}"/>
    <cellStyle name="SAPBEXstdItem 5 2 4 2" xfId="33106" xr:uid="{6C00D108-E8F0-47BE-BD25-13D1E2DACC73}"/>
    <cellStyle name="SAPBEXstdItem 5 2 5" xfId="26794" xr:uid="{3EE6A379-8DCF-436A-8537-74FB20A4E432}"/>
    <cellStyle name="SAPBEXstdItem 5 2 5 2" xfId="31555" xr:uid="{979F1F20-837B-42F5-87EF-894920162D54}"/>
    <cellStyle name="SAPBEXstdItem 5 2 6" xfId="30101" xr:uid="{CD068DD1-0227-4ABB-BD3F-959C15863791}"/>
    <cellStyle name="SAPBEXstdItem 5 2 7" xfId="30302" xr:uid="{0714A656-39E4-421D-90EA-EBBB1A475E49}"/>
    <cellStyle name="SAPBEXstdItem 5 3" xfId="25990" xr:uid="{CB9C08A9-357B-4412-8D9C-2FADCA59A57E}"/>
    <cellStyle name="SAPBEXstdItem 5 3 2" xfId="30879" xr:uid="{D4CD5D05-91A6-4226-9513-DEBA37FD245A}"/>
    <cellStyle name="SAPBEXstdItem 5 4" xfId="28547" xr:uid="{24B0A7D3-1F77-48F4-A275-54D5C303AC4A}"/>
    <cellStyle name="SAPBEXstdItem 5 4 2" xfId="33105" xr:uid="{5574CB2C-0D2B-4405-B6F0-DD25FF282111}"/>
    <cellStyle name="SAPBEXstdItem 5 5" xfId="26876" xr:uid="{CA9CE9AD-EDE3-409C-815D-3C719E5DF1DE}"/>
    <cellStyle name="SAPBEXstdItem 5 5 2" xfId="31637" xr:uid="{8C0A78EF-7E23-4EE4-B6CF-A83AC23A13E1}"/>
    <cellStyle name="SAPBEXstdItem 5 6" xfId="30100" xr:uid="{2F9C3865-8263-4846-BC43-6062DC2F5507}"/>
    <cellStyle name="SAPBEXstdItem 6" xfId="333" xr:uid="{0ADE31B8-4FAE-448E-8A6E-77A3F854D8D5}"/>
    <cellStyle name="SAPBEXstdItem 6 2" xfId="13796" xr:uid="{C818F05B-D60F-489F-89A3-96F439088617}"/>
    <cellStyle name="SAPBEXstdItem 6 2 2" xfId="25607" xr:uid="{62B79327-E9B5-47BE-BB05-91733E27F350}"/>
    <cellStyle name="SAPBEXstdItem 6 2 2 2" xfId="27754" xr:uid="{77647E03-28B2-4C0F-8780-53262BC80BEB}"/>
    <cellStyle name="SAPBEXstdItem 6 2 2 2 2" xfId="32341" xr:uid="{F2F6F938-A468-4078-96F8-DCA4474BD7AB}"/>
    <cellStyle name="SAPBEXstdItem 6 2 2 3" xfId="28552" xr:uid="{93005005-89C3-4C37-8524-8EA8DFCAFFF7}"/>
    <cellStyle name="SAPBEXstdItem 6 2 2 3 2" xfId="33110" xr:uid="{24043333-8CAD-4F18-B35A-3B949491FD81}"/>
    <cellStyle name="SAPBEXstdItem 6 2 2 4" xfId="27048" xr:uid="{25ABF688-5877-4CF5-9F88-04428F9FD3A2}"/>
    <cellStyle name="SAPBEXstdItem 6 2 2 4 2" xfId="31809" xr:uid="{04DA1310-BC40-4ECE-B6B1-526896B3C8E8}"/>
    <cellStyle name="SAPBEXstdItem 6 2 2 5" xfId="30105" xr:uid="{9E9B8FFD-99E5-4195-A102-2484287762DE}"/>
    <cellStyle name="SAPBEXstdItem 6 2 3" xfId="26708" xr:uid="{A414A7A3-145A-405D-8523-2E78C131A3B7}"/>
    <cellStyle name="SAPBEXstdItem 6 2 3 2" xfId="31485" xr:uid="{ACFF8B38-5D5D-4A10-A815-C97091656DA8}"/>
    <cellStyle name="SAPBEXstdItem 6 2 4" xfId="28551" xr:uid="{CA0D98AA-1B00-4624-831E-7E631B463063}"/>
    <cellStyle name="SAPBEXstdItem 6 2 4 2" xfId="33109" xr:uid="{C4C0493F-3801-4B21-99F8-D55F67EA776A}"/>
    <cellStyle name="SAPBEXstdItem 6 2 5" xfId="26772" xr:uid="{0E1AB7CB-6019-47FC-91B0-3F7C4D8C17C9}"/>
    <cellStyle name="SAPBEXstdItem 6 2 5 2" xfId="31534" xr:uid="{6BC65746-4132-4CD4-AE4F-DC7255C62C3C}"/>
    <cellStyle name="SAPBEXstdItem 6 2 6" xfId="30104" xr:uid="{FBD0578E-A5C1-4069-A8BB-D24B4C645057}"/>
    <cellStyle name="SAPBEXstdItem 6 2 7" xfId="30303" xr:uid="{12500DBE-F58E-418E-8F4F-22CFD654DA8E}"/>
    <cellStyle name="SAPBEXstdItem 6 3" xfId="25991" xr:uid="{6295ED08-256F-43FC-9240-5AE77FB65A7C}"/>
    <cellStyle name="SAPBEXstdItem 6 3 2" xfId="30880" xr:uid="{88FA8A86-8FC8-45A5-9394-30D2B76ECFAF}"/>
    <cellStyle name="SAPBEXstdItem 6 4" xfId="28550" xr:uid="{EC259739-F583-47A6-9B4E-5B9102A17665}"/>
    <cellStyle name="SAPBEXstdItem 6 4 2" xfId="33108" xr:uid="{B784CD74-2D97-4EA7-909D-34843F299F0F}"/>
    <cellStyle name="SAPBEXstdItem 6 5" xfId="29280" xr:uid="{B1DC2126-A97F-4A15-AB25-2BFD4D76C8D6}"/>
    <cellStyle name="SAPBEXstdItem 6 5 2" xfId="33263" xr:uid="{2E263B0C-913C-4BC9-92DD-80217D198B9C}"/>
    <cellStyle name="SAPBEXstdItem 6 6" xfId="30103" xr:uid="{76502626-AA85-434A-92D9-D3040B79FE64}"/>
    <cellStyle name="SAPBEXstdItem 7" xfId="334" xr:uid="{7815B39D-6A9B-462D-AC33-3AC59A837D7E}"/>
    <cellStyle name="SAPBEXstdItem 7 2" xfId="13797" xr:uid="{5E87B9C0-7651-4742-B510-1BB2DDD914D2}"/>
    <cellStyle name="SAPBEXstdItem 7 2 2" xfId="25608" xr:uid="{90DFCAFC-4A41-44F6-B628-D11A3AEA24E2}"/>
    <cellStyle name="SAPBEXstdItem 7 2 2 2" xfId="27755" xr:uid="{BC23019E-D5CA-45BB-8C73-40FAA6A4003A}"/>
    <cellStyle name="SAPBEXstdItem 7 2 2 2 2" xfId="32342" xr:uid="{6C48D2C2-2DF1-4CFF-B91F-104597658874}"/>
    <cellStyle name="SAPBEXstdItem 7 2 2 3" xfId="28555" xr:uid="{680282C7-72C5-4851-B532-F642EB27E1F8}"/>
    <cellStyle name="SAPBEXstdItem 7 2 2 3 2" xfId="33113" xr:uid="{AFCAD2E8-C8D9-4163-8F17-6E114B1A78BA}"/>
    <cellStyle name="SAPBEXstdItem 7 2 2 4" xfId="26526" xr:uid="{D4B3C769-302D-4C7E-A502-FEE27215A106}"/>
    <cellStyle name="SAPBEXstdItem 7 2 2 4 2" xfId="31314" xr:uid="{08B0161D-AEC4-43D5-9ED3-BC7BC193A4C9}"/>
    <cellStyle name="SAPBEXstdItem 7 2 2 5" xfId="30108" xr:uid="{423FE475-C3E4-4C34-B6F4-213F359E0EF7}"/>
    <cellStyle name="SAPBEXstdItem 7 2 3" xfId="26709" xr:uid="{1E7CF9BB-65EC-4713-992B-F0CC3F8C921A}"/>
    <cellStyle name="SAPBEXstdItem 7 2 3 2" xfId="31486" xr:uid="{62797ED3-93E6-4AA6-A590-5D4B963544B6}"/>
    <cellStyle name="SAPBEXstdItem 7 2 4" xfId="28554" xr:uid="{D0E936D9-0BED-46A9-AF2F-072B2E48CE0C}"/>
    <cellStyle name="SAPBEXstdItem 7 2 4 2" xfId="33112" xr:uid="{27EF9EB0-8013-44D4-B6EC-5A256A74EE3B}"/>
    <cellStyle name="SAPBEXstdItem 7 2 5" xfId="27073" xr:uid="{8C96549C-CA9D-4EB3-81F0-6BDC95E09991}"/>
    <cellStyle name="SAPBEXstdItem 7 2 5 2" xfId="31833" xr:uid="{D74B0DE8-6A84-45F0-B9C6-502D78AB193E}"/>
    <cellStyle name="SAPBEXstdItem 7 2 6" xfId="30107" xr:uid="{BC67D95D-EBFE-407F-B767-2310A58A93CE}"/>
    <cellStyle name="SAPBEXstdItem 7 2 7" xfId="30304" xr:uid="{9EC95241-48A8-44AA-B496-80779692AD0F}"/>
    <cellStyle name="SAPBEXstdItem 7 3" xfId="25992" xr:uid="{309FFA30-0EF4-4466-A850-658F38E7B165}"/>
    <cellStyle name="SAPBEXstdItem 7 3 2" xfId="30881" xr:uid="{E112BBDA-BDBC-4409-B447-23B115FAA2EC}"/>
    <cellStyle name="SAPBEXstdItem 7 4" xfId="28553" xr:uid="{255B575C-DEA3-4E62-8F11-4D8A5A0C942F}"/>
    <cellStyle name="SAPBEXstdItem 7 4 2" xfId="33111" xr:uid="{752B33DF-962E-4ABE-A4F4-AFAE4D71F5D5}"/>
    <cellStyle name="SAPBEXstdItem 7 5" xfId="26281" xr:uid="{E51900B3-7CA7-47E5-89FE-2181E73F61B9}"/>
    <cellStyle name="SAPBEXstdItem 7 5 2" xfId="31069" xr:uid="{501D6223-71EA-42AD-B33B-0721BC546077}"/>
    <cellStyle name="SAPBEXstdItem 7 6" xfId="30106" xr:uid="{4741CF9F-EC13-45EC-97D2-FDF11F07CB04}"/>
    <cellStyle name="SAPBEXstdItem 8" xfId="482" xr:uid="{C0A0711E-92E4-4822-9ECA-D9769D7CD9B1}"/>
    <cellStyle name="SAPBEXstdItem 8 2" xfId="13861" xr:uid="{21959306-902E-4089-A4F9-284C44779633}"/>
    <cellStyle name="SAPBEXstdItem 8 2 2" xfId="25617" xr:uid="{1D5230CA-6CFB-4E44-BFB5-79F809D4C1D0}"/>
    <cellStyle name="SAPBEXstdItem 8 2 2 2" xfId="27764" xr:uid="{689AE675-7D89-4237-96AC-FF5D9A0912D2}"/>
    <cellStyle name="SAPBEXstdItem 8 2 2 2 2" xfId="32351" xr:uid="{C9E3FF84-14F0-4B28-B0C1-DB407221E42E}"/>
    <cellStyle name="SAPBEXstdItem 8 2 2 3" xfId="28558" xr:uid="{568F7045-4111-42D9-B4BC-C47A7F8B065E}"/>
    <cellStyle name="SAPBEXstdItem 8 2 2 3 2" xfId="33116" xr:uid="{E0935E36-5CC6-4929-A09E-47DF8A64323A}"/>
    <cellStyle name="SAPBEXstdItem 8 2 2 4" xfId="26187" xr:uid="{FEAA5ABD-3A8C-4C68-9CCC-F8ECD9614326}"/>
    <cellStyle name="SAPBEXstdItem 8 2 2 4 2" xfId="30977" xr:uid="{37A59E2D-5D50-4169-AEF9-46C6A703D3FE}"/>
    <cellStyle name="SAPBEXstdItem 8 2 2 5" xfId="30111" xr:uid="{529A560F-36F8-4822-86FE-690B49D12ADF}"/>
    <cellStyle name="SAPBEXstdItem 8 2 3" xfId="26728" xr:uid="{8226EA9B-62DD-4858-9782-5FFAA2D009FE}"/>
    <cellStyle name="SAPBEXstdItem 8 2 3 2" xfId="31496" xr:uid="{629F2B8B-8959-4FBB-A549-584731E0E714}"/>
    <cellStyle name="SAPBEXstdItem 8 2 4" xfId="28557" xr:uid="{7A5736FE-33A7-4A0C-B15E-05A4CFBFE0CE}"/>
    <cellStyle name="SAPBEXstdItem 8 2 4 2" xfId="33115" xr:uid="{F179DBC6-8718-409A-8FDD-F52E54DD476F}"/>
    <cellStyle name="SAPBEXstdItem 8 2 5" xfId="26465" xr:uid="{74ECED63-B255-4A90-8F82-82E7530D2CEA}"/>
    <cellStyle name="SAPBEXstdItem 8 2 5 2" xfId="31253" xr:uid="{7F8B7C83-9B75-4355-83E5-80D807508901}"/>
    <cellStyle name="SAPBEXstdItem 8 2 6" xfId="30110" xr:uid="{16DA3FBC-1375-467B-8251-1B557413786C}"/>
    <cellStyle name="SAPBEXstdItem 8 2 7" xfId="30313" xr:uid="{BB878B4B-848D-4711-8E4E-BE3279BFAF43}"/>
    <cellStyle name="SAPBEXstdItem 8 3" xfId="26069" xr:uid="{8086BE7F-6397-4FF6-8639-F3277CDF530F}"/>
    <cellStyle name="SAPBEXstdItem 8 3 2" xfId="30890" xr:uid="{BAFCCEC7-883D-4AC3-A988-73E2DF812317}"/>
    <cellStyle name="SAPBEXstdItem 8 4" xfId="28556" xr:uid="{66B247FF-D0C1-4A6E-B826-63A00B4726ED}"/>
    <cellStyle name="SAPBEXstdItem 8 4 2" xfId="33114" xr:uid="{EBE96F1E-0FED-49EB-847D-D918DD719FC8}"/>
    <cellStyle name="SAPBEXstdItem 8 5" xfId="26841" xr:uid="{3B1BBF1F-D356-4B62-806A-8946336081E4}"/>
    <cellStyle name="SAPBEXstdItem 8 5 2" xfId="31602" xr:uid="{79C9E5F3-B7B2-4A18-9DE6-AE02B25CC918}"/>
    <cellStyle name="SAPBEXstdItem 8 6" xfId="30109" xr:uid="{E59341BD-BBC1-4350-A520-A1AC1451C0B7}"/>
    <cellStyle name="SAPBEXstdItem 9" xfId="456" xr:uid="{AE09F29E-458F-42EF-853A-27782702B829}"/>
    <cellStyle name="SAPBEXstdItem 9 2" xfId="13851" xr:uid="{AD14B177-9420-49A4-853B-017460D21374}"/>
    <cellStyle name="SAPBEXstdItem 9 2 2" xfId="25614" xr:uid="{7214C9EE-5796-4A38-8446-697D13033495}"/>
    <cellStyle name="SAPBEXstdItem 9 2 2 2" xfId="27761" xr:uid="{0D98BD34-92AE-4D05-BB13-ACEE24B3E827}"/>
    <cellStyle name="SAPBEXstdItem 9 2 2 2 2" xfId="32348" xr:uid="{34CD6CB3-FE8C-4F0A-90E6-F7CE5800D9DA}"/>
    <cellStyle name="SAPBEXstdItem 9 2 2 3" xfId="28561" xr:uid="{0A7C2D24-3361-41F8-8F9E-81D02473A04B}"/>
    <cellStyle name="SAPBEXstdItem 9 2 2 3 2" xfId="33119" xr:uid="{3C2AD12F-BA11-4C6E-8695-1979E3624AE0}"/>
    <cellStyle name="SAPBEXstdItem 9 2 2 4" xfId="26932" xr:uid="{3F1D407C-E02F-4999-B076-47EBDB2CD3FC}"/>
    <cellStyle name="SAPBEXstdItem 9 2 2 4 2" xfId="31693" xr:uid="{BD67B539-6447-405E-B083-E8955AB68221}"/>
    <cellStyle name="SAPBEXstdItem 9 2 2 5" xfId="30114" xr:uid="{6DC91CA6-EEA9-4137-AFA2-564A30C7ED24}"/>
    <cellStyle name="SAPBEXstdItem 9 2 3" xfId="26724" xr:uid="{25AE0467-C5D1-434B-9695-3AEAB458F99D}"/>
    <cellStyle name="SAPBEXstdItem 9 2 3 2" xfId="31493" xr:uid="{CA047D73-90F1-4DFF-B3AA-3185CCE313E5}"/>
    <cellStyle name="SAPBEXstdItem 9 2 4" xfId="28560" xr:uid="{00F8D641-8BA7-43C0-995F-81EDACD397D2}"/>
    <cellStyle name="SAPBEXstdItem 9 2 4 2" xfId="33118" xr:uid="{30419FBA-D483-4245-A2DE-023CB42FD635}"/>
    <cellStyle name="SAPBEXstdItem 9 2 5" xfId="26972" xr:uid="{CDDD51E2-0322-42A5-AD92-CFA733DAFC27}"/>
    <cellStyle name="SAPBEXstdItem 9 2 5 2" xfId="31733" xr:uid="{674CF4B3-A325-4A29-9D9E-29B3434A6A79}"/>
    <cellStyle name="SAPBEXstdItem 9 2 6" xfId="30113" xr:uid="{3B293227-9285-4FAE-95C4-52042F9D2FCA}"/>
    <cellStyle name="SAPBEXstdItem 9 2 7" xfId="30310" xr:uid="{943F17DC-1900-4FB3-811C-5225B06E2D0A}"/>
    <cellStyle name="SAPBEXstdItem 9 3" xfId="26059" xr:uid="{7ACB7534-6FCC-421F-9ACE-E3515EF96CBD}"/>
    <cellStyle name="SAPBEXstdItem 9 3 2" xfId="30887" xr:uid="{E51DEC00-AADB-4269-9DC3-49C98327D867}"/>
    <cellStyle name="SAPBEXstdItem 9 4" xfId="28559" xr:uid="{30E95649-2CD1-452B-8685-CF14B61DE58A}"/>
    <cellStyle name="SAPBEXstdItem 9 4 2" xfId="33117" xr:uid="{63DFD244-93E0-417C-A778-7B6F3789B408}"/>
    <cellStyle name="SAPBEXstdItem 9 5" xfId="26243" xr:uid="{AF511053-3BEB-4F76-B83C-CEAF5C251836}"/>
    <cellStyle name="SAPBEXstdItem 9 5 2" xfId="31031" xr:uid="{FD830CA2-4F44-46AE-BFF1-8DE1F0CC8785}"/>
    <cellStyle name="SAPBEXstdItem 9 6" xfId="30112" xr:uid="{5EFD8ABC-0CE3-46F4-B057-3CD98BCE21A6}"/>
    <cellStyle name="SAPBEXstdItem_Copy of xSAPtemp5457" xfId="335" xr:uid="{410BE6DC-EE8C-45A3-8ABB-3CE02E5AB582}"/>
    <cellStyle name="SAPBEXstdItemX" xfId="211" xr:uid="{81ECF2D8-B947-438D-B246-0D19ED367897}"/>
    <cellStyle name="SAPBEXstdItemX 10" xfId="24704" xr:uid="{8FE54083-701B-4D2A-B90C-00DCAEE55BB7}"/>
    <cellStyle name="SAPBEXstdItemX 10 2" xfId="25436" xr:uid="{950F9CF1-B28A-4BC6-8826-E8E781DB502C}"/>
    <cellStyle name="SAPBEXstdItemX 10 2 2" xfId="27584" xr:uid="{71B35DBF-6E04-4DDB-A93E-5A0E1C086E0A}"/>
    <cellStyle name="SAPBEXstdItemX 10 2 2 2" xfId="32175" xr:uid="{4D5E4753-E14F-49BF-8498-4DE590307D7B}"/>
    <cellStyle name="SAPBEXstdItemX 10 2 3" xfId="28564" xr:uid="{B15BE8EA-1357-4371-971F-AF78600DAA02}"/>
    <cellStyle name="SAPBEXstdItemX 10 2 3 2" xfId="33122" xr:uid="{A43436BC-BCB3-47DC-BE09-169DF7BC1D69}"/>
    <cellStyle name="SAPBEXstdItemX 10 2 4" xfId="26401" xr:uid="{67FE41A2-C712-4484-93E6-60E1439B81F7}"/>
    <cellStyle name="SAPBEXstdItemX 10 2 4 2" xfId="31189" xr:uid="{4A1C0367-CDE4-49AE-B9BA-0440490717A0}"/>
    <cellStyle name="SAPBEXstdItemX 10 2 5" xfId="30117" xr:uid="{F61C61E0-B900-4A2C-AD56-5DB39CBDAF75}"/>
    <cellStyle name="SAPBEXstdItemX 10 2 6" xfId="30588" xr:uid="{18DB5E7D-286D-4323-8ED8-6E4F099D4A9E}"/>
    <cellStyle name="SAPBEXstdItemX 10 3" xfId="25668" xr:uid="{9EFEB0B1-6860-4722-8951-59DF3547A403}"/>
    <cellStyle name="SAPBEXstdItemX 10 3 2" xfId="27815" xr:uid="{1FB41838-959B-40F6-9F6B-EB562448D10F}"/>
    <cellStyle name="SAPBEXstdItemX 10 3 2 2" xfId="32402" xr:uid="{7F618662-DBC7-4EB7-9594-CE41508F97F8}"/>
    <cellStyle name="SAPBEXstdItemX 10 3 3" xfId="28565" xr:uid="{32310F21-C601-425A-A1B9-3F27A5115ED2}"/>
    <cellStyle name="SAPBEXstdItemX 10 3 3 2" xfId="33123" xr:uid="{FB5B6780-1003-46B9-8F86-3494E694BDD3}"/>
    <cellStyle name="SAPBEXstdItemX 10 3 4" xfId="26215" xr:uid="{7080CFB0-D2C3-47DB-B2F7-45E856776CBD}"/>
    <cellStyle name="SAPBEXstdItemX 10 3 4 2" xfId="31004" xr:uid="{AA8B1DBC-E603-44E2-A8A2-F7B879226A5C}"/>
    <cellStyle name="SAPBEXstdItemX 10 3 5" xfId="30118" xr:uid="{64308BA0-91B3-4226-82E3-1DB97174D1C8}"/>
    <cellStyle name="SAPBEXstdItemX 10 4" xfId="27289" xr:uid="{2E40944D-999E-408A-A3BF-099BD6DA7181}"/>
    <cellStyle name="SAPBEXstdItemX 10 4 2" xfId="31924" xr:uid="{06E74415-C5D0-4469-9828-68F5CA73E5F4}"/>
    <cellStyle name="SAPBEXstdItemX 10 5" xfId="28563" xr:uid="{CB0F780B-9144-4410-B5ED-9B22D8E7D140}"/>
    <cellStyle name="SAPBEXstdItemX 10 5 2" xfId="33121" xr:uid="{F34A6F3B-F1A0-41AC-BA23-D0FC4F2CE148}"/>
    <cellStyle name="SAPBEXstdItemX 10 6" xfId="26875" xr:uid="{4133D1F8-E151-4090-A121-6E9810106DEC}"/>
    <cellStyle name="SAPBEXstdItemX 10 6 2" xfId="31636" xr:uid="{40D3D02F-421E-45B3-80B2-FDB5422D4E8B}"/>
    <cellStyle name="SAPBEXstdItemX 10 7" xfId="30116" xr:uid="{CF4F8F65-D347-4F56-923B-284035CECBBB}"/>
    <cellStyle name="SAPBEXstdItemX 10 8" xfId="30364" xr:uid="{1D16D9E3-E8B6-470F-9342-2E61245B6E65}"/>
    <cellStyle name="SAPBEXstdItemX 11" xfId="25200" xr:uid="{4B063E78-F5B4-4E4F-A7A8-56AFBF92A975}"/>
    <cellStyle name="SAPBEXstdItemX 11 2" xfId="25457" xr:uid="{267C74E0-AA5A-41EB-A06C-306F38A7246F}"/>
    <cellStyle name="SAPBEXstdItemX 11 2 2" xfId="27605" xr:uid="{5B051B8D-C4C0-4517-827A-C4F4C9007E9A}"/>
    <cellStyle name="SAPBEXstdItemX 11 2 2 2" xfId="32196" xr:uid="{9C1E0C28-A649-4565-9E8A-081CD902A682}"/>
    <cellStyle name="SAPBEXstdItemX 11 2 3" xfId="28567" xr:uid="{BE6FBD2D-EDA6-4B88-850E-DE61AA3718B8}"/>
    <cellStyle name="SAPBEXstdItemX 11 2 3 2" xfId="33125" xr:uid="{5FBDF91B-87A0-4828-9D5C-6B883CD8F2EB}"/>
    <cellStyle name="SAPBEXstdItemX 11 2 4" xfId="26994" xr:uid="{9A9FD9F7-737C-437F-9146-85ADDF7928F8}"/>
    <cellStyle name="SAPBEXstdItemX 11 2 4 2" xfId="31755" xr:uid="{E7FEF961-6B8F-4FCC-8EF1-EA2B2F3D3787}"/>
    <cellStyle name="SAPBEXstdItemX 11 2 5" xfId="30120" xr:uid="{5E5A9666-7128-4150-B0F6-D859A9FA792C}"/>
    <cellStyle name="SAPBEXstdItemX 11 2 6" xfId="30609" xr:uid="{046E5C77-2864-4556-ABAD-C1BF9123C77D}"/>
    <cellStyle name="SAPBEXstdItemX 11 3" xfId="25797" xr:uid="{0394912F-963E-4FC0-8372-09620CA97C20}"/>
    <cellStyle name="SAPBEXstdItemX 11 3 2" xfId="27944" xr:uid="{C70F938C-5E87-4E60-9375-B61CC9E51193}"/>
    <cellStyle name="SAPBEXstdItemX 11 3 2 2" xfId="32531" xr:uid="{D8141A0B-827A-4651-ACC5-F21F080BDBDC}"/>
    <cellStyle name="SAPBEXstdItemX 11 3 3" xfId="28568" xr:uid="{7C8C127A-0897-4A0F-A2F4-BBC42518DBBE}"/>
    <cellStyle name="SAPBEXstdItemX 11 3 3 2" xfId="33126" xr:uid="{21D88C27-9314-41F8-AF58-726A58E33490}"/>
    <cellStyle name="SAPBEXstdItemX 11 3 4" xfId="26561" xr:uid="{82384705-50CE-4FD6-A87F-AB2F2FAF44F0}"/>
    <cellStyle name="SAPBEXstdItemX 11 3 4 2" xfId="31349" xr:uid="{93954021-722E-4C7F-93F5-1E03B89A89B8}"/>
    <cellStyle name="SAPBEXstdItemX 11 3 5" xfId="30121" xr:uid="{BA688E34-5E60-4423-B5E0-005892CE62C0}"/>
    <cellStyle name="SAPBEXstdItemX 11 3 6" xfId="30785" xr:uid="{A5A20681-8D4B-45D8-90C3-B7096574F6A1}"/>
    <cellStyle name="SAPBEXstdItemX 11 4" xfId="27478" xr:uid="{C1CDF926-7770-4F22-88EF-D9F8BCC41DA9}"/>
    <cellStyle name="SAPBEXstdItemX 11 4 2" xfId="32076" xr:uid="{03A383D6-8484-4011-BB10-A6747D755774}"/>
    <cellStyle name="SAPBEXstdItemX 11 5" xfId="28566" xr:uid="{C8F39953-FE3D-48D1-8BF0-A322D5C104F4}"/>
    <cellStyle name="SAPBEXstdItemX 11 5 2" xfId="33124" xr:uid="{9F185B79-9BA2-4D51-95C0-C24AE244096C}"/>
    <cellStyle name="SAPBEXstdItemX 11 6" xfId="26959" xr:uid="{5CA50512-8958-480D-B2E8-48B37BDB6F1A}"/>
    <cellStyle name="SAPBEXstdItemX 11 6 2" xfId="31720" xr:uid="{814A0CB2-92AB-4B9F-8E85-E91D4499D89D}"/>
    <cellStyle name="SAPBEXstdItemX 11 7" xfId="30119" xr:uid="{C4441B5C-28B4-44E2-BCC9-B4C4DFECAC77}"/>
    <cellStyle name="SAPBEXstdItemX 11 8" xfId="30493" xr:uid="{8FBE7CB8-D3BE-48A5-BBB4-6FBF5D58BB00}"/>
    <cellStyle name="SAPBEXstdItemX 12" xfId="25933" xr:uid="{EFCBD349-CE0D-4CBF-9243-3851F35C13DF}"/>
    <cellStyle name="SAPBEXstdItemX 12 2" xfId="30852" xr:uid="{527F9AF8-ED40-4247-8005-7F49D96AA562}"/>
    <cellStyle name="SAPBEXstdItemX 13" xfId="28562" xr:uid="{9B300CCF-0DD6-47A3-9A8B-4C2F777E0424}"/>
    <cellStyle name="SAPBEXstdItemX 13 2" xfId="33120" xr:uid="{C97F6F37-DE9D-4FCA-BFA0-B7E8B093CBF8}"/>
    <cellStyle name="SAPBEXstdItemX 14" xfId="29289" xr:uid="{2A9871A9-4380-4216-836E-DA5E6C90E351}"/>
    <cellStyle name="SAPBEXstdItemX 14 2" xfId="33272" xr:uid="{E6BF5F50-2F87-4826-8F41-50C89DD36AEA}"/>
    <cellStyle name="SAPBEXstdItemX 15" xfId="30115" xr:uid="{42EBE545-94DE-4BF7-99A1-98211C1544D6}"/>
    <cellStyle name="SAPBEXstdItemX 2" xfId="212" xr:uid="{388C1D5C-1206-4847-BBC2-5304DF26F6F8}"/>
    <cellStyle name="SAPBEXstdItemX 2 2" xfId="13745" xr:uid="{32FD7DDC-C51A-4207-BF57-544C4ED740AF}"/>
    <cellStyle name="SAPBEXstdItemX 2 2 2" xfId="25581" xr:uid="{DF2DF815-3438-4771-A8C5-8AB8608E04D4}"/>
    <cellStyle name="SAPBEXstdItemX 2 2 2 2" xfId="27728" xr:uid="{C1418D90-5BA9-410C-88A5-09319881C0B3}"/>
    <cellStyle name="SAPBEXstdItemX 2 2 2 2 2" xfId="32315" xr:uid="{07BD1532-FA2B-42C5-8051-3C44994DF51E}"/>
    <cellStyle name="SAPBEXstdItemX 2 2 2 3" xfId="28571" xr:uid="{436726DF-2C6F-453F-86DB-34E0C6A7AF6C}"/>
    <cellStyle name="SAPBEXstdItemX 2 2 2 3 2" xfId="33129" xr:uid="{715A04F5-4D56-46F0-A090-B3ACBB9B166C}"/>
    <cellStyle name="SAPBEXstdItemX 2 2 2 4" xfId="26591" xr:uid="{A90F733B-6D91-4A87-B468-B9C6456CBB7D}"/>
    <cellStyle name="SAPBEXstdItemX 2 2 2 4 2" xfId="31378" xr:uid="{B0A86365-FBC0-4032-BA49-890FC038D987}"/>
    <cellStyle name="SAPBEXstdItemX 2 2 2 5" xfId="30124" xr:uid="{4BD670F5-F06B-4A0C-84C8-5F4AF9F64A6E}"/>
    <cellStyle name="SAPBEXstdItemX 2 2 3" xfId="26679" xr:uid="{9E6DC023-52E0-4F9B-8F05-580FF6970F8E}"/>
    <cellStyle name="SAPBEXstdItemX 2 2 3 2" xfId="31457" xr:uid="{DE90EFE0-2F15-47D0-BA82-057A47097B78}"/>
    <cellStyle name="SAPBEXstdItemX 2 2 4" xfId="28570" xr:uid="{155495DD-5207-43D2-8BE5-CA7B44F04936}"/>
    <cellStyle name="SAPBEXstdItemX 2 2 4 2" xfId="33128" xr:uid="{9D76240E-94E2-4CC2-A803-D060A6ED8CE1}"/>
    <cellStyle name="SAPBEXstdItemX 2 2 5" xfId="26206" xr:uid="{57E50B94-898C-4EED-8B33-83AC6155AF26}"/>
    <cellStyle name="SAPBEXstdItemX 2 2 5 2" xfId="30995" xr:uid="{2AA0C96C-2DA0-46FC-98A1-387FA6DB99C5}"/>
    <cellStyle name="SAPBEXstdItemX 2 2 6" xfId="30123" xr:uid="{C1F06149-77CB-4211-993B-AC87246AD6BC}"/>
    <cellStyle name="SAPBEXstdItemX 2 2 7" xfId="30277" xr:uid="{441387DE-172D-416B-B28A-93C67A8A5473}"/>
    <cellStyle name="SAPBEXstdItemX 2 3" xfId="25934" xr:uid="{D5B6582C-49F6-4465-A196-5A44F66DB7E2}"/>
    <cellStyle name="SAPBEXstdItemX 2 3 2" xfId="30853" xr:uid="{5B9002E8-71F4-42F0-A5F6-CC3A1346E98D}"/>
    <cellStyle name="SAPBEXstdItemX 2 4" xfId="28569" xr:uid="{8A126D29-E1D2-4A94-8B8A-8D119E545B68}"/>
    <cellStyle name="SAPBEXstdItemX 2 4 2" xfId="33127" xr:uid="{0A643E9F-3110-45D0-98FC-6E071FFBC403}"/>
    <cellStyle name="SAPBEXstdItemX 2 5" xfId="29253" xr:uid="{A12C1D7E-C6CE-475D-8A7D-22D2A7E41C02}"/>
    <cellStyle name="SAPBEXstdItemX 2 5 2" xfId="33236" xr:uid="{771FBDE4-38D9-4CDD-A335-86EB01714ECC}"/>
    <cellStyle name="SAPBEXstdItemX 2 6" xfId="30122" xr:uid="{5F5AB81B-AD62-46BF-80B7-852D0C57BC42}"/>
    <cellStyle name="SAPBEXstdItemX 3" xfId="336" xr:uid="{B46B1748-4C52-4D11-8B66-C97D209ED0B4}"/>
    <cellStyle name="SAPBEXstdItemX 3 2" xfId="13798" xr:uid="{AA00C151-9798-4515-B686-1CA3D15946BB}"/>
    <cellStyle name="SAPBEXstdItemX 3 2 2" xfId="25609" xr:uid="{BE5BF2F1-8A5D-46BE-A741-7BD043663FA5}"/>
    <cellStyle name="SAPBEXstdItemX 3 2 2 2" xfId="27756" xr:uid="{DEE22C7A-BAC8-4243-8641-1102597C2FC0}"/>
    <cellStyle name="SAPBEXstdItemX 3 2 2 2 2" xfId="32343" xr:uid="{12DC370A-836D-479C-B5F4-91D21EE085BA}"/>
    <cellStyle name="SAPBEXstdItemX 3 2 2 3" xfId="28574" xr:uid="{71AC5189-894C-4EC7-B8DD-C5A59E1BDFCC}"/>
    <cellStyle name="SAPBEXstdItemX 3 2 2 3 2" xfId="33132" xr:uid="{A9E5A021-6BA6-415F-98CC-2D455B76C928}"/>
    <cellStyle name="SAPBEXstdItemX 3 2 2 4" xfId="26440" xr:uid="{DCBA7584-4339-4503-8855-14BDB02C3863}"/>
    <cellStyle name="SAPBEXstdItemX 3 2 2 4 2" xfId="31228" xr:uid="{97F6E6F0-6435-4950-A2B6-64B44100CC76}"/>
    <cellStyle name="SAPBEXstdItemX 3 2 2 5" xfId="30127" xr:uid="{15898B00-81A8-40C9-9EEC-D76BA6203E7F}"/>
    <cellStyle name="SAPBEXstdItemX 3 2 3" xfId="26710" xr:uid="{DB9639DF-EA24-4DE5-BFE2-8BB60914E03C}"/>
    <cellStyle name="SAPBEXstdItemX 3 2 3 2" xfId="31487" xr:uid="{3D5CAC04-4FBC-4EDB-8DB4-4D9F073ABD90}"/>
    <cellStyle name="SAPBEXstdItemX 3 2 4" xfId="28573" xr:uid="{B4F2EFA6-9843-4408-97E8-40FBA4EF4219}"/>
    <cellStyle name="SAPBEXstdItemX 3 2 4 2" xfId="33131" xr:uid="{E6D0C87A-651E-4AC2-BB30-1EFDA14ECA11}"/>
    <cellStyle name="SAPBEXstdItemX 3 2 5" xfId="26924" xr:uid="{4980DBD0-8908-4E19-A841-EDB76DD6CB4C}"/>
    <cellStyle name="SAPBEXstdItemX 3 2 5 2" xfId="31685" xr:uid="{E5AF616F-2898-491A-AB46-46B6898802CA}"/>
    <cellStyle name="SAPBEXstdItemX 3 2 6" xfId="30126" xr:uid="{C32B2DD6-4193-4893-8F42-5FF0A808614D}"/>
    <cellStyle name="SAPBEXstdItemX 3 2 7" xfId="30305" xr:uid="{52625E55-7CCC-42D7-A27A-5B2926FC2075}"/>
    <cellStyle name="SAPBEXstdItemX 3 3" xfId="25993" xr:uid="{7C00A83F-FE52-41D2-96C3-BCABE3578BB2}"/>
    <cellStyle name="SAPBEXstdItemX 3 3 2" xfId="30882" xr:uid="{F61185CB-3510-4031-81FA-FF40B5801A45}"/>
    <cellStyle name="SAPBEXstdItemX 3 4" xfId="28572" xr:uid="{2B901762-A670-4B94-8ECE-A9CF175D1381}"/>
    <cellStyle name="SAPBEXstdItemX 3 4 2" xfId="33130" xr:uid="{76FA2524-FB53-473B-B119-57EE3C2D8CEE}"/>
    <cellStyle name="SAPBEXstdItemX 3 5" xfId="29279" xr:uid="{8D7965E1-BDCA-40B0-B11D-622B21EFF39D}"/>
    <cellStyle name="SAPBEXstdItemX 3 5 2" xfId="33262" xr:uid="{5127CA2C-2A43-4BC4-B7C2-A99C9C8F3C59}"/>
    <cellStyle name="SAPBEXstdItemX 3 6" xfId="30125" xr:uid="{9E02E745-F0B3-482D-861F-66CFC38B040C}"/>
    <cellStyle name="SAPBEXstdItemX 4" xfId="337" xr:uid="{3083F48A-55B4-4C9B-8753-BCB318C31459}"/>
    <cellStyle name="SAPBEXstdItemX 4 2" xfId="13799" xr:uid="{54F20B5F-EEDA-4C23-8268-F84DBCDC9786}"/>
    <cellStyle name="SAPBEXstdItemX 4 2 2" xfId="25610" xr:uid="{8E6A5814-09F9-48D8-B6EE-114F774431DC}"/>
    <cellStyle name="SAPBEXstdItemX 4 2 2 2" xfId="27757" xr:uid="{F93B5AFD-E615-412D-8564-A349266B82A0}"/>
    <cellStyle name="SAPBEXstdItemX 4 2 2 2 2" xfId="32344" xr:uid="{4E285CA4-5650-4CD8-9385-272199E87262}"/>
    <cellStyle name="SAPBEXstdItemX 4 2 2 3" xfId="28577" xr:uid="{9965FFDF-9339-4764-8394-6D8ED4EEF0B8}"/>
    <cellStyle name="SAPBEXstdItemX 4 2 2 3 2" xfId="33135" xr:uid="{105FA92E-D432-495B-8CA8-58835A1B846D}"/>
    <cellStyle name="SAPBEXstdItemX 4 2 2 4" xfId="26117" xr:uid="{07357625-39AB-4C41-B177-07EC3E5D2FBF}"/>
    <cellStyle name="SAPBEXstdItemX 4 2 2 4 2" xfId="30907" xr:uid="{ADD4C4C0-63AF-462C-B958-FEEFB83B13DC}"/>
    <cellStyle name="SAPBEXstdItemX 4 2 2 5" xfId="30130" xr:uid="{8FDFF1A8-ACDE-4435-8E4D-98DA1F2EFF29}"/>
    <cellStyle name="SAPBEXstdItemX 4 2 3" xfId="26711" xr:uid="{0439CA0C-A657-4A85-AAC6-8B1A4D3BEBDD}"/>
    <cellStyle name="SAPBEXstdItemX 4 2 3 2" xfId="31488" xr:uid="{C917182F-ED81-4296-A9D5-250A4429BBFF}"/>
    <cellStyle name="SAPBEXstdItemX 4 2 4" xfId="28576" xr:uid="{109CFE5D-2FF4-4CD7-98C3-B31D59839F06}"/>
    <cellStyle name="SAPBEXstdItemX 4 2 4 2" xfId="33134" xr:uid="{63115689-E467-461F-9D0B-EE4043ED4C1B}"/>
    <cellStyle name="SAPBEXstdItemX 4 2 5" xfId="26310" xr:uid="{F07C1A9E-A92A-4963-91B8-EF047C7B27EA}"/>
    <cellStyle name="SAPBEXstdItemX 4 2 5 2" xfId="31098" xr:uid="{7E59852A-915E-4011-8173-EEEFD54B330F}"/>
    <cellStyle name="SAPBEXstdItemX 4 2 6" xfId="30129" xr:uid="{827890DC-710E-4D3F-BA42-58FE7E693DAF}"/>
    <cellStyle name="SAPBEXstdItemX 4 2 7" xfId="30306" xr:uid="{9F37CA6A-FDD4-434B-BA4D-91D09C51660D}"/>
    <cellStyle name="SAPBEXstdItemX 4 3" xfId="25994" xr:uid="{9C4B07E1-70DE-45EC-B324-DBF25B3F1D80}"/>
    <cellStyle name="SAPBEXstdItemX 4 3 2" xfId="30883" xr:uid="{1462CDAD-4583-4E50-98E3-530E92BA379D}"/>
    <cellStyle name="SAPBEXstdItemX 4 4" xfId="28575" xr:uid="{DC6774A5-125B-4870-AD1D-BC8648809C19}"/>
    <cellStyle name="SAPBEXstdItemX 4 4 2" xfId="33133" xr:uid="{F93E3905-56BF-42B2-A3B1-3B46F297CE95}"/>
    <cellStyle name="SAPBEXstdItemX 4 5" xfId="26491" xr:uid="{91282E4C-07EE-4365-83E0-3969BF63D02C}"/>
    <cellStyle name="SAPBEXstdItemX 4 5 2" xfId="31279" xr:uid="{DA67210E-5600-4357-AA63-8C52AD28B099}"/>
    <cellStyle name="SAPBEXstdItemX 4 6" xfId="30128" xr:uid="{D3899434-6702-4681-B540-0905A87ADF47}"/>
    <cellStyle name="SAPBEXstdItemX 5" xfId="338" xr:uid="{C0D8AFD5-42F5-4C8C-B56B-824D45310DFA}"/>
    <cellStyle name="SAPBEXstdItemX 5 2" xfId="13800" xr:uid="{58CE5D2C-33F4-4B42-8220-AC79AE91E74C}"/>
    <cellStyle name="SAPBEXstdItemX 5 2 2" xfId="25611" xr:uid="{61A20D10-4606-4856-B5D5-4AA3E90AB6FB}"/>
    <cellStyle name="SAPBEXstdItemX 5 2 2 2" xfId="27758" xr:uid="{557E5148-65D5-4583-9D8B-146F5D321097}"/>
    <cellStyle name="SAPBEXstdItemX 5 2 2 2 2" xfId="32345" xr:uid="{F13CBFCD-8825-43DD-84A8-B027698A9A41}"/>
    <cellStyle name="SAPBEXstdItemX 5 2 2 3" xfId="28580" xr:uid="{2B34D704-4943-4D68-913B-880D12279173}"/>
    <cellStyle name="SAPBEXstdItemX 5 2 2 3 2" xfId="33138" xr:uid="{A8DD9EDA-197A-414D-9190-11938C3186CD}"/>
    <cellStyle name="SAPBEXstdItemX 5 2 2 4" xfId="26911" xr:uid="{5D20FECD-C734-46FF-B65E-D675DB0415F0}"/>
    <cellStyle name="SAPBEXstdItemX 5 2 2 4 2" xfId="31672" xr:uid="{86ABD919-97C8-40A1-92FA-A0C48606CF6A}"/>
    <cellStyle name="SAPBEXstdItemX 5 2 2 5" xfId="30133" xr:uid="{1A2C1898-2FC8-48F4-A7E5-A890877990AE}"/>
    <cellStyle name="SAPBEXstdItemX 5 2 3" xfId="26712" xr:uid="{AC972FA4-5EA5-4F60-A255-6B2F9D3D3422}"/>
    <cellStyle name="SAPBEXstdItemX 5 2 3 2" xfId="31489" xr:uid="{F665C07F-FE70-4BBC-ACDB-EF1A98D10A44}"/>
    <cellStyle name="SAPBEXstdItemX 5 2 4" xfId="28579" xr:uid="{A44E6CFF-1DF4-4C09-A95C-41B7E2937DEC}"/>
    <cellStyle name="SAPBEXstdItemX 5 2 4 2" xfId="33137" xr:uid="{25F3998A-6C05-45C9-B024-68FC408AAAA9}"/>
    <cellStyle name="SAPBEXstdItemX 5 2 5" xfId="26965" xr:uid="{EB06022B-530C-4B2E-A46E-A5FA943E49F9}"/>
    <cellStyle name="SAPBEXstdItemX 5 2 5 2" xfId="31726" xr:uid="{FF8036E5-E259-4EFC-9502-A42F903F7F99}"/>
    <cellStyle name="SAPBEXstdItemX 5 2 6" xfId="30132" xr:uid="{CF6A2CD1-467E-43D1-8BFA-5683A4721C94}"/>
    <cellStyle name="SAPBEXstdItemX 5 2 7" xfId="30307" xr:uid="{F8E7670D-F7BC-4EE6-9104-6D9F9DFE8276}"/>
    <cellStyle name="SAPBEXstdItemX 5 3" xfId="25995" xr:uid="{52205EA2-3C13-43E3-8BE6-E12EB33DFCA6}"/>
    <cellStyle name="SAPBEXstdItemX 5 3 2" xfId="30884" xr:uid="{750FBF59-79B4-45C8-BEC2-B504F10ECA0D}"/>
    <cellStyle name="SAPBEXstdItemX 5 4" xfId="28578" xr:uid="{C50735E0-745E-4396-953D-0F7E3AB469D3}"/>
    <cellStyle name="SAPBEXstdItemX 5 4 2" xfId="33136" xr:uid="{6FB1D5C0-6FC8-4A52-8E6A-4AA9E301E180}"/>
    <cellStyle name="SAPBEXstdItemX 5 5" xfId="27988" xr:uid="{58FBAAEB-88AC-4A84-BD7B-1DE7ECEDF98A}"/>
    <cellStyle name="SAPBEXstdItemX 5 5 2" xfId="32546" xr:uid="{72E5685C-FF27-4616-927B-BB2687855A66}"/>
    <cellStyle name="SAPBEXstdItemX 5 6" xfId="30131" xr:uid="{23D26D34-D462-4DCF-8013-87B546E00AEA}"/>
    <cellStyle name="SAPBEXstdItemX 6" xfId="339" xr:uid="{B42C5321-13C4-4608-B589-CCA250877DD6}"/>
    <cellStyle name="SAPBEXstdItemX 6 2" xfId="13801" xr:uid="{E4EA7CA0-826D-4B96-9233-FEB60EE32103}"/>
    <cellStyle name="SAPBEXstdItemX 6 2 2" xfId="25612" xr:uid="{D82CAE48-5327-4121-B88D-B14A10A91320}"/>
    <cellStyle name="SAPBEXstdItemX 6 2 2 2" xfId="27759" xr:uid="{B9B33F3C-1FCC-4CAF-AA44-9966EDFA0D06}"/>
    <cellStyle name="SAPBEXstdItemX 6 2 2 2 2" xfId="32346" xr:uid="{BDFEB27E-62E0-4EAD-B085-2AE859C9E90F}"/>
    <cellStyle name="SAPBEXstdItemX 6 2 2 3" xfId="28583" xr:uid="{3407D147-6FB4-44D8-80ED-2D5B88AF9C48}"/>
    <cellStyle name="SAPBEXstdItemX 6 2 2 3 2" xfId="33141" xr:uid="{F54362AE-74E6-441D-A372-5F92CA4788CB}"/>
    <cellStyle name="SAPBEXstdItemX 6 2 2 4" xfId="26842" xr:uid="{20B49C97-F767-40A4-97F6-36E90C5C5BB2}"/>
    <cellStyle name="SAPBEXstdItemX 6 2 2 4 2" xfId="31603" xr:uid="{58B28720-F47D-4E70-AE18-BF76B07BC534}"/>
    <cellStyle name="SAPBEXstdItemX 6 2 2 5" xfId="30136" xr:uid="{419BB3F1-4011-429B-8EB4-88464FE2A81E}"/>
    <cellStyle name="SAPBEXstdItemX 6 2 3" xfId="26713" xr:uid="{AF1B1B08-1B0A-4D90-8315-C7BBFA168096}"/>
    <cellStyle name="SAPBEXstdItemX 6 2 3 2" xfId="31490" xr:uid="{3CDF5F80-C053-43DF-994E-F9A47F9DDB60}"/>
    <cellStyle name="SAPBEXstdItemX 6 2 4" xfId="28582" xr:uid="{68150A14-C17C-4219-BBFA-26196BFD5340}"/>
    <cellStyle name="SAPBEXstdItemX 6 2 4 2" xfId="33140" xr:uid="{E1DDE2F9-CB9A-4B30-A765-589B46F39FE5}"/>
    <cellStyle name="SAPBEXstdItemX 6 2 5" xfId="26402" xr:uid="{901467F2-0F9C-4DB1-979E-C8E9F5CECE01}"/>
    <cellStyle name="SAPBEXstdItemX 6 2 5 2" xfId="31190" xr:uid="{71E5DD9B-626E-4810-9262-D87E73AAA1B2}"/>
    <cellStyle name="SAPBEXstdItemX 6 2 6" xfId="30135" xr:uid="{35A9584E-71AC-4057-AA76-9DA0D9F517D1}"/>
    <cellStyle name="SAPBEXstdItemX 6 2 7" xfId="30308" xr:uid="{F775AE8F-C05C-4B94-89B1-CC462C9D521F}"/>
    <cellStyle name="SAPBEXstdItemX 6 3" xfId="25996" xr:uid="{81CF3D00-C90C-4114-85B8-1EECB6547AF9}"/>
    <cellStyle name="SAPBEXstdItemX 6 3 2" xfId="30885" xr:uid="{37D700F6-080E-4DCA-9BF8-506830CB47CD}"/>
    <cellStyle name="SAPBEXstdItemX 6 4" xfId="28581" xr:uid="{28E39247-A9B2-4572-B328-1355F9E4FB5E}"/>
    <cellStyle name="SAPBEXstdItemX 6 4 2" xfId="33139" xr:uid="{9054BEFC-8DEC-4D77-9A8D-873D3BDC9AF8}"/>
    <cellStyle name="SAPBEXstdItemX 6 5" xfId="29278" xr:uid="{A8AECBBA-A66D-486D-9C8D-F4E9C6F407F1}"/>
    <cellStyle name="SAPBEXstdItemX 6 5 2" xfId="33261" xr:uid="{F22B3AD6-7FAD-4FD4-B895-26ED5A11AF41}"/>
    <cellStyle name="SAPBEXstdItemX 6 6" xfId="30134" xr:uid="{C40B3C72-4CC2-4667-B109-8FEA6AF89AEB}"/>
    <cellStyle name="SAPBEXstdItemX 7" xfId="340" xr:uid="{36206E58-096F-41F8-8FF2-4F7E6FD0102E}"/>
    <cellStyle name="SAPBEXstdItemX 7 2" xfId="13802" xr:uid="{4A94CBF9-2E87-4930-BDDA-5EE29F0DDBF1}"/>
    <cellStyle name="SAPBEXstdItemX 7 2 2" xfId="25613" xr:uid="{E9E91596-9F64-4CA8-8A71-37BE7E6BDC75}"/>
    <cellStyle name="SAPBEXstdItemX 7 2 2 2" xfId="27760" xr:uid="{88587C9C-1E47-4F55-B54D-6B9D547E19F2}"/>
    <cellStyle name="SAPBEXstdItemX 7 2 2 2 2" xfId="32347" xr:uid="{BCD54A59-0D66-49E7-B438-F1C6C7A38703}"/>
    <cellStyle name="SAPBEXstdItemX 7 2 2 3" xfId="28586" xr:uid="{01D5A30F-A7DC-4968-BDBC-F9115816982A}"/>
    <cellStyle name="SAPBEXstdItemX 7 2 2 3 2" xfId="33144" xr:uid="{7B18D2FD-6E60-41CD-AA4C-ECBFAD23AF75}"/>
    <cellStyle name="SAPBEXstdItemX 7 2 2 4" xfId="26318" xr:uid="{800CA986-0825-4A40-862F-7A18D923AC0A}"/>
    <cellStyle name="SAPBEXstdItemX 7 2 2 4 2" xfId="31106" xr:uid="{1594C4DB-7953-4F6E-88AE-2046E2EAFB89}"/>
    <cellStyle name="SAPBEXstdItemX 7 2 2 5" xfId="30139" xr:uid="{48DF022C-B735-42AE-AB0E-1558238C7B0D}"/>
    <cellStyle name="SAPBEXstdItemX 7 2 3" xfId="26714" xr:uid="{DB506D7F-1479-481B-AC92-2917E6DD0A64}"/>
    <cellStyle name="SAPBEXstdItemX 7 2 3 2" xfId="31491" xr:uid="{7ACED336-1643-478B-A1B9-48094ABE5193}"/>
    <cellStyle name="SAPBEXstdItemX 7 2 4" xfId="28585" xr:uid="{C0670652-DF4C-4666-97E3-98BB3BF4A2BF}"/>
    <cellStyle name="SAPBEXstdItemX 7 2 4 2" xfId="33143" xr:uid="{1B013BB0-964E-4CF6-9E3B-685732853209}"/>
    <cellStyle name="SAPBEXstdItemX 7 2 5" xfId="27041" xr:uid="{68B3B590-9458-4E06-AE4F-21C0C4606E93}"/>
    <cellStyle name="SAPBEXstdItemX 7 2 5 2" xfId="31802" xr:uid="{231EAF83-A0E5-46AD-BA8A-D988FAFA3AF0}"/>
    <cellStyle name="SAPBEXstdItemX 7 2 6" xfId="30138" xr:uid="{4A0E608E-3435-4530-A588-7D0567C36585}"/>
    <cellStyle name="SAPBEXstdItemX 7 2 7" xfId="30309" xr:uid="{7B4AEAB9-9743-48E2-B680-35CEBE38E909}"/>
    <cellStyle name="SAPBEXstdItemX 7 3" xfId="25997" xr:uid="{9FE0AA50-BAE5-492C-A0AE-EA229A8B04C1}"/>
    <cellStyle name="SAPBEXstdItemX 7 3 2" xfId="30886" xr:uid="{838C2691-B4FB-4FE2-AFC8-F759CAAD45CE}"/>
    <cellStyle name="SAPBEXstdItemX 7 4" xfId="28584" xr:uid="{D81CDB3B-F742-4455-A6BF-B5C6E254A1A0}"/>
    <cellStyle name="SAPBEXstdItemX 7 4 2" xfId="33142" xr:uid="{E12E268A-2D73-463E-97BB-F6B6EFB4707E}"/>
    <cellStyle name="SAPBEXstdItemX 7 5" xfId="27077" xr:uid="{C442F5D0-4C93-4ACF-BB1F-BD00C7107BC3}"/>
    <cellStyle name="SAPBEXstdItemX 7 5 2" xfId="31837" xr:uid="{A462BF78-C583-4B31-906C-C4477DBB406A}"/>
    <cellStyle name="SAPBEXstdItemX 7 6" xfId="30137" xr:uid="{FD1747A4-5BF2-4235-BC6B-DBDAA97A9DF1}"/>
    <cellStyle name="SAPBEXstdItemX 8" xfId="483" xr:uid="{87BCC5D2-367C-485C-98A3-FA3757376920}"/>
    <cellStyle name="SAPBEXstdItemX 8 2" xfId="13862" xr:uid="{7C969AAA-2B6C-4988-9725-088C23E4BC3D}"/>
    <cellStyle name="SAPBEXstdItemX 8 2 2" xfId="25618" xr:uid="{5F58C13A-7BB5-4FE9-A85C-90612BDD7AF1}"/>
    <cellStyle name="SAPBEXstdItemX 8 2 2 2" xfId="27765" xr:uid="{A1F42C22-CCF3-4ECC-A363-70B43C4CDA70}"/>
    <cellStyle name="SAPBEXstdItemX 8 2 2 2 2" xfId="32352" xr:uid="{C083D485-DD6E-45F0-80D5-C807ECDDF144}"/>
    <cellStyle name="SAPBEXstdItemX 8 2 2 3" xfId="28589" xr:uid="{CC4C1637-F14B-41BA-B703-831E5CF98CCD}"/>
    <cellStyle name="SAPBEXstdItemX 8 2 2 3 2" xfId="33147" xr:uid="{FC594598-B599-4518-A173-FF74FED4F1FD}"/>
    <cellStyle name="SAPBEXstdItemX 8 2 2 4" xfId="26482" xr:uid="{E350DC1B-D392-40C3-A006-0BB99D9DDBD7}"/>
    <cellStyle name="SAPBEXstdItemX 8 2 2 4 2" xfId="31270" xr:uid="{6063E7CB-27C4-431E-BA9D-90AE7CB5AED3}"/>
    <cellStyle name="SAPBEXstdItemX 8 2 2 5" xfId="30142" xr:uid="{1D12F5F8-832F-48F4-AC8A-B10B51B00C33}"/>
    <cellStyle name="SAPBEXstdItemX 8 2 3" xfId="26729" xr:uid="{8D4C3CC6-2E76-49E5-B32A-A6C9ED4EDF05}"/>
    <cellStyle name="SAPBEXstdItemX 8 2 3 2" xfId="31497" xr:uid="{8036B825-F28C-4C2F-9DA6-E831B4E48B27}"/>
    <cellStyle name="SAPBEXstdItemX 8 2 4" xfId="28588" xr:uid="{0686A8E9-16D0-447F-A7DB-8A13C84FF71C}"/>
    <cellStyle name="SAPBEXstdItemX 8 2 4 2" xfId="33146" xr:uid="{420D85C7-3B97-4079-AE08-85A9FE8A26D9}"/>
    <cellStyle name="SAPBEXstdItemX 8 2 5" xfId="26979" xr:uid="{D28B1D47-536F-4B15-9BC0-38E96D7B2B40}"/>
    <cellStyle name="SAPBEXstdItemX 8 2 5 2" xfId="31740" xr:uid="{436DB7E7-9A7C-4A24-BA15-FA15E58E4542}"/>
    <cellStyle name="SAPBEXstdItemX 8 2 6" xfId="30141" xr:uid="{565B327A-D777-4400-8B62-169CC3DD34C5}"/>
    <cellStyle name="SAPBEXstdItemX 8 2 7" xfId="30314" xr:uid="{E7EB75E7-AA44-497A-9201-9C319C13BF04}"/>
    <cellStyle name="SAPBEXstdItemX 8 3" xfId="26070" xr:uid="{18AE1D42-8D13-4611-B5CC-86DF4DC402FA}"/>
    <cellStyle name="SAPBEXstdItemX 8 3 2" xfId="30891" xr:uid="{21C0B4DE-CD1D-4FD5-8CFF-E4C6DE69AB99}"/>
    <cellStyle name="SAPBEXstdItemX 8 4" xfId="28587" xr:uid="{4C300DBC-C4F5-43C8-9FA9-5E7887FDBD5C}"/>
    <cellStyle name="SAPBEXstdItemX 8 4 2" xfId="33145" xr:uid="{B2B31665-BCBA-43C7-8B14-CC68EA3B37D7}"/>
    <cellStyle name="SAPBEXstdItemX 8 5" xfId="29277" xr:uid="{4F6B6B0B-E4FE-4306-9C8F-15424FC59736}"/>
    <cellStyle name="SAPBEXstdItemX 8 5 2" xfId="33260" xr:uid="{F1EC7CD4-B28A-4E77-91AC-9EB8F0AC13A2}"/>
    <cellStyle name="SAPBEXstdItemX 8 6" xfId="30140" xr:uid="{5B862CCC-4265-47E1-B465-9B79E8BCB507}"/>
    <cellStyle name="SAPBEXstdItemX 9" xfId="13744" xr:uid="{0873685B-2E91-4BF2-A19E-62CBDE01A2CC}"/>
    <cellStyle name="SAPBEXstdItemX 9 2" xfId="25580" xr:uid="{AD98FF3B-FB59-46EF-9050-35D382E303F5}"/>
    <cellStyle name="SAPBEXstdItemX 9 2 2" xfId="27727" xr:uid="{B6F6168D-B755-4CC6-ABB8-253414B2610B}"/>
    <cellStyle name="SAPBEXstdItemX 9 2 2 2" xfId="32314" xr:uid="{8866EEC0-B255-4A44-8E1B-A5168970B641}"/>
    <cellStyle name="SAPBEXstdItemX 9 2 3" xfId="28591" xr:uid="{34B055BF-AF48-4BD4-9E21-11764FAF6792}"/>
    <cellStyle name="SAPBEXstdItemX 9 2 3 2" xfId="33149" xr:uid="{7582A70B-34FD-48EC-81BA-6C704594ACA0}"/>
    <cellStyle name="SAPBEXstdItemX 9 2 4" xfId="26157" xr:uid="{B32AB698-F224-4B2F-BA0E-80D09014C07F}"/>
    <cellStyle name="SAPBEXstdItemX 9 2 4 2" xfId="30947" xr:uid="{5C75D59D-2ED1-44CC-A61A-5856CFE8DF08}"/>
    <cellStyle name="SAPBEXstdItemX 9 2 5" xfId="30144" xr:uid="{5806BD4A-8301-461E-B2BF-C5D27CD8DF6B}"/>
    <cellStyle name="SAPBEXstdItemX 9 3" xfId="26678" xr:uid="{1EDB39A4-DA5D-4A02-AD15-CDC4BBFC740D}"/>
    <cellStyle name="SAPBEXstdItemX 9 3 2" xfId="31456" xr:uid="{04499CFE-A17A-4F5F-A99C-D752A08B3638}"/>
    <cellStyle name="SAPBEXstdItemX 9 4" xfId="28590" xr:uid="{49BE8457-D606-43E9-8D04-852B06D9DF6F}"/>
    <cellStyle name="SAPBEXstdItemX 9 4 2" xfId="33148" xr:uid="{C6DB77CB-3646-4F0D-9847-A649FB7C0D30}"/>
    <cellStyle name="SAPBEXstdItemX 9 5" xfId="27003" xr:uid="{74590752-DD36-4D9D-ABE0-5D3C2008B79C}"/>
    <cellStyle name="SAPBEXstdItemX 9 5 2" xfId="31764" xr:uid="{594B600B-B3C1-4A96-9B05-53D849474214}"/>
    <cellStyle name="SAPBEXstdItemX 9 6" xfId="30143" xr:uid="{9A7AE6CC-C2BA-4913-A08A-6F1F92BB40CC}"/>
    <cellStyle name="SAPBEXstdItemX 9 7" xfId="30276" xr:uid="{25E89444-1525-4F2F-A75C-F8C2DE82EA19}"/>
    <cellStyle name="SAPBEXstdItemX_Copy of xSAPtemp5457" xfId="341" xr:uid="{26630448-20CA-4C98-BE37-78E5D9A38A74}"/>
    <cellStyle name="SAPBEXtitle" xfId="75" xr:uid="{57A766BA-32B0-4B7A-96FB-B05609499AE0}"/>
    <cellStyle name="SAPBEXtitle 2" xfId="213" xr:uid="{ACA084DA-1AD9-41CB-B38A-A33E14D29D22}"/>
    <cellStyle name="SAPBEXtitle 3" xfId="214" xr:uid="{EB950495-3312-4374-AC4B-F602E31EFBC2}"/>
    <cellStyle name="SAPBEXtitle 4" xfId="215" xr:uid="{7651344A-4ADB-418C-9449-7BA75AD57DDD}"/>
    <cellStyle name="SAPBEXtitle 5" xfId="342" xr:uid="{EC857EA6-D838-4546-97FD-7DCDCDBADA56}"/>
    <cellStyle name="SAPBEXtitle 6" xfId="343" xr:uid="{6A07FCF4-E1F7-4738-8E1B-86BF3AA3593D}"/>
    <cellStyle name="SAPBEXtitle 7" xfId="344" xr:uid="{EE3D7099-1E09-4F0E-87F4-92A95D96D514}"/>
    <cellStyle name="SAPBEXtitle 8" xfId="345" xr:uid="{AA92587A-1628-4607-A171-3F67885247DC}"/>
    <cellStyle name="SAPBEXtitle_Copy of xSAPtemp5457" xfId="346" xr:uid="{D4DAC2DF-A781-416B-9B3D-C78970C6FB57}"/>
    <cellStyle name="SAPBEXundefined" xfId="216" xr:uid="{7C153129-26CC-4483-A24E-FE0B1983971F}"/>
    <cellStyle name="SAPBEXundefined 2" xfId="13746" xr:uid="{698AE91D-AC73-4854-A251-509585D864BF}"/>
    <cellStyle name="SAPBEXundefined 2 2" xfId="25582" xr:uid="{E5B601D9-9DB5-4CD4-8C50-B034EAC8460E}"/>
    <cellStyle name="SAPBEXundefined 2 2 2" xfId="27729" xr:uid="{0B7D08D5-F2DC-4533-A60C-3D72D612CB9D}"/>
    <cellStyle name="SAPBEXundefined 2 2 2 2" xfId="32316" xr:uid="{9501506E-0B4B-4396-99D7-F82FBFD6323B}"/>
    <cellStyle name="SAPBEXundefined 2 2 3" xfId="28594" xr:uid="{6EA2624F-2DE3-44AE-BDEC-CEA681406717}"/>
    <cellStyle name="SAPBEXundefined 2 2 3 2" xfId="33152" xr:uid="{7446F49F-073A-44BD-9513-A2F9D963928B}"/>
    <cellStyle name="SAPBEXundefined 2 2 4" xfId="26219" xr:uid="{A48BA3F7-4E25-4B6B-AAB0-8FDA76A9CED0}"/>
    <cellStyle name="SAPBEXundefined 2 2 4 2" xfId="31008" xr:uid="{4B3EC71B-9EDC-4A8C-952C-2C31E2ADC067}"/>
    <cellStyle name="SAPBEXundefined 2 2 5" xfId="30147" xr:uid="{B269B9A7-FA9F-4335-B16D-7A30D0DE6B5A}"/>
    <cellStyle name="SAPBEXundefined 2 3" xfId="26680" xr:uid="{BA9F4852-D895-4FD4-9379-A83B5DAE944D}"/>
    <cellStyle name="SAPBEXundefined 2 3 2" xfId="31458" xr:uid="{A100BE49-BA26-4FFE-BE56-76333F229AD0}"/>
    <cellStyle name="SAPBEXundefined 2 4" xfId="28593" xr:uid="{170CB882-DA05-4F25-9FEC-66E9321E52C9}"/>
    <cellStyle name="SAPBEXundefined 2 4 2" xfId="33151" xr:uid="{251D0BDA-F6CC-40FA-B9A2-5EDE31D90757}"/>
    <cellStyle name="SAPBEXundefined 2 5" xfId="26758" xr:uid="{1CF98DEF-3F18-4D8F-9E0A-E254826E70FD}"/>
    <cellStyle name="SAPBEXundefined 2 5 2" xfId="31520" xr:uid="{EE6FE3F0-E15C-4062-8FE3-E91DD2F09CF3}"/>
    <cellStyle name="SAPBEXundefined 2 6" xfId="30146" xr:uid="{E589BCAE-2224-41AC-A1FF-1A7096B3031F}"/>
    <cellStyle name="SAPBEXundefined 2 7" xfId="30278" xr:uid="{AB8ED170-4687-47B2-8CF0-7E84FC16D0BA}"/>
    <cellStyle name="SAPBEXundefined 3" xfId="24703" xr:uid="{C52D3746-9545-4A97-83A7-1F68EB567600}"/>
    <cellStyle name="SAPBEXundefined 3 2" xfId="25354" xr:uid="{0A03E07A-584D-4311-A655-288A10272731}"/>
    <cellStyle name="SAPBEXundefined 3 2 2" xfId="27503" xr:uid="{6581C13C-98D4-45B1-A1CF-349AE7705A7F}"/>
    <cellStyle name="SAPBEXundefined 3 2 2 2" xfId="32098" xr:uid="{7E598F8E-0C20-40C9-BBB2-F343DC556B91}"/>
    <cellStyle name="SAPBEXundefined 3 2 3" xfId="28596" xr:uid="{A8A3D037-ADE1-4F44-B231-846878CD080A}"/>
    <cellStyle name="SAPBEXundefined 3 2 3 2" xfId="33154" xr:uid="{A2CE39E2-E1C6-49A4-B691-730EB668975A}"/>
    <cellStyle name="SAPBEXundefined 3 2 4" xfId="26877" xr:uid="{D9A0417E-7139-4328-B973-A50CA9178BD6}"/>
    <cellStyle name="SAPBEXundefined 3 2 4 2" xfId="31638" xr:uid="{74771A5E-F113-4A2A-A9EB-A6EDC5414724}"/>
    <cellStyle name="SAPBEXundefined 3 2 5" xfId="30149" xr:uid="{6F26AE97-32A9-4011-AEB6-E10F25F36A8C}"/>
    <cellStyle name="SAPBEXundefined 3 2 6" xfId="30511" xr:uid="{82E52C56-2BBC-4B8D-AED9-BB3320191709}"/>
    <cellStyle name="SAPBEXundefined 3 3" xfId="25667" xr:uid="{4FD2D884-E487-408D-9A2F-D589C36EE70E}"/>
    <cellStyle name="SAPBEXundefined 3 3 2" xfId="27814" xr:uid="{EB805E10-3C98-4D28-BAF1-19271C523CB3}"/>
    <cellStyle name="SAPBEXundefined 3 3 2 2" xfId="32401" xr:uid="{D8429B86-DDD0-468F-A28B-6FA289C59F17}"/>
    <cellStyle name="SAPBEXundefined 3 3 3" xfId="28597" xr:uid="{C0BBBB66-2E4F-4F2B-9783-A1C286AC03B1}"/>
    <cellStyle name="SAPBEXundefined 3 3 3 2" xfId="33155" xr:uid="{9D60B957-3155-43AD-AEDA-25CE2BBAD09F}"/>
    <cellStyle name="SAPBEXundefined 3 3 4" xfId="26904" xr:uid="{8C0AF91D-079A-4246-9DFD-A811E47D2C36}"/>
    <cellStyle name="SAPBEXundefined 3 3 4 2" xfId="31665" xr:uid="{5A38BB15-6EC4-43E9-884C-A49331CE4CAA}"/>
    <cellStyle name="SAPBEXundefined 3 3 5" xfId="30150" xr:uid="{A1BA8A62-7579-4018-A06F-39171EFDD535}"/>
    <cellStyle name="SAPBEXundefined 3 4" xfId="27288" xr:uid="{EDD3F626-61B6-45F8-90A8-657E240192FF}"/>
    <cellStyle name="SAPBEXundefined 3 4 2" xfId="31923" xr:uid="{85C966FF-7818-4768-A6B2-EE7AE4121D3E}"/>
    <cellStyle name="SAPBEXundefined 3 5" xfId="28595" xr:uid="{7AC8D5A2-E940-4ACD-9F2C-72AC1AAAD514}"/>
    <cellStyle name="SAPBEXundefined 3 5 2" xfId="33153" xr:uid="{A27CEFF4-5D32-4EC9-A468-B86E8EFD4E59}"/>
    <cellStyle name="SAPBEXundefined 3 6" xfId="27361" xr:uid="{F67FCA06-28CF-407D-B93A-8938FB9681BF}"/>
    <cellStyle name="SAPBEXundefined 3 6 2" xfId="31990" xr:uid="{273D0AB5-16F4-4936-B73D-4DE073169BE6}"/>
    <cellStyle name="SAPBEXundefined 3 7" xfId="30148" xr:uid="{F13A303E-6C70-4A14-89AA-C4DF9E3EFC62}"/>
    <cellStyle name="SAPBEXundefined 3 8" xfId="30363" xr:uid="{50ADF9C6-7F9E-453F-989F-40B9202D9081}"/>
    <cellStyle name="SAPBEXundefined 4" xfId="25201" xr:uid="{DA9788F9-C459-4D47-B4C0-EF7D4B134CE9}"/>
    <cellStyle name="SAPBEXundefined 4 2" xfId="25366" xr:uid="{2814EC24-91C4-430B-B12C-4CE2C78DBE32}"/>
    <cellStyle name="SAPBEXundefined 4 2 2" xfId="27514" xr:uid="{A5BE5C68-36F8-4CCF-8FAA-1805CC5FACD3}"/>
    <cellStyle name="SAPBEXundefined 4 2 2 2" xfId="32106" xr:uid="{C32E2EEA-CDCE-49B4-9FDA-61F1CC6CD373}"/>
    <cellStyle name="SAPBEXundefined 4 2 3" xfId="28599" xr:uid="{27694984-3E7F-4EAC-B391-AFECFF649941}"/>
    <cellStyle name="SAPBEXundefined 4 2 3 2" xfId="33157" xr:uid="{824A37D6-B3B7-4A56-A279-C992D3FCFA72}"/>
    <cellStyle name="SAPBEXundefined 4 2 4" xfId="26167" xr:uid="{C31824A8-54B4-4FBC-92B5-0805FFF6BB7A}"/>
    <cellStyle name="SAPBEXundefined 4 2 4 2" xfId="30957" xr:uid="{5B299F3A-B6E1-4EBB-ACB2-752B64B971BB}"/>
    <cellStyle name="SAPBEXundefined 4 2 5" xfId="30152" xr:uid="{6534C518-55C5-440F-9405-B2FE6035DD52}"/>
    <cellStyle name="SAPBEXundefined 4 2 6" xfId="30519" xr:uid="{53A702CC-C571-4CB3-880E-B0CBD60BA1BC}"/>
    <cellStyle name="SAPBEXundefined 4 3" xfId="25798" xr:uid="{31FD663A-6A9E-4B4A-84C7-DFC1869CE9C1}"/>
    <cellStyle name="SAPBEXundefined 4 3 2" xfId="27945" xr:uid="{4EA315F5-C8FF-4033-9AAD-BFE5758D6A3D}"/>
    <cellStyle name="SAPBEXundefined 4 3 2 2" xfId="32532" xr:uid="{FD07FA36-DBF7-43B7-8289-CEE74C4D4875}"/>
    <cellStyle name="SAPBEXundefined 4 3 3" xfId="28600" xr:uid="{30A96958-0927-4DFA-AC04-FAA9A4026107}"/>
    <cellStyle name="SAPBEXundefined 4 3 3 2" xfId="33158" xr:uid="{EAA60745-FA09-49B9-A296-70EF29AACE64}"/>
    <cellStyle name="SAPBEXundefined 4 3 4" xfId="26472" xr:uid="{7E1C3BD6-B03D-4F1C-8C06-AEAA9FF9F8C1}"/>
    <cellStyle name="SAPBEXundefined 4 3 4 2" xfId="31260" xr:uid="{95DD4537-A2E7-420E-A744-87A1352695AC}"/>
    <cellStyle name="SAPBEXundefined 4 3 5" xfId="30153" xr:uid="{93D3CFF1-FF11-4D06-84DA-2F41EA594CE0}"/>
    <cellStyle name="SAPBEXundefined 4 3 6" xfId="30786" xr:uid="{6D9382AA-1ABB-4320-AB8D-8A4A65BC063A}"/>
    <cellStyle name="SAPBEXundefined 4 4" xfId="27479" xr:uid="{EF27B68F-E47A-4983-97C5-84A86D698EAA}"/>
    <cellStyle name="SAPBEXundefined 4 4 2" xfId="32077" xr:uid="{058EE836-1916-4D8E-86E9-AC34969031DB}"/>
    <cellStyle name="SAPBEXundefined 4 5" xfId="28598" xr:uid="{C932F41E-427D-44AF-A246-99CADFA8A9BF}"/>
    <cellStyle name="SAPBEXundefined 4 5 2" xfId="33156" xr:uid="{2D92FD62-62BD-44A4-B126-A7103CC0BCEF}"/>
    <cellStyle name="SAPBEXundefined 4 6" xfId="26454" xr:uid="{DB3962FA-C4FD-46C6-86CF-2DB184885484}"/>
    <cellStyle name="SAPBEXundefined 4 6 2" xfId="31242" xr:uid="{0EA18508-3068-4A70-9A0E-58455DB17FC3}"/>
    <cellStyle name="SAPBEXundefined 4 7" xfId="30151" xr:uid="{6D937BCA-E3F2-4546-909D-3089EF62131B}"/>
    <cellStyle name="SAPBEXundefined 4 8" xfId="30494" xr:uid="{31C8B0DF-31BC-4B62-97B6-E9ED5FBAC8BE}"/>
    <cellStyle name="SAPBEXundefined 5" xfId="25935" xr:uid="{D01F76AC-3F15-4A71-90F8-5B3BFCDA6C72}"/>
    <cellStyle name="SAPBEXundefined 5 2" xfId="30854" xr:uid="{CA115BEC-D9E4-4591-B3FD-2AC49DD79AC4}"/>
    <cellStyle name="SAPBEXundefined 6" xfId="28592" xr:uid="{3F569063-08FC-4A52-AF6E-78F5BAA7366A}"/>
    <cellStyle name="SAPBEXundefined 6 2" xfId="33150" xr:uid="{4C442815-B34C-4E41-B4B9-13CC90B64C3E}"/>
    <cellStyle name="SAPBEXundefined 7" xfId="26818" xr:uid="{39910284-C17A-43A9-95C6-C85C44DB5F63}"/>
    <cellStyle name="SAPBEXundefined 7 2" xfId="31579" xr:uid="{8C47BA16-A57F-4F6A-8AFC-E769E23C1075}"/>
    <cellStyle name="SAPBEXundefined 8" xfId="30145" xr:uid="{9FA674BE-FEBC-431C-8D19-FD3C53FE7727}"/>
    <cellStyle name="Shade" xfId="217" xr:uid="{1D2970E9-DB28-4BFE-8E63-1B865CA0AE0E}"/>
    <cellStyle name="Shaded" xfId="681" xr:uid="{3AFBE414-1DB6-4B3F-BEB6-DAE870E08D78}"/>
    <cellStyle name="Sheet Title" xfId="24339" xr:uid="{9BD40F3F-1398-4E8B-A8F3-BCFDCA868758}"/>
    <cellStyle name="Special" xfId="218" xr:uid="{24DF79A2-498B-4113-A6BA-350065C2AEA8}"/>
    <cellStyle name="Special 2" xfId="25936" xr:uid="{AFFA6573-AD6D-4E72-8CBD-BF68FC74D0E5}"/>
    <cellStyle name="Special 3" xfId="28601" xr:uid="{4909E39A-D80D-440E-9640-407BB95667B6}"/>
    <cellStyle name="Special 3 2" xfId="33159" xr:uid="{50A6EEA7-2DAD-4EAE-A62D-6941E7890172}"/>
    <cellStyle name="Special 4" xfId="30154" xr:uid="{35E949F5-C4AB-41E8-B7FB-BF694FC7D185}"/>
    <cellStyle name="Special 4 2" xfId="33410" xr:uid="{CB32AE10-1054-4993-9F88-D32AFA000E61}"/>
    <cellStyle name="Style 1" xfId="219" xr:uid="{5455ADF0-755F-43CA-8D53-8E7B68D013B5}"/>
    <cellStyle name="Style 1 2" xfId="24340" xr:uid="{CF54D1D4-8B8A-41B6-A029-E25B40E36B89}"/>
    <cellStyle name="Style 1 2 2" xfId="27185" xr:uid="{2ABCEDDB-6851-49A9-996D-6297449BE246}"/>
    <cellStyle name="Style 1 3" xfId="23974" xr:uid="{FB46D564-8FCD-4AF0-A29F-3E1F61376ACE}"/>
    <cellStyle name="Style 1 4" xfId="25937" xr:uid="{4E9C0F2D-E3EE-4CE3-977A-47AF4082C4FA}"/>
    <cellStyle name="Style 1 5" xfId="29321" xr:uid="{8523F5F1-80B8-40BF-9C0A-FD946D96AB0C}"/>
    <cellStyle name="Style 2" xfId="29322" xr:uid="{4FF31109-F671-46D3-9E90-E9800E25DFCE}"/>
    <cellStyle name="Style 27" xfId="220" xr:uid="{44401226-6177-4E10-95B4-E5AD16A01974}"/>
    <cellStyle name="Style 27 2" xfId="25938" xr:uid="{4304B07A-8DC0-4063-B865-9C3A90EB6B0A}"/>
    <cellStyle name="Style 35" xfId="221" xr:uid="{9B1AF6F8-DCBD-4848-B232-424659A4C7CF}"/>
    <cellStyle name="Style 36" xfId="222" xr:uid="{BDE458EF-CE4C-4B98-BF80-E84B10881759}"/>
    <cellStyle name="Summary" xfId="682" xr:uid="{3D69008D-271F-4894-BAD8-8E58A690FE12}"/>
    <cellStyle name="System" xfId="683" xr:uid="{8FFD1EB8-04E1-4C81-A1A8-3D699883425D}"/>
    <cellStyle name="Table Col Head" xfId="684" xr:uid="{800D8FC0-272A-43E9-AA90-D6BB4363E9EE}"/>
    <cellStyle name="Table Sub Head" xfId="685" xr:uid="{D2802E19-E413-4929-B096-5CD5B084CAD5}"/>
    <cellStyle name="Table Title" xfId="686" xr:uid="{68CF640D-2BCE-4106-BD90-FB314D77D60E}"/>
    <cellStyle name="Table Units" xfId="687" xr:uid="{7776A08F-4E73-4DA6-A076-F707A90E6E0F}"/>
    <cellStyle name="TableBase" xfId="688" xr:uid="{0FAD59B3-CDCF-4CDD-80D2-3B7DA2CD1209}"/>
    <cellStyle name="TableBase 2" xfId="24594" xr:uid="{43B528AA-D3F4-4F37-9A34-B3081489D5F7}"/>
    <cellStyle name="TableBase 2 2" xfId="25416" xr:uid="{9E74F11C-C7A0-4725-92CB-696D45087780}"/>
    <cellStyle name="TableBase 2 2 2" xfId="27564" xr:uid="{C1C1DBB5-D4BB-4204-B4AF-AC79F30DAA96}"/>
    <cellStyle name="TableBase 2 2 2 2" xfId="32155" xr:uid="{A686953E-25C0-400B-8693-2611525D743E}"/>
    <cellStyle name="TableBase 2 2 3" xfId="29255" xr:uid="{0F861C85-0DE8-4E01-A21A-9C088C7F229D}"/>
    <cellStyle name="TableBase 2 2 3 2" xfId="33238" xr:uid="{EF4EAF64-1812-4779-B726-F71422337700}"/>
    <cellStyle name="TableBase 2 2 4" xfId="27076" xr:uid="{668CB9D3-B1C6-4345-8891-BFD84054EE1F}"/>
    <cellStyle name="TableBase 2 2 4 2" xfId="31836" xr:uid="{F920BC9D-7EAE-47A7-A4F3-610EB81F8D84}"/>
    <cellStyle name="TableBase 2 2 5" xfId="29328" xr:uid="{38F9C241-D7BA-4CC2-892A-F278CFF6199E}"/>
    <cellStyle name="TableBase 2 2 6" xfId="29481" xr:uid="{062D3B3A-2CD6-43B6-A8E6-D88E6675A00E}"/>
    <cellStyle name="TableBase 2 2 7" xfId="30568" xr:uid="{9457E4D0-49CD-43B0-97D0-C5FDA13D934C}"/>
    <cellStyle name="TableBase 2 3" xfId="25662" xr:uid="{A12FC3BA-1C15-4F49-9095-016A479A83E6}"/>
    <cellStyle name="TableBase 2 3 2" xfId="27809" xr:uid="{4232D24E-BF9B-4DEB-B72B-59E878289A80}"/>
    <cellStyle name="TableBase 2 3 2 2" xfId="32396" xr:uid="{2A858051-B932-448E-9DFE-900739837F8C}"/>
    <cellStyle name="TableBase 2 3 3" xfId="29292" xr:uid="{4A3A5DF8-B63F-41E3-92EB-F92A5D837ADA}"/>
    <cellStyle name="TableBase 2 3 3 2" xfId="33275" xr:uid="{298FB95A-1046-4B76-A679-2012656AF6A5}"/>
    <cellStyle name="TableBase 2 3 4" xfId="26307" xr:uid="{FF6384A3-61B9-4325-BD6C-7082FFD814CA}"/>
    <cellStyle name="TableBase 2 3 4 2" xfId="31095" xr:uid="{2C017D1D-90EB-4F16-8595-83AA7E4A6410}"/>
    <cellStyle name="TableBase 2 3 5" xfId="29327" xr:uid="{56E82EB2-B813-4FEB-B103-1C7AC14F4C05}"/>
    <cellStyle name="TableBase 2 3 6" xfId="29482" xr:uid="{8FA7F5CD-4311-4769-9B5B-9FF78D7DAC57}"/>
    <cellStyle name="TableBase 2 3 7" xfId="30697" xr:uid="{31B74D23-4878-4072-A2F6-3927E48F3DE0}"/>
    <cellStyle name="TableBase 2 4" xfId="27266" xr:uid="{3F677652-64F9-48C4-94CC-41695B3D9413}"/>
    <cellStyle name="TableBase 2 4 2" xfId="31916" xr:uid="{D7FCD782-E037-4B39-A849-50DAA8C0A8ED}"/>
    <cellStyle name="TableBase 2 5" xfId="27096" xr:uid="{4E0D6D8A-4417-417A-A279-2CBF3E84FD21}"/>
    <cellStyle name="TableBase 2 5 2" xfId="31847" xr:uid="{005FD330-408F-4F19-BDA3-BD8B17C88B8C}"/>
    <cellStyle name="TableBase 2 6" xfId="26822" xr:uid="{070AA4D6-2956-4229-AD5D-60DDE47AD12C}"/>
    <cellStyle name="TableBase 2 6 2" xfId="31583" xr:uid="{C43620E4-EF4E-4D81-91CC-A69E11D8BCF6}"/>
    <cellStyle name="TableBase 2 7" xfId="29329" xr:uid="{C5C0209C-3481-4E8F-9888-3488F6B0CC62}"/>
    <cellStyle name="TableBase 2 8" xfId="29480" xr:uid="{927BBA70-6F4A-4727-8D85-1645D14B77E7}"/>
    <cellStyle name="TableBase 2 9" xfId="30358" xr:uid="{44DA4FDA-0EAD-466A-8B65-F2306487F047}"/>
    <cellStyle name="TableBase 3" xfId="24754" xr:uid="{EB287234-D198-4A57-9C47-CCD4F5D24FF0}"/>
    <cellStyle name="TableBase 3 2" xfId="25504" xr:uid="{2CC4F334-D2D6-41C1-BFE7-CB4B8F1C5A43}"/>
    <cellStyle name="TableBase 3 2 2" xfId="27652" xr:uid="{87DA7C4A-AB16-4F75-99F5-A14166F574CC}"/>
    <cellStyle name="TableBase 3 2 2 2" xfId="32243" xr:uid="{3B99BCD7-2471-43A1-AA77-9A07F6636760}"/>
    <cellStyle name="TableBase 3 2 3" xfId="29271" xr:uid="{8C4B92DF-A3F1-44E1-AD7E-DAC116E8A909}"/>
    <cellStyle name="TableBase 3 2 3 2" xfId="33254" xr:uid="{F12153DA-150D-4168-91B2-7820B3B6E009}"/>
    <cellStyle name="TableBase 3 2 4" xfId="26396" xr:uid="{F3A5203A-9C7F-461C-AF43-278934A812B4}"/>
    <cellStyle name="TableBase 3 2 4 2" xfId="31184" xr:uid="{8B8819E5-4F66-41D3-8AA1-B7FFD14AD61D}"/>
    <cellStyle name="TableBase 3 2 5" xfId="29325" xr:uid="{719EFD8E-1229-4927-9A76-2E4C4EFA516F}"/>
    <cellStyle name="TableBase 3 2 6" xfId="29484" xr:uid="{19BCE931-3F82-4F75-B076-35942AF882C4}"/>
    <cellStyle name="TableBase 3 2 7" xfId="30656" xr:uid="{B331BABA-2113-411B-85A5-57DC6B21EDC3}"/>
    <cellStyle name="TableBase 3 3" xfId="25714" xr:uid="{C22A7F4C-06CC-4AB4-AF9E-213F6CF77DAE}"/>
    <cellStyle name="TableBase 3 3 2" xfId="27861" xr:uid="{D85945E0-8DEA-408C-87A6-265E09B821BF}"/>
    <cellStyle name="TableBase 3 3 2 2" xfId="32448" xr:uid="{B0287134-51A5-4099-A688-7A8251875F57}"/>
    <cellStyle name="TableBase 3 3 3" xfId="29294" xr:uid="{1EE53FC1-56F1-4799-A76E-6484C1A5AA58}"/>
    <cellStyle name="TableBase 3 3 3 2" xfId="33276" xr:uid="{BAD67FA7-BD2F-4746-843A-F7AB1D7084DB}"/>
    <cellStyle name="TableBase 3 3 4" xfId="26336" xr:uid="{C4CF4D06-F82C-4768-B355-929B464614BC}"/>
    <cellStyle name="TableBase 3 3 4 2" xfId="31124" xr:uid="{F96BFBDB-9BA3-4C0A-8C39-8585178340F6}"/>
    <cellStyle name="TableBase 3 3 5" xfId="29324" xr:uid="{FD423FA5-056E-4FBF-A97A-463A86175D9B}"/>
    <cellStyle name="TableBase 3 3 6" xfId="29485" xr:uid="{54DE5B4E-A39C-4EFA-89E6-17528AD74B15}"/>
    <cellStyle name="TableBase 3 3 7" xfId="30702" xr:uid="{7804CA5C-16E5-4EAD-AD30-06EB0A9AD8BF}"/>
    <cellStyle name="TableBase 3 4" xfId="27336" xr:uid="{79F967D1-94D4-4E68-A87C-B06F16C11937}"/>
    <cellStyle name="TableBase 3 4 2" xfId="31970" xr:uid="{48EB8E51-7C3A-41D7-BB48-A156E3BCF27B}"/>
    <cellStyle name="TableBase 3 5" xfId="26094" xr:uid="{5D9E6E27-7527-4A68-B900-2788C2683A9F}"/>
    <cellStyle name="TableBase 3 5 2" xfId="30895" xr:uid="{9D0756E0-E0CE-4141-B887-5279E4366720}"/>
    <cellStyle name="TableBase 3 6" xfId="26867" xr:uid="{DB8EB471-9073-405D-92A3-05FA85091680}"/>
    <cellStyle name="TableBase 3 6 2" xfId="31628" xr:uid="{E68F01DB-124D-4A53-AC05-D8323F83B86D}"/>
    <cellStyle name="TableBase 3 7" xfId="29326" xr:uid="{9101E5CF-9E4B-4E96-88C7-53174590CB96}"/>
    <cellStyle name="TableBase 3 8" xfId="29483" xr:uid="{EF763AC3-EDB4-40AA-8DEE-7E3C3C8381C8}"/>
    <cellStyle name="TableBase 3 9" xfId="30410" xr:uid="{A4AA48C8-975F-4D13-AAFD-37FD393C9784}"/>
    <cellStyle name="TableBase 4" xfId="29330" xr:uid="{E9CE4ADD-BDA7-462F-B97C-0C23593FE68B}"/>
    <cellStyle name="TableHead" xfId="689" xr:uid="{9943DFB6-E62A-4937-A9D7-13B723975E2D}"/>
    <cellStyle name="Task" xfId="33420" xr:uid="{D75EFD48-5EAA-4F24-99CF-B49A7F76E8F5}"/>
    <cellStyle name="Text" xfId="690" xr:uid="{D97861B3-430A-4CC0-ADBE-5E164828DE89}"/>
    <cellStyle name="Time" xfId="691" xr:uid="{665BD659-2051-4DE7-9210-EE79524AC614}"/>
    <cellStyle name="Time 2" xfId="24341" xr:uid="{721907E7-BC83-42BA-90BC-CDD88898C06B}"/>
    <cellStyle name="Title" xfId="1" builtinId="15" customBuiltin="1"/>
    <cellStyle name="Title - Underline" xfId="692" xr:uid="{31A940FA-4916-45EE-810B-FC3154B05B44}"/>
    <cellStyle name="Title 2" xfId="24342" xr:uid="{82A8A25A-32D6-444C-A099-24EAD943760E}"/>
    <cellStyle name="Title 7" xfId="33412" xr:uid="{35C32C34-AA24-463F-830D-104CFA222477}"/>
    <cellStyle name="Title: Major" xfId="33427" xr:uid="{B24B5F21-107E-449F-90F6-39A3AE1D2998}"/>
    <cellStyle name="Title: Minor" xfId="33428" xr:uid="{6C3F9894-678C-440E-9BB3-414B30EA27D9}"/>
    <cellStyle name="Title: Worksheet" xfId="33433" xr:uid="{47E5D4A0-8A24-4FE6-8665-DCC686986444}"/>
    <cellStyle name="Titles" xfId="223" xr:uid="{9C8BBFE0-DE3C-429A-98AD-9C65FEE411A7}"/>
    <cellStyle name="Titles - Other" xfId="693" xr:uid="{5CE3884D-781E-4D8D-97FC-0CB33AEFE116}"/>
    <cellStyle name="Titles - Other 2" xfId="24343" xr:uid="{B20D5AC0-B620-46C0-8F14-E1DC33916241}"/>
    <cellStyle name="Titles 2" xfId="24994" xr:uid="{17241477-11FA-440E-90BC-7E4259684837}"/>
    <cellStyle name="Titles 3" xfId="25202" xr:uid="{534967A2-19CD-4D59-9F69-1049EB57D14C}"/>
    <cellStyle name="Total" xfId="17" builtinId="25" customBuiltin="1"/>
    <cellStyle name="Total 10" xfId="3542" xr:uid="{DA34C688-18C5-4B9F-87BA-E802837B31BE}"/>
    <cellStyle name="Total 11" xfId="3543" xr:uid="{68135690-E3AF-42C8-B328-D3C71B541876}"/>
    <cellStyle name="Total 12" xfId="3544" xr:uid="{BB3EB92F-618B-4A60-B6CD-B638B05A2F57}"/>
    <cellStyle name="Total 13" xfId="3545" xr:uid="{D5F2FB0C-A68D-4B56-BFA7-61AD3701A268}"/>
    <cellStyle name="Total 14" xfId="3546" xr:uid="{EB099AAC-073D-4F8D-869F-A4367DB44AD0}"/>
    <cellStyle name="Total 15" xfId="3547" xr:uid="{284E73A8-0CEF-45A3-8CA1-24E397692E0D}"/>
    <cellStyle name="Total 16" xfId="3548" xr:uid="{1B9C55D9-2CED-4FAA-8214-0D246BCF55E0}"/>
    <cellStyle name="Total 17" xfId="3549" xr:uid="{7FE48E1E-D0ED-4C18-9414-F0775ED9CC29}"/>
    <cellStyle name="Total 18" xfId="3550" xr:uid="{E6F81F1E-578D-46E0-AC0C-87C605886E8D}"/>
    <cellStyle name="Total 19" xfId="3551" xr:uid="{03A6F18C-7F58-4302-A420-CEBC021192D7}"/>
    <cellStyle name="Total 2" xfId="224" xr:uid="{26D4C937-13A5-483B-B7E2-7D81086EBD6D}"/>
    <cellStyle name="Total 2 2" xfId="3552" xr:uid="{889980C7-829A-4C24-9A18-19604BB2F0BC}"/>
    <cellStyle name="Total 2 2 2" xfId="24345" xr:uid="{1637CD76-EEAD-4AE1-A551-9CC0F15F19E7}"/>
    <cellStyle name="Total 2 2 2 2" xfId="25476" xr:uid="{B8E9C240-8191-43A3-B2B2-E7D30B7A1E97}"/>
    <cellStyle name="Total 2 2 2 2 2" xfId="27624" xr:uid="{08EC253E-0813-4FAC-B485-91A12B91DA0F}"/>
    <cellStyle name="Total 2 2 2 2 2 2" xfId="32215" xr:uid="{245AB446-E176-4446-AB06-3CAB17868EE9}"/>
    <cellStyle name="Total 2 2 2 2 3" xfId="28608" xr:uid="{01A717A1-2EE4-4D09-AC1D-056C9DDF7058}"/>
    <cellStyle name="Total 2 2 2 2 3 2" xfId="33166" xr:uid="{D5D45317-2E5F-4A2C-A1DE-21537BF58A7E}"/>
    <cellStyle name="Total 2 2 2 2 4" xfId="26309" xr:uid="{0C499FA6-9095-4C93-91BE-17840DF0B7BA}"/>
    <cellStyle name="Total 2 2 2 2 4 2" xfId="31097" xr:uid="{B9EE2224-6358-4003-BAEC-4C857E588AEA}"/>
    <cellStyle name="Total 2 2 2 2 5" xfId="30156" xr:uid="{A57E6D42-551D-4DBE-AE32-5F837915CF7F}"/>
    <cellStyle name="Total 2 2 2 2 6" xfId="30628" xr:uid="{74020343-6C93-4C71-85A2-36ED171EC148}"/>
    <cellStyle name="Total 2 2 2 3" xfId="25656" xr:uid="{AE858DC2-00E4-4646-A18E-C38DE7724DEB}"/>
    <cellStyle name="Total 2 2 2 3 2" xfId="27803" xr:uid="{14D5C131-8075-4C9F-9D15-D9DC1BA927EA}"/>
    <cellStyle name="Total 2 2 2 3 2 2" xfId="32390" xr:uid="{0738ACAF-E1D6-4E1F-88B8-B51796D3794B}"/>
    <cellStyle name="Total 2 2 2 3 3" xfId="28609" xr:uid="{0266E69B-69B9-4F26-8BD6-12D3C5084A09}"/>
    <cellStyle name="Total 2 2 2 3 3 2" xfId="33167" xr:uid="{71B3D84D-1AFE-4C75-B2A9-4CF3773CDF31}"/>
    <cellStyle name="Total 2 2 2 3 4" xfId="26998" xr:uid="{C5A626A5-995E-42AE-804B-F27560DEE490}"/>
    <cellStyle name="Total 2 2 2 3 4 2" xfId="31759" xr:uid="{0A1F7752-0C13-45C2-A6D3-915009023090}"/>
    <cellStyle name="Total 2 2 2 3 5" xfId="30157" xr:uid="{A9FF5A58-AAEE-4FF2-87B3-4845991A9762}"/>
    <cellStyle name="Total 2 2 2 3 6" xfId="30691" xr:uid="{6CFFEE14-87D0-410F-97D5-4BA3F06FA910}"/>
    <cellStyle name="Total 2 2 2 4" xfId="27187" xr:uid="{E985A4CF-D325-4E21-95D5-52B47284F80E}"/>
    <cellStyle name="Total 2 2 2 4 2" xfId="31901" xr:uid="{22C5732E-7872-486C-836D-F33F0D34AE59}"/>
    <cellStyle name="Total 2 2 2 5" xfId="28607" xr:uid="{7CD315E2-5064-4256-9487-B359B38E8086}"/>
    <cellStyle name="Total 2 2 2 5 2" xfId="33165" xr:uid="{47D85D5E-29DC-4BC8-9B7F-D7E354563710}"/>
    <cellStyle name="Total 2 2 2 6" xfId="26131" xr:uid="{A0C45A0D-34FC-452F-9633-FE526C5103BA}"/>
    <cellStyle name="Total 2 2 2 6 2" xfId="30921" xr:uid="{639E4235-D3A9-4873-B964-FFE764F5DA48}"/>
    <cellStyle name="Total 2 2 2 7" xfId="30155" xr:uid="{0F56DF47-4C80-4E6E-9378-B2B0B19302B8}"/>
    <cellStyle name="Total 2 2 2 8" xfId="30352" xr:uid="{72D96A4A-AC15-4E39-AB79-3882A8F52CF6}"/>
    <cellStyle name="Total 2 2 3" xfId="24699" xr:uid="{85FE20E2-35DB-4AD4-AFD9-CFA7900A469C}"/>
    <cellStyle name="Total 2 2 3 2" xfId="25415" xr:uid="{4B9CE0A4-6990-438D-ACE9-7D1AE5824523}"/>
    <cellStyle name="Total 2 2 3 2 2" xfId="27563" xr:uid="{ABD9C417-56B8-423D-805E-DC9867C90E24}"/>
    <cellStyle name="Total 2 2 3 2 2 2" xfId="32154" xr:uid="{2E8D2C45-7D0B-4449-8D52-29BD6999FB03}"/>
    <cellStyle name="Total 2 2 3 2 3" xfId="28611" xr:uid="{1FAC23C5-E470-44E2-BC5F-776073BFF671}"/>
    <cellStyle name="Total 2 2 3 2 3 2" xfId="33169" xr:uid="{2B3BA9F0-65B8-4DC7-955A-95237AC91AE8}"/>
    <cellStyle name="Total 2 2 3 2 4" xfId="26928" xr:uid="{80F1546F-C8F7-4F2F-B326-4B5F16DB3A25}"/>
    <cellStyle name="Total 2 2 3 2 4 2" xfId="31689" xr:uid="{7DF2A461-D882-4647-9006-E060EF224DB6}"/>
    <cellStyle name="Total 2 2 3 2 5" xfId="30159" xr:uid="{4C829F8C-3039-49D2-8172-C3A91F6109D7}"/>
    <cellStyle name="Total 2 2 3 2 6" xfId="30567" xr:uid="{F626ED84-EA13-4A57-971E-3D39771978E9}"/>
    <cellStyle name="Total 2 2 3 3" xfId="25665" xr:uid="{9EBB02BF-AABC-4594-86FB-33A612AF15EF}"/>
    <cellStyle name="Total 2 2 3 3 2" xfId="27812" xr:uid="{280CBCFC-D03D-46F0-8675-F1F9855B2A0C}"/>
    <cellStyle name="Total 2 2 3 3 2 2" xfId="32399" xr:uid="{902968DD-9FDF-48A6-B90D-266172D46D47}"/>
    <cellStyle name="Total 2 2 3 3 3" xfId="28612" xr:uid="{805AB4A0-79B9-47E1-9002-91DECD84A381}"/>
    <cellStyle name="Total 2 2 3 3 3 2" xfId="33170" xr:uid="{736EB02C-5FBF-4B36-B572-6E4122C6E21A}"/>
    <cellStyle name="Total 2 2 3 3 4" xfId="26268" xr:uid="{1C922C4B-74FD-4463-B446-3D986A2253C7}"/>
    <cellStyle name="Total 2 2 3 3 4 2" xfId="31056" xr:uid="{C0F1B081-3FDC-4F1F-B752-868EFC794F33}"/>
    <cellStyle name="Total 2 2 3 3 5" xfId="30160" xr:uid="{D3D04AD3-F648-428D-B810-35AA0F341549}"/>
    <cellStyle name="Total 2 2 3 3 6" xfId="30700" xr:uid="{CF93B225-D191-4980-93D8-2252FB72C7C2}"/>
    <cellStyle name="Total 2 2 3 4" xfId="27285" xr:uid="{3675C63C-C76A-4DB7-AD70-7513AAC76513}"/>
    <cellStyle name="Total 2 2 3 4 2" xfId="31921" xr:uid="{55D6359A-FE85-4BB1-96CC-C910E21E60CC}"/>
    <cellStyle name="Total 2 2 3 5" xfId="28610" xr:uid="{E699961B-7138-4FD5-8E8D-4721D30143C0}"/>
    <cellStyle name="Total 2 2 3 5 2" xfId="33168" xr:uid="{A817EF87-E54A-41F4-B882-87861C891EDA}"/>
    <cellStyle name="Total 2 2 3 6" xfId="26174" xr:uid="{D79CBA58-9588-48AE-B8DE-EE10F0941726}"/>
    <cellStyle name="Total 2 2 3 6 2" xfId="30964" xr:uid="{80FF6B6B-4CB2-4BBA-9C50-2830D218C0EC}"/>
    <cellStyle name="Total 2 2 3 7" xfId="30158" xr:uid="{EDA9CAFF-6B9B-4574-8BFD-395CE3D5291E}"/>
    <cellStyle name="Total 2 2 3 8" xfId="30361" xr:uid="{5DA70C62-B195-491A-A953-1376CCED2D20}"/>
    <cellStyle name="Total 2 2 4" xfId="25204" xr:uid="{DAB09C7B-B1E1-44B5-8F85-59D24BF0590B}"/>
    <cellStyle name="Total 2 2 4 2" xfId="25486" xr:uid="{04E2815D-AF95-4F06-BEB2-8CFEB2FC2F3D}"/>
    <cellStyle name="Total 2 2 4 2 2" xfId="27634" xr:uid="{6B9A1F5B-E8CE-4B87-B743-540AA703BB40}"/>
    <cellStyle name="Total 2 2 4 2 2 2" xfId="32225" xr:uid="{A9818A13-034F-45CA-9C47-1F5FBC36D4B6}"/>
    <cellStyle name="Total 2 2 4 2 3" xfId="28614" xr:uid="{12A80F7B-096A-4A59-B11D-8C6BD40A2386}"/>
    <cellStyle name="Total 2 2 4 2 3 2" xfId="33172" xr:uid="{E8D833CD-1A13-4F20-B455-02B29C563D3D}"/>
    <cellStyle name="Total 2 2 4 2 4" xfId="26795" xr:uid="{8876C88B-3315-439F-A3D1-9DC5A15D87E6}"/>
    <cellStyle name="Total 2 2 4 2 4 2" xfId="31556" xr:uid="{183514D9-1764-4681-84FC-8E4675F1C198}"/>
    <cellStyle name="Total 2 2 4 2 5" xfId="30162" xr:uid="{630CA717-E710-4A53-9237-8CC497D4AD44}"/>
    <cellStyle name="Total 2 2 4 2 6" xfId="30638" xr:uid="{A8DF6801-F040-4509-A78D-0462416683DB}"/>
    <cellStyle name="Total 2 2 4 3" xfId="25800" xr:uid="{0CEE9F26-3C4D-4F83-BF86-5EDB108A957C}"/>
    <cellStyle name="Total 2 2 4 3 2" xfId="27947" xr:uid="{546F9029-3C44-4B46-9F19-5653D0549B05}"/>
    <cellStyle name="Total 2 2 4 3 2 2" xfId="32534" xr:uid="{507A2267-B959-4427-8794-47D45480E218}"/>
    <cellStyle name="Total 2 2 4 3 3" xfId="28615" xr:uid="{4E0EB101-8D9C-4BA2-A6C2-C713A2A4D54A}"/>
    <cellStyle name="Total 2 2 4 3 3 2" xfId="33173" xr:uid="{409E0922-2E55-4A81-8EBB-8D15800C992B}"/>
    <cellStyle name="Total 2 2 4 3 4" xfId="29316" xr:uid="{849D3744-018F-428A-AF7E-AB6AAB976488}"/>
    <cellStyle name="Total 2 2 4 3 4 2" xfId="33298" xr:uid="{C2846328-8E2E-4882-AFFE-D7309E11A522}"/>
    <cellStyle name="Total 2 2 4 3 5" xfId="30163" xr:uid="{DD0F7B3F-149F-4DD3-8330-344460791BBA}"/>
    <cellStyle name="Total 2 2 4 3 6" xfId="30788" xr:uid="{873869F8-CBA9-499E-BD6D-E41D5CAEA95C}"/>
    <cellStyle name="Total 2 2 4 4" xfId="27481" xr:uid="{A4DC6AC2-3F7F-49A9-A78D-A4BCA1A98DF8}"/>
    <cellStyle name="Total 2 2 4 4 2" xfId="32079" xr:uid="{17A6BBA1-6E44-43B8-BCAC-21601DB9D72A}"/>
    <cellStyle name="Total 2 2 4 5" xfId="28613" xr:uid="{F686559C-F675-468E-BBA9-E449FF97A4C7}"/>
    <cellStyle name="Total 2 2 4 5 2" xfId="33171" xr:uid="{2C02EB3F-739A-421B-B745-2601AAE3BA4A}"/>
    <cellStyle name="Total 2 2 4 6" xfId="26999" xr:uid="{038BCD5A-9ED0-48DB-B22E-EC97AE7733FF}"/>
    <cellStyle name="Total 2 2 4 6 2" xfId="31760" xr:uid="{5EF91489-0659-4417-8E20-B47AD93503ED}"/>
    <cellStyle name="Total 2 2 4 7" xfId="30161" xr:uid="{81A73699-E231-4F3D-AEC4-BF49F0ADCC65}"/>
    <cellStyle name="Total 2 2 4 8" xfId="30496" xr:uid="{D1596607-8383-4E93-8E31-A87D920A6D82}"/>
    <cellStyle name="Total 2 3" xfId="13747" xr:uid="{6F673E27-6F0A-412A-9A3B-98DBD5A7FEF9}"/>
    <cellStyle name="Total 2 4" xfId="24344" xr:uid="{1194120B-CE61-4605-9D39-BF3D1F60E6E5}"/>
    <cellStyle name="Total 2 4 2" xfId="25374" xr:uid="{EF1A7B26-A482-4AEC-8FB6-AD8FF3BA6587}"/>
    <cellStyle name="Total 2 4 2 2" xfId="27522" xr:uid="{1089A8EB-CF46-454A-AD0E-77DF6360FDAC}"/>
    <cellStyle name="Total 2 4 2 2 2" xfId="32114" xr:uid="{A99395DE-9BC5-472C-B325-8E24373EBAC6}"/>
    <cellStyle name="Total 2 4 2 3" xfId="28617" xr:uid="{A5841C74-EB03-4492-855A-44AC1D229206}"/>
    <cellStyle name="Total 2 4 2 3 2" xfId="33175" xr:uid="{8A577C10-AC0D-4930-B323-2EF2415B0989}"/>
    <cellStyle name="Total 2 4 2 4" xfId="27009" xr:uid="{C010E4F5-6923-4C22-8AB6-9889FB94BB87}"/>
    <cellStyle name="Total 2 4 2 4 2" xfId="31770" xr:uid="{706BF7D5-96A5-4A3A-A5C2-3A358BDDBF81}"/>
    <cellStyle name="Total 2 4 2 5" xfId="30165" xr:uid="{5DCEB235-2C72-4C76-823C-06A58EDC1379}"/>
    <cellStyle name="Total 2 4 2 6" xfId="30527" xr:uid="{AC69DD6F-FF00-4067-A1E8-0C744DF25B81}"/>
    <cellStyle name="Total 2 4 3" xfId="25655" xr:uid="{6B6B68C6-3828-4CE3-B4EA-9A9B7E2DD933}"/>
    <cellStyle name="Total 2 4 3 2" xfId="27802" xr:uid="{7F043962-4CE1-4FE2-8B27-CDB50BB970E4}"/>
    <cellStyle name="Total 2 4 3 2 2" xfId="32389" xr:uid="{86171533-F82E-4BC7-BFBC-51020E868F48}"/>
    <cellStyle name="Total 2 4 3 3" xfId="28618" xr:uid="{051486CC-2AFF-4729-A669-16413BD5A088}"/>
    <cellStyle name="Total 2 4 3 3 2" xfId="33176" xr:uid="{06017E13-654F-4275-8601-843C04EBDAA0}"/>
    <cellStyle name="Total 2 4 3 4" xfId="26391" xr:uid="{31FF72FA-5CCA-4135-AC76-34FC3ABBF2A4}"/>
    <cellStyle name="Total 2 4 3 4 2" xfId="31179" xr:uid="{ECCCE79D-B62D-4D2A-BDF1-5653598AB1DC}"/>
    <cellStyle name="Total 2 4 3 5" xfId="30166" xr:uid="{3954EDE9-E9B1-44CC-AEDC-0D33C0FC856D}"/>
    <cellStyle name="Total 2 4 3 6" xfId="30690" xr:uid="{72B77CA6-8378-432F-BB3E-15D81802271A}"/>
    <cellStyle name="Total 2 4 4" xfId="27186" xr:uid="{B2518D27-F3B3-4D30-95BF-4EF556D00B69}"/>
    <cellStyle name="Total 2 4 4 2" xfId="31900" xr:uid="{4AD2F111-2E70-4334-AE78-F9ABAB864BC9}"/>
    <cellStyle name="Total 2 4 5" xfId="28616" xr:uid="{B3612738-22CA-4343-BFA9-283EA817F8C6}"/>
    <cellStyle name="Total 2 4 5 2" xfId="33174" xr:uid="{64BE07AC-1E0A-441E-A2A0-8E3DE49DD90E}"/>
    <cellStyle name="Total 2 4 6" xfId="26730" xr:uid="{7A98D20A-5798-42D6-A25C-A313CD6671D7}"/>
    <cellStyle name="Total 2 4 6 2" xfId="31498" xr:uid="{59831FE3-CD0E-430E-BF21-FCFD2A7384D7}"/>
    <cellStyle name="Total 2 4 7" xfId="30164" xr:uid="{9EEBA26B-C94C-488A-9AB4-4BF1BF5D149F}"/>
    <cellStyle name="Total 2 4 8" xfId="30351" xr:uid="{A04A6DBA-755F-4DC0-9EA5-30EC1EF58A95}"/>
    <cellStyle name="Total 2 5" xfId="24700" xr:uid="{BAE6AC55-264F-46B2-992D-64C4F33133E4}"/>
    <cellStyle name="Total 2 5 2" xfId="25516" xr:uid="{72AA90D8-7E6B-4A76-8D14-5F27ADAE8BBB}"/>
    <cellStyle name="Total 2 5 2 2" xfId="27664" xr:uid="{CCBE0A6C-446F-4E48-9B0E-07C5771325D0}"/>
    <cellStyle name="Total 2 5 2 2 2" xfId="32255" xr:uid="{E789A498-4909-49A2-87C4-D0386E3E0839}"/>
    <cellStyle name="Total 2 5 2 3" xfId="28620" xr:uid="{8CA4E42F-A4D7-492C-84CB-801829AF02A7}"/>
    <cellStyle name="Total 2 5 2 3 2" xfId="33178" xr:uid="{85E511AC-D7C8-44F9-B2DA-FCFD1179CCD8}"/>
    <cellStyle name="Total 2 5 2 4" xfId="26907" xr:uid="{77F170A7-556B-4BCA-9048-DB668D8E6FCE}"/>
    <cellStyle name="Total 2 5 2 4 2" xfId="31668" xr:uid="{24433B37-E8E5-451A-93C0-E69A6A692ECF}"/>
    <cellStyle name="Total 2 5 2 5" xfId="30168" xr:uid="{08FD9D65-AE7F-4CDB-BC36-1EF86F52D341}"/>
    <cellStyle name="Total 2 5 2 6" xfId="30668" xr:uid="{6E2B8FC4-C988-47A9-B7BA-90598F12E538}"/>
    <cellStyle name="Total 2 5 3" xfId="25666" xr:uid="{D6548FE1-7575-4B35-8C5B-78A4B520D19F}"/>
    <cellStyle name="Total 2 5 3 2" xfId="27813" xr:uid="{9801D955-6B9C-4B0D-824C-6A1C95A108D2}"/>
    <cellStyle name="Total 2 5 3 2 2" xfId="32400" xr:uid="{E2D3A914-F71D-413A-B246-72A52E1C59A5}"/>
    <cellStyle name="Total 2 5 3 3" xfId="28621" xr:uid="{774CB093-7833-495C-A0F0-3420A1732CE3}"/>
    <cellStyle name="Total 2 5 3 3 2" xfId="33179" xr:uid="{2F9F0A46-C2A6-436E-B8EF-18F17DAE6C4B}"/>
    <cellStyle name="Total 2 5 3 4" xfId="26153" xr:uid="{EC78C3DD-9F4E-4121-BC15-D327B0D555D1}"/>
    <cellStyle name="Total 2 5 3 4 2" xfId="30943" xr:uid="{C987E2D5-C5B4-49B3-9F14-B0EAB91D5B34}"/>
    <cellStyle name="Total 2 5 3 5" xfId="30169" xr:uid="{CE659019-215F-44E4-A817-BFAF21B88B24}"/>
    <cellStyle name="Total 2 5 3 6" xfId="30701" xr:uid="{B6C08F4A-0F81-4766-9D34-831E4DAA11D2}"/>
    <cellStyle name="Total 2 5 4" xfId="27286" xr:uid="{5AD03188-7881-488E-8C81-531A6DBBA04C}"/>
    <cellStyle name="Total 2 5 4 2" xfId="31922" xr:uid="{FDFF161B-AEAE-42E7-99F1-7A92D9D395C9}"/>
    <cellStyle name="Total 2 5 5" xfId="28619" xr:uid="{0B5EB53E-7D67-4C6C-A847-979D875E2C18}"/>
    <cellStyle name="Total 2 5 5 2" xfId="33177" xr:uid="{DB8C5E11-A941-4072-B9E5-A9D58876050C}"/>
    <cellStyle name="Total 2 5 6" xfId="26756" xr:uid="{659C01EF-28BE-455D-9AE3-552B3E8D23A7}"/>
    <cellStyle name="Total 2 5 6 2" xfId="31518" xr:uid="{0C3B9ADD-0330-4513-A965-575C62B4D234}"/>
    <cellStyle name="Total 2 5 7" xfId="30167" xr:uid="{FFA749E0-FAD2-4853-8C44-601F4997D96A}"/>
    <cellStyle name="Total 2 5 8" xfId="30362" xr:uid="{4168B82D-9454-45BF-A754-DCDF41D54A93}"/>
    <cellStyle name="Total 2 6" xfId="25203" xr:uid="{05E56E2A-6EB1-489C-A063-F6F6FBA125AF}"/>
    <cellStyle name="Total 2 6 2" xfId="25382" xr:uid="{81D35881-0D68-47A2-9225-DDA610810AD9}"/>
    <cellStyle name="Total 2 6 2 2" xfId="27530" xr:uid="{A483CDEB-4DE1-4E25-8AEE-6BD81EF34A8F}"/>
    <cellStyle name="Total 2 6 2 2 2" xfId="32121" xr:uid="{AD58D214-EA86-497B-8381-F17DB6E3ADE9}"/>
    <cellStyle name="Total 2 6 2 3" xfId="28623" xr:uid="{5F5FE28C-3B21-4017-9690-478D31E87025}"/>
    <cellStyle name="Total 2 6 2 3 2" xfId="33181" xr:uid="{AE73873D-2D62-4588-8466-F8244C4C24C0}"/>
    <cellStyle name="Total 2 6 2 4" xfId="26923" xr:uid="{2FF75C2C-9ADD-4352-8587-1BB4DB6DCA95}"/>
    <cellStyle name="Total 2 6 2 4 2" xfId="31684" xr:uid="{65672B44-3EB8-471C-A69E-850859D433B9}"/>
    <cellStyle name="Total 2 6 2 5" xfId="30171" xr:uid="{450EF3FA-82F7-4D58-8847-6D19CB54FEC6}"/>
    <cellStyle name="Total 2 6 2 6" xfId="30534" xr:uid="{51B35D0F-584C-480F-992D-3AC866EB27A5}"/>
    <cellStyle name="Total 2 6 3" xfId="25799" xr:uid="{76AFE097-3C14-45DC-93A2-56AEE825692E}"/>
    <cellStyle name="Total 2 6 3 2" xfId="27946" xr:uid="{9371D455-D59D-4008-A689-BB5FFCA9B333}"/>
    <cellStyle name="Total 2 6 3 2 2" xfId="32533" xr:uid="{A0CAE267-76B9-410B-9A16-6FAE2662CAAB}"/>
    <cellStyle name="Total 2 6 3 3" xfId="28624" xr:uid="{4D7781C2-4C27-4FA5-A277-72BC09DC166E}"/>
    <cellStyle name="Total 2 6 3 3 2" xfId="33182" xr:uid="{48063D70-DC3B-4E64-B42C-D17FC9B38720}"/>
    <cellStyle name="Total 2 6 3 4" xfId="27021" xr:uid="{60B50A72-55F1-43C7-BFDF-7FB7CA36D0EC}"/>
    <cellStyle name="Total 2 6 3 4 2" xfId="31782" xr:uid="{323874F5-1DCE-4BD3-B221-4B8CC8D1138D}"/>
    <cellStyle name="Total 2 6 3 5" xfId="30172" xr:uid="{DBDEE0EB-2D64-4A94-9363-238D7AEB9084}"/>
    <cellStyle name="Total 2 6 3 6" xfId="30787" xr:uid="{D6321437-1CFE-4E0D-9650-283D5FADDBEB}"/>
    <cellStyle name="Total 2 6 4" xfId="27480" xr:uid="{290677D6-D87E-4DC6-B4EE-C3E0D52F22CE}"/>
    <cellStyle name="Total 2 6 4 2" xfId="32078" xr:uid="{67AC21BD-0D59-4F7C-83F2-11CD1B125950}"/>
    <cellStyle name="Total 2 6 5" xfId="28622" xr:uid="{5FBB62A2-20BE-4690-8AA4-DF04781EF92F}"/>
    <cellStyle name="Total 2 6 5 2" xfId="33180" xr:uid="{B6FD102B-8EDA-4BBE-A48E-26B170322B02}"/>
    <cellStyle name="Total 2 6 6" xfId="26392" xr:uid="{3C81A785-C374-43E9-A063-03AECE57F077}"/>
    <cellStyle name="Total 2 6 6 2" xfId="31180" xr:uid="{C46DE186-09A3-4930-AC37-6FAEE8A05232}"/>
    <cellStyle name="Total 2 6 7" xfId="30170" xr:uid="{05633B85-DE41-401E-AFCD-7DB39DE1329A}"/>
    <cellStyle name="Total 2 6 8" xfId="30495" xr:uid="{E8716C63-0F01-4C6D-A1EE-D0005F1FC19B}"/>
    <cellStyle name="Total 20" xfId="3553" xr:uid="{73A210AD-FDC8-4A4F-A8A3-602E5257B3EB}"/>
    <cellStyle name="Total 21" xfId="3554" xr:uid="{D32BE977-8D21-40A6-9CD7-41B1FA39B2FD}"/>
    <cellStyle name="Total 22" xfId="3555" xr:uid="{8732DB07-AE05-4923-9FE6-9F9262F867BF}"/>
    <cellStyle name="Total 23" xfId="3556" xr:uid="{96160EB7-94C5-47E0-A13B-DD3E04B9A22E}"/>
    <cellStyle name="Total 24" xfId="3557" xr:uid="{A7D2F7D3-5D2E-46D5-A8C4-3235588B0580}"/>
    <cellStyle name="Total 25" xfId="3558" xr:uid="{99A27E48-90FB-4797-987C-31B1848D0613}"/>
    <cellStyle name="Total 26" xfId="3559" xr:uid="{67724B6D-1DD7-4E88-8EB4-138D6E5B7C85}"/>
    <cellStyle name="Total 27" xfId="3560" xr:uid="{D317862E-E846-46FD-A616-300F6E85B34B}"/>
    <cellStyle name="Total 28" xfId="3561" xr:uid="{ED6D4DC7-7C8F-4462-81DB-50EC365658A9}"/>
    <cellStyle name="Total 29" xfId="3562" xr:uid="{2FBE5C93-AD70-4409-99E0-64BD39A5D56B}"/>
    <cellStyle name="Total 3" xfId="3563" xr:uid="{8E01D7DC-F830-49B7-BAB2-77E6A90F777F}"/>
    <cellStyle name="Total 3 2" xfId="24347" xr:uid="{0C1B300D-052C-4818-8760-DB689438DF87}"/>
    <cellStyle name="Total 3 2 10" xfId="30354" xr:uid="{62B1B9A1-2213-4F77-9839-08D601E1D416}"/>
    <cellStyle name="Total 3 2 2" xfId="24697" xr:uid="{1DCAF810-F4CB-4165-92E1-D9F3D50B67B0}"/>
    <cellStyle name="Total 3 2 2 2" xfId="25398" xr:uid="{33879A19-731A-44B7-88A9-6C824607DC66}"/>
    <cellStyle name="Total 3 2 2 2 2" xfId="27546" xr:uid="{0BFB13DB-2943-4ACB-A652-988E9D50C25C}"/>
    <cellStyle name="Total 3 2 2 2 2 2" xfId="32137" xr:uid="{F9C851B1-159A-43BA-B0F5-E1124D49F31B}"/>
    <cellStyle name="Total 3 2 2 2 3" xfId="28630" xr:uid="{89C3BE08-FB97-4E91-B5F4-CC84B1B1684A}"/>
    <cellStyle name="Total 3 2 2 2 3 2" xfId="33188" xr:uid="{6CA5ABF8-A16F-4F6F-B4B3-9AD63D74423E}"/>
    <cellStyle name="Total 3 2 2 2 4" xfId="26298" xr:uid="{0F50AE6F-54F3-40D5-959A-84ABA48BBAE3}"/>
    <cellStyle name="Total 3 2 2 2 4 2" xfId="31086" xr:uid="{2CDE9C54-8240-4270-B89D-6A9CF5114DB6}"/>
    <cellStyle name="Total 3 2 2 2 5" xfId="30175" xr:uid="{3EA3706E-EEB0-4E39-B069-A73FFCDD06B7}"/>
    <cellStyle name="Total 3 2 2 2 6" xfId="30550" xr:uid="{4ABA06C0-7C9B-4B10-8FF6-F44F09935936}"/>
    <cellStyle name="Total 3 2 2 3" xfId="25663" xr:uid="{75D71894-CF56-46E3-985C-4293620061F3}"/>
    <cellStyle name="Total 3 2 2 3 2" xfId="27810" xr:uid="{7A35D4A0-BFE0-4A04-99C7-AD05A33DD77B}"/>
    <cellStyle name="Total 3 2 2 3 2 2" xfId="32397" xr:uid="{16BDD87D-B10F-4397-AEA2-8A20DA135AF7}"/>
    <cellStyle name="Total 3 2 2 3 3" xfId="28631" xr:uid="{BE5DCA3E-045B-40EE-BCA4-3A0118C8EED2}"/>
    <cellStyle name="Total 3 2 2 3 3 2" xfId="33189" xr:uid="{18FA46EF-354B-481C-B5DE-D7AEAFCDB066}"/>
    <cellStyle name="Total 3 2 2 3 4" xfId="26352" xr:uid="{9A5B74BE-EAA8-4E8A-BD90-D43B153F8606}"/>
    <cellStyle name="Total 3 2 2 3 4 2" xfId="31140" xr:uid="{1A99FF68-AFCA-4A3E-9CF4-933FB1B52F96}"/>
    <cellStyle name="Total 3 2 2 3 5" xfId="30176" xr:uid="{28F09961-F277-48ED-B573-87AEF4256EAB}"/>
    <cellStyle name="Total 3 2 2 3 6" xfId="30698" xr:uid="{346566F4-4DF9-4568-8347-F4E29B8D75C1}"/>
    <cellStyle name="Total 3 2 2 4" xfId="27283" xr:uid="{8196BFF2-C927-4A29-9F61-4FEA17E9E1B4}"/>
    <cellStyle name="Total 3 2 2 4 2" xfId="31919" xr:uid="{7682DE02-E3D2-4DB2-990F-46A5E4CA66F3}"/>
    <cellStyle name="Total 3 2 2 5" xfId="28629" xr:uid="{1FAC5FFA-6FCB-4753-9DB2-1B6316F4CBD3}"/>
    <cellStyle name="Total 3 2 2 5 2" xfId="33187" xr:uid="{9673244A-C519-4984-ABB4-571B97634228}"/>
    <cellStyle name="Total 3 2 2 6" xfId="26604" xr:uid="{EE905E77-A9A4-4DE7-8DB6-F1C19248AFC4}"/>
    <cellStyle name="Total 3 2 2 6 2" xfId="31391" xr:uid="{CE6ED36F-A48F-41DD-8631-8F80A3653245}"/>
    <cellStyle name="Total 3 2 2 7" xfId="30174" xr:uid="{63C7DD01-90BB-4960-8EA6-16159265F84A}"/>
    <cellStyle name="Total 3 2 2 8" xfId="30359" xr:uid="{B2D3621F-CC12-4878-BAAA-E2A3C39F3277}"/>
    <cellStyle name="Total 3 2 3" xfId="25206" xr:uid="{6E4D59A9-1B54-47E2-B940-4580099E4C57}"/>
    <cellStyle name="Total 3 2 3 2" xfId="25500" xr:uid="{0CAFF3DE-F6AE-41CF-8AF0-5967F4841741}"/>
    <cellStyle name="Total 3 2 3 2 2" xfId="27648" xr:uid="{DA57D436-AA62-42DA-A2A6-5E41E7BC3F5A}"/>
    <cellStyle name="Total 3 2 3 2 2 2" xfId="32239" xr:uid="{A7E07016-2EEB-45CE-B51D-36B7E4A3DD9B}"/>
    <cellStyle name="Total 3 2 3 2 3" xfId="28633" xr:uid="{A914D887-62A1-4C8F-8474-92A90A681CFF}"/>
    <cellStyle name="Total 3 2 3 2 3 2" xfId="33191" xr:uid="{E375420F-0C9B-403F-9281-A9BF0FAB0E2A}"/>
    <cellStyle name="Total 3 2 3 2 4" xfId="27102" xr:uid="{ECB4BB87-6458-42E5-806F-659FED2C68E8}"/>
    <cellStyle name="Total 3 2 3 2 4 2" xfId="31850" xr:uid="{8E78D88F-90C6-4327-9224-6E25DE5807B5}"/>
    <cellStyle name="Total 3 2 3 2 5" xfId="30178" xr:uid="{D04FD1FF-4FE4-4A0D-980F-91CE065BF8B6}"/>
    <cellStyle name="Total 3 2 3 2 6" xfId="30652" xr:uid="{99DBAB62-5DA5-4323-9A91-4E6D225DBA8A}"/>
    <cellStyle name="Total 3 2 3 3" xfId="25802" xr:uid="{A9D46985-A925-48C7-A50A-9C018EEA0C98}"/>
    <cellStyle name="Total 3 2 3 3 2" xfId="27949" xr:uid="{54131A41-CA5E-4E1F-8FB7-623F01438608}"/>
    <cellStyle name="Total 3 2 3 3 2 2" xfId="32536" xr:uid="{199927CF-2455-4CED-93C2-F3CCC3BCE792}"/>
    <cellStyle name="Total 3 2 3 3 3" xfId="28634" xr:uid="{8393D4B0-2F43-4C98-AB29-CCE6676CF82E}"/>
    <cellStyle name="Total 3 2 3 3 3 2" xfId="33192" xr:uid="{E85457FE-14DC-4297-A157-E2F855CE681F}"/>
    <cellStyle name="Total 3 2 3 3 4" xfId="29318" xr:uid="{FC974533-5DFF-4EBA-A364-4B7A0E4A4B24}"/>
    <cellStyle name="Total 3 2 3 3 4 2" xfId="33300" xr:uid="{67984B50-9BF3-463C-97E0-517B6B016C67}"/>
    <cellStyle name="Total 3 2 3 3 5" xfId="30179" xr:uid="{769FB631-7919-44C7-A9C8-12E22B7BE848}"/>
    <cellStyle name="Total 3 2 3 3 6" xfId="30790" xr:uid="{A56FDCA9-9B8D-4D8B-A93F-F72639354DAC}"/>
    <cellStyle name="Total 3 2 3 4" xfId="27483" xr:uid="{4ACD096A-03C4-44F9-99FF-6AD0A4B6FE72}"/>
    <cellStyle name="Total 3 2 3 4 2" xfId="32081" xr:uid="{A6B6F78E-48FF-48BC-93BE-996C11D81C7C}"/>
    <cellStyle name="Total 3 2 3 5" xfId="28632" xr:uid="{CDEF9F17-353E-4BBB-9C45-93B2EDABD159}"/>
    <cellStyle name="Total 3 2 3 5 2" xfId="33190" xr:uid="{873363D6-17D9-4015-97CF-14BACB981392}"/>
    <cellStyle name="Total 3 2 3 6" xfId="26866" xr:uid="{3D319854-0752-4CF1-A146-D953C6C4B6B9}"/>
    <cellStyle name="Total 3 2 3 6 2" xfId="31627" xr:uid="{5BAB01F6-849A-4EF0-ACDF-E85B37DF3E25}"/>
    <cellStyle name="Total 3 2 3 7" xfId="30177" xr:uid="{7A1338FD-99DD-4CA0-ABB6-F15C52143AC6}"/>
    <cellStyle name="Total 3 2 3 8" xfId="30498" xr:uid="{C178218D-C558-4713-9CA0-7DE1BF0A7DC0}"/>
    <cellStyle name="Total 3 2 4" xfId="25490" xr:uid="{DD64A9B5-DA02-46EB-A418-6551C9D2F7E5}"/>
    <cellStyle name="Total 3 2 4 2" xfId="27638" xr:uid="{F8DB47E4-0986-4A07-977C-37D1715C6B78}"/>
    <cellStyle name="Total 3 2 4 2 2" xfId="32229" xr:uid="{B0C531ED-3B84-43BA-898E-FDA01008BF52}"/>
    <cellStyle name="Total 3 2 4 3" xfId="28635" xr:uid="{7E7D3057-42D2-4876-96C5-89D8862EB87E}"/>
    <cellStyle name="Total 3 2 4 3 2" xfId="33193" xr:uid="{1AFDEE80-AB61-4826-8D7B-C90B3188B470}"/>
    <cellStyle name="Total 3 2 4 4" xfId="26882" xr:uid="{09AEDAE5-5D9E-4573-A930-196EB3A1CAF3}"/>
    <cellStyle name="Total 3 2 4 4 2" xfId="31643" xr:uid="{CDA69124-6DB1-4DAB-B64C-BF33BE460AD9}"/>
    <cellStyle name="Total 3 2 4 5" xfId="30180" xr:uid="{44FF278C-1CA5-4BC8-8A2C-5A7D8DC67EF0}"/>
    <cellStyle name="Total 3 2 4 6" xfId="30642" xr:uid="{F5BD79F9-B8D6-4472-81C7-C988F9701CDF}"/>
    <cellStyle name="Total 3 2 5" xfId="25658" xr:uid="{8B2C9E3C-E352-453F-AE75-F73714258370}"/>
    <cellStyle name="Total 3 2 5 2" xfId="27805" xr:uid="{0C7B2A69-B4EC-4417-828E-D2CBC494B5B0}"/>
    <cellStyle name="Total 3 2 5 2 2" xfId="32392" xr:uid="{98D3C701-0CB5-4657-9C62-CF71054B0EFA}"/>
    <cellStyle name="Total 3 2 5 3" xfId="28636" xr:uid="{E45EC447-13E4-4548-81DA-748150F3CFB4}"/>
    <cellStyle name="Total 3 2 5 3 2" xfId="33194" xr:uid="{62633860-0429-4679-B33B-52FBBFB4B56D}"/>
    <cellStyle name="Total 3 2 5 4" xfId="26865" xr:uid="{74149BD4-A888-4245-8F5D-5DB2BF2EBD75}"/>
    <cellStyle name="Total 3 2 5 4 2" xfId="31626" xr:uid="{92F8C396-352F-4F31-9D33-AC8F1B207DDC}"/>
    <cellStyle name="Total 3 2 5 5" xfId="30181" xr:uid="{C0972F9C-3E0D-42A3-9A46-7528BADA4992}"/>
    <cellStyle name="Total 3 2 5 6" xfId="30693" xr:uid="{73EAA2E2-4DE3-45FF-BB18-FAA87DA4B12F}"/>
    <cellStyle name="Total 3 2 6" xfId="27189" xr:uid="{A64760D3-83E2-4734-9495-68F2EBF4D81C}"/>
    <cellStyle name="Total 3 2 6 2" xfId="31903" xr:uid="{B1028BD0-17BF-4D5A-9E8C-B6B95FB92A3F}"/>
    <cellStyle name="Total 3 2 7" xfId="28628" xr:uid="{9EB19D80-AD86-4D6C-84F3-075D749256AA}"/>
    <cellStyle name="Total 3 2 7 2" xfId="33186" xr:uid="{09C2D7FF-A022-40FF-817D-C7B85F4858E3}"/>
    <cellStyle name="Total 3 2 8" xfId="26975" xr:uid="{6B9F4436-61C3-40F7-BD58-BF36951D30AE}"/>
    <cellStyle name="Total 3 2 8 2" xfId="31736" xr:uid="{EC610E65-2346-45D0-8766-F481FB279BF8}"/>
    <cellStyle name="Total 3 2 9" xfId="30173" xr:uid="{89BCB77A-EFC2-479F-A2EC-396239B7EF82}"/>
    <cellStyle name="Total 3 3" xfId="24346" xr:uid="{234FB151-0FE7-4902-8119-8C75943B9486}"/>
    <cellStyle name="Total 3 3 2" xfId="25389" xr:uid="{4D045401-DC1F-40D0-BE56-6798353F9F37}"/>
    <cellStyle name="Total 3 3 2 2" xfId="27537" xr:uid="{7496B0DC-EDF0-409F-B998-DE48E642B51A}"/>
    <cellStyle name="Total 3 3 2 2 2" xfId="32128" xr:uid="{16F5857F-3498-4BDD-B377-04D3B4E47003}"/>
    <cellStyle name="Total 3 3 2 3" xfId="28638" xr:uid="{9EE3F99D-A244-4D02-9BD3-9C0FDA8AB6A6}"/>
    <cellStyle name="Total 3 3 2 3 2" xfId="33196" xr:uid="{FB3E1BFB-B9F2-4628-9D90-9DAFE5568A61}"/>
    <cellStyle name="Total 3 3 2 4" xfId="26228" xr:uid="{8E075DA3-D624-48B0-BE21-45763F2DFF4E}"/>
    <cellStyle name="Total 3 3 2 4 2" xfId="31017" xr:uid="{494245CE-E5D0-4736-8E4A-6606101E4134}"/>
    <cellStyle name="Total 3 3 2 5" xfId="30183" xr:uid="{4093C75E-CE79-4EAE-AE41-E54AD07C0A1E}"/>
    <cellStyle name="Total 3 3 2 6" xfId="30541" xr:uid="{A77794D6-B088-43C6-81DB-98C5AE731BCD}"/>
    <cellStyle name="Total 3 3 3" xfId="25657" xr:uid="{D2191B64-3D25-486B-8A2C-09C2C5917F1E}"/>
    <cellStyle name="Total 3 3 3 2" xfId="27804" xr:uid="{36DAC71F-C670-4FEF-8C5D-2298B36B5E5F}"/>
    <cellStyle name="Total 3 3 3 2 2" xfId="32391" xr:uid="{50E4784E-A40D-4171-A12A-4024FA83379D}"/>
    <cellStyle name="Total 3 3 3 3" xfId="28639" xr:uid="{44F3F70B-CE45-42B5-A059-FC1F06F094DC}"/>
    <cellStyle name="Total 3 3 3 3 2" xfId="33197" xr:uid="{B69950CB-2BFF-4AD8-8491-D9F742D24A00}"/>
    <cellStyle name="Total 3 3 3 4" xfId="26356" xr:uid="{7B8E4A1C-B50B-4C49-A073-7B5454C985F7}"/>
    <cellStyle name="Total 3 3 3 4 2" xfId="31144" xr:uid="{C8CD5B94-1558-49F7-AD45-DF2E72A169B6}"/>
    <cellStyle name="Total 3 3 3 5" xfId="30184" xr:uid="{8D2DC3BF-6135-49AE-A049-79F979643CE0}"/>
    <cellStyle name="Total 3 3 3 6" xfId="30692" xr:uid="{A2317063-C174-4D21-BFF2-0D607F25B2E1}"/>
    <cellStyle name="Total 3 3 4" xfId="27188" xr:uid="{01B9A2F0-9D64-4E2F-88E1-5139DF8E022A}"/>
    <cellStyle name="Total 3 3 4 2" xfId="31902" xr:uid="{62A8E76D-72F3-4C03-B2F2-5734C391A67E}"/>
    <cellStyle name="Total 3 3 5" xfId="28637" xr:uid="{6CA7EE82-92A7-4C5D-A358-9BCBDAE07A17}"/>
    <cellStyle name="Total 3 3 5 2" xfId="33195" xr:uid="{A6B8A902-0FC7-4D52-A2DA-D348AE7071E1}"/>
    <cellStyle name="Total 3 3 6" xfId="26575" xr:uid="{6A3E4C3D-C5A7-4B8F-983C-79CB40097530}"/>
    <cellStyle name="Total 3 3 6 2" xfId="31363" xr:uid="{4ECC0221-24AC-4AC4-835C-F2BDC5529CC6}"/>
    <cellStyle name="Total 3 3 7" xfId="30182" xr:uid="{988E9930-0B2D-4B67-B105-1C6C7A8F59B0}"/>
    <cellStyle name="Total 3 3 8" xfId="30353" xr:uid="{C5318B1C-F9A0-42B4-8EA8-E51F7B56DA62}"/>
    <cellStyle name="Total 3 4" xfId="24698" xr:uid="{DBE15FD0-E417-4E17-B2CB-D63105859A93}"/>
    <cellStyle name="Total 3 4 2" xfId="25499" xr:uid="{05E4575B-5F6A-4966-A28B-1592ACFDCB88}"/>
    <cellStyle name="Total 3 4 2 2" xfId="27647" xr:uid="{AEACAC39-2E46-4139-ABFE-D953DF1930A4}"/>
    <cellStyle name="Total 3 4 2 2 2" xfId="32238" xr:uid="{217C756E-572B-48F8-9D39-BF72DA4836CE}"/>
    <cellStyle name="Total 3 4 2 3" xfId="28641" xr:uid="{EC0153A1-4D20-4B99-A97F-13D16CAE1F9C}"/>
    <cellStyle name="Total 3 4 2 3 2" xfId="33199" xr:uid="{144D3971-2358-4C9C-8045-A614C71E6ED6}"/>
    <cellStyle name="Total 3 4 2 4" xfId="27051" xr:uid="{EB02AEC7-940F-4CCD-8377-153C3DED63D0}"/>
    <cellStyle name="Total 3 4 2 4 2" xfId="31812" xr:uid="{CF5AD7E4-1FAE-487C-A4AB-83F07ADCC1D0}"/>
    <cellStyle name="Total 3 4 2 5" xfId="30186" xr:uid="{A4B82E82-342F-484A-B431-CD5A99988FDF}"/>
    <cellStyle name="Total 3 4 2 6" xfId="30651" xr:uid="{57EB8F7E-9BF1-4560-B109-B82807B34D47}"/>
    <cellStyle name="Total 3 4 3" xfId="25664" xr:uid="{FC76DD54-D7A4-4D25-AD8D-60213B6BAEA1}"/>
    <cellStyle name="Total 3 4 3 2" xfId="27811" xr:uid="{975DAB6E-4924-4FF7-9D4F-DD6F1362804C}"/>
    <cellStyle name="Total 3 4 3 2 2" xfId="32398" xr:uid="{B935E1F2-1697-46A3-ACAA-C452B8FCBD70}"/>
    <cellStyle name="Total 3 4 3 3" xfId="28642" xr:uid="{4DD93985-96B2-404B-9937-48066E76E265}"/>
    <cellStyle name="Total 3 4 3 3 2" xfId="33200" xr:uid="{A1E7208D-EF6E-4437-8001-49B7A92D94B1}"/>
    <cellStyle name="Total 3 4 3 4" xfId="26283" xr:uid="{7531448C-ACC7-4FF3-B29B-91619D6A6565}"/>
    <cellStyle name="Total 3 4 3 4 2" xfId="31071" xr:uid="{4A466408-291F-4DF4-BF77-31218385D202}"/>
    <cellStyle name="Total 3 4 3 5" xfId="30187" xr:uid="{3896BEEB-1D47-443A-975F-D168EE50C37F}"/>
    <cellStyle name="Total 3 4 3 6" xfId="30699" xr:uid="{33017A4F-2159-4DC8-96A9-059557642327}"/>
    <cellStyle name="Total 3 4 4" xfId="27284" xr:uid="{10C45E97-B8AB-44E1-94CC-925ADD2E0B78}"/>
    <cellStyle name="Total 3 4 4 2" xfId="31920" xr:uid="{CA4632C1-7DE5-40CD-9871-EF43721C08A1}"/>
    <cellStyle name="Total 3 4 5" xfId="28640" xr:uid="{E781195D-F806-4D7F-87D4-302526AF7A9C}"/>
    <cellStyle name="Total 3 4 5 2" xfId="33198" xr:uid="{4BEE3BB8-2298-48C8-8598-16479715ADF0}"/>
    <cellStyle name="Total 3 4 6" xfId="26479" xr:uid="{30846819-D94A-4984-ACCD-5B57259D3354}"/>
    <cellStyle name="Total 3 4 6 2" xfId="31267" xr:uid="{055F4627-8966-44CD-A6C6-E7E88B7F54AD}"/>
    <cellStyle name="Total 3 4 7" xfId="30185" xr:uid="{BFF218EE-ED97-4473-AAE3-B7AE4E362CE4}"/>
    <cellStyle name="Total 3 4 8" xfId="30360" xr:uid="{C4A329BF-459F-4BF7-81E6-9118DB4D7178}"/>
    <cellStyle name="Total 3 5" xfId="25205" xr:uid="{0C479BD2-001F-4EE6-B965-E5A43BC1757B}"/>
    <cellStyle name="Total 3 5 2" xfId="25403" xr:uid="{B70A1103-9BFF-4DD3-A7BB-E9A8F4D4DCBD}"/>
    <cellStyle name="Total 3 5 2 2" xfId="27551" xr:uid="{1FF64928-9F18-4BE1-AA52-E2D2EE4796A9}"/>
    <cellStyle name="Total 3 5 2 2 2" xfId="32142" xr:uid="{26F48FE8-A415-4F28-9CAC-6BF6DE63199E}"/>
    <cellStyle name="Total 3 5 2 3" xfId="28644" xr:uid="{BF78B889-23CF-46A7-993F-DD4F4BCAB6EC}"/>
    <cellStyle name="Total 3 5 2 3 2" xfId="33202" xr:uid="{6F1CC11A-FD33-4EFA-8275-0B99DCB037A9}"/>
    <cellStyle name="Total 3 5 2 4" xfId="26397" xr:uid="{89F5088A-3DC2-4598-8F9A-128E9C6E4D49}"/>
    <cellStyle name="Total 3 5 2 4 2" xfId="31185" xr:uid="{5D0D9333-476F-48D8-8924-B14902A3A9DA}"/>
    <cellStyle name="Total 3 5 2 5" xfId="30189" xr:uid="{EE17934E-11F6-40AF-8101-DF65DA58F5E7}"/>
    <cellStyle name="Total 3 5 2 6" xfId="30555" xr:uid="{CD040B0B-0379-404B-907E-C03C5D162B0E}"/>
    <cellStyle name="Total 3 5 3" xfId="25801" xr:uid="{329A788F-B5A7-4181-B00B-9C01EDC5E9A2}"/>
    <cellStyle name="Total 3 5 3 2" xfId="27948" xr:uid="{C1C9D1E3-B722-44A2-B7AA-B341D355D077}"/>
    <cellStyle name="Total 3 5 3 2 2" xfId="32535" xr:uid="{725FAA9D-26EC-41D0-9DDC-83EF0FFBEE70}"/>
    <cellStyle name="Total 3 5 3 3" xfId="28645" xr:uid="{B4B6B9E4-9D75-4539-A534-5FD0A0D7CD49}"/>
    <cellStyle name="Total 3 5 3 3 2" xfId="33203" xr:uid="{9D664F61-1A23-4F30-8831-07CF8B316F3E}"/>
    <cellStyle name="Total 3 5 3 4" xfId="29317" xr:uid="{3991F434-BB9C-4599-BE1B-F7D44CBF7A68}"/>
    <cellStyle name="Total 3 5 3 4 2" xfId="33299" xr:uid="{48100C01-F4D8-447C-B60A-985855184B0A}"/>
    <cellStyle name="Total 3 5 3 5" xfId="30190" xr:uid="{09F8F3D1-F2D1-445F-8C77-4433DDF98455}"/>
    <cellStyle name="Total 3 5 3 6" xfId="30789" xr:uid="{D3D0BABE-5983-43BE-88EB-BF2F4225D651}"/>
    <cellStyle name="Total 3 5 4" xfId="27482" xr:uid="{B08CD206-017F-4C78-B953-A8103C4729FF}"/>
    <cellStyle name="Total 3 5 4 2" xfId="32080" xr:uid="{63C672A4-3F53-4A00-9BC2-1AECF9B57901}"/>
    <cellStyle name="Total 3 5 5" xfId="28643" xr:uid="{B0047091-D0F4-4E05-B38F-6AF3173659FB}"/>
    <cellStyle name="Total 3 5 5 2" xfId="33201" xr:uid="{92B75D76-BEE0-477E-BD53-2373CD8C4ABD}"/>
    <cellStyle name="Total 3 5 6" xfId="26357" xr:uid="{5B42EA88-C7A3-4395-A723-49B820CCB336}"/>
    <cellStyle name="Total 3 5 6 2" xfId="31145" xr:uid="{F5C14731-84EC-430E-8D70-3471EC3C132D}"/>
    <cellStyle name="Total 3 5 7" xfId="30188" xr:uid="{25A2D740-5BC4-4140-8038-87DBC6FDE7E0}"/>
    <cellStyle name="Total 3 5 8" xfId="30497" xr:uid="{48049F50-D495-4C57-BDA4-A2CE9C696362}"/>
    <cellStyle name="Total 30" xfId="3564" xr:uid="{6D66A18D-DFA9-4170-8263-B8CE9BDE19A4}"/>
    <cellStyle name="Total 31" xfId="3565" xr:uid="{04B74FAE-BE38-44D1-8441-280F497D600A}"/>
    <cellStyle name="Total 32" xfId="3566" xr:uid="{F4FE0483-26A4-4787-B17F-040C458912C9}"/>
    <cellStyle name="Total 33" xfId="3567" xr:uid="{50847F56-5414-4693-9676-1F6C8C3D1A33}"/>
    <cellStyle name="Total 34" xfId="3568" xr:uid="{724F6134-26DE-40C3-9E11-C9E35157AF3A}"/>
    <cellStyle name="Total 35" xfId="3569" xr:uid="{4652F766-3F12-4753-940F-BBD49A31666C}"/>
    <cellStyle name="Total 36" xfId="3570" xr:uid="{C9161A1C-5969-4FAB-A4F9-AEBEDE5F47F4}"/>
    <cellStyle name="Total 37" xfId="3571" xr:uid="{C69897C6-DF58-44CB-A845-BB8C9917A171}"/>
    <cellStyle name="Total 38" xfId="3572" xr:uid="{2A4FC049-90EF-4778-92D3-C372CAF86941}"/>
    <cellStyle name="Total 39" xfId="3573" xr:uid="{E2A1FAA7-BCA7-41FD-9EA8-84BF960679D7}"/>
    <cellStyle name="Total 4" xfId="3574" xr:uid="{E428D81F-0AE4-4A89-923C-80DCA8D8E677}"/>
    <cellStyle name="Total 4 2" xfId="24348" xr:uid="{85E91FFD-6D42-4571-A023-94F682D531C8}"/>
    <cellStyle name="Total 4 2 2" xfId="25406" xr:uid="{A2F65F67-6A96-436B-A314-CF1396391399}"/>
    <cellStyle name="Total 4 2 2 2" xfId="27554" xr:uid="{E5C3514A-1B64-4A05-A966-6D633CA198CD}"/>
    <cellStyle name="Total 4 2 2 2 2" xfId="32145" xr:uid="{D4E6591C-3EF5-4007-8C5F-3F0D7ACCE615}"/>
    <cellStyle name="Total 4 2 2 3" xfId="28647" xr:uid="{AA8FF90D-8E58-40FF-A8C9-F2715CA1B88B}"/>
    <cellStyle name="Total 4 2 2 3 2" xfId="33205" xr:uid="{23DAA751-6B2B-403A-A841-060BDB17ED3C}"/>
    <cellStyle name="Total 4 2 2 4" xfId="26461" xr:uid="{46BB56CB-15A3-4642-8AE3-64743ACF668D}"/>
    <cellStyle name="Total 4 2 2 4 2" xfId="31249" xr:uid="{AC0CE494-7EE9-450F-9743-620D1FFA4BDB}"/>
    <cellStyle name="Total 4 2 2 5" xfId="30192" xr:uid="{5115ED85-9763-4F20-B2DB-F9765509B7D1}"/>
    <cellStyle name="Total 4 2 2 6" xfId="30558" xr:uid="{8C9D0F3F-9A1A-4F41-AD5E-DC072F1A07F4}"/>
    <cellStyle name="Total 4 2 3" xfId="25659" xr:uid="{4C798CDE-FEE2-42CA-A6C0-2483D5ABC1A2}"/>
    <cellStyle name="Total 4 2 3 2" xfId="27806" xr:uid="{64790D07-6F4C-460B-AAEF-8DBD0549F69E}"/>
    <cellStyle name="Total 4 2 3 2 2" xfId="32393" xr:uid="{748A14A9-CB4F-423B-A886-8F9C57FDC707}"/>
    <cellStyle name="Total 4 2 3 3" xfId="28648" xr:uid="{DB33F319-0192-4869-A5C5-27A254D5A9D0}"/>
    <cellStyle name="Total 4 2 3 3 2" xfId="33206" xr:uid="{A7F846A0-22B7-46BF-9D74-5D2DCB2DB3E5}"/>
    <cellStyle name="Total 4 2 3 4" xfId="26183" xr:uid="{08F7AA3D-C0F2-434D-9B98-AABC16DFB76B}"/>
    <cellStyle name="Total 4 2 3 4 2" xfId="30973" xr:uid="{0071A215-7BA0-4A13-9987-68E5043C5624}"/>
    <cellStyle name="Total 4 2 3 5" xfId="30193" xr:uid="{1ACD3F53-ADFB-4AC3-9AC3-C07E04C789F3}"/>
    <cellStyle name="Total 4 2 3 6" xfId="30694" xr:uid="{59062710-80B3-44FE-A0DA-7ECB613D4939}"/>
    <cellStyle name="Total 4 2 4" xfId="27190" xr:uid="{EC05850B-1E0E-46E9-8265-DBE6902D1BA8}"/>
    <cellStyle name="Total 4 2 4 2" xfId="31904" xr:uid="{7AE21FE1-E184-407D-AA2D-32A9DF6AF3FD}"/>
    <cellStyle name="Total 4 2 5" xfId="28646" xr:uid="{39551B4D-34D7-4D02-87D2-F898D7091CF2}"/>
    <cellStyle name="Total 4 2 5 2" xfId="33204" xr:uid="{190ACAA2-9A70-49F8-9C17-192275480C1C}"/>
    <cellStyle name="Total 4 2 6" xfId="26142" xr:uid="{882B0A36-676B-4FC3-B68C-5C414B9CBBBB}"/>
    <cellStyle name="Total 4 2 6 2" xfId="30932" xr:uid="{3AD10D70-11C6-4CE1-80A3-325E5126DDC1}"/>
    <cellStyle name="Total 4 2 7" xfId="30191" xr:uid="{FD4DEAAA-1B9F-4DFB-AE9E-8DC5369A5B07}"/>
    <cellStyle name="Total 4 2 8" xfId="30355" xr:uid="{126E9123-E022-4F7A-85AC-B263A5EC7226}"/>
    <cellStyle name="Total 4 3" xfId="24984" xr:uid="{473AE361-568F-4D1A-8571-275F98D4B7B9}"/>
    <cellStyle name="Total 4 3 2" xfId="25462" xr:uid="{831D738F-6DC1-42AF-9286-E63AF4B6BA4E}"/>
    <cellStyle name="Total 4 3 2 2" xfId="27610" xr:uid="{41AE5827-CBA4-499E-9363-954F276F70C2}"/>
    <cellStyle name="Total 4 3 2 2 2" xfId="32201" xr:uid="{37EBF792-3157-4618-8B2B-106454351A5A}"/>
    <cellStyle name="Total 4 3 2 3" xfId="28650" xr:uid="{DCCD97FF-8DD2-408C-A599-8666D84BE556}"/>
    <cellStyle name="Total 4 3 2 3 2" xfId="33208" xr:uid="{7857FD5D-9EC4-4DA0-80A7-2BC55379B3B1}"/>
    <cellStyle name="Total 4 3 2 4" xfId="26325" xr:uid="{CA3CBEF4-6B6D-429E-85B3-CBCD2DF1E6D2}"/>
    <cellStyle name="Total 4 3 2 4 2" xfId="31113" xr:uid="{CCE24530-9C15-42F6-A89A-7E3B28C81217}"/>
    <cellStyle name="Total 4 3 2 5" xfId="30195" xr:uid="{2EF1442F-C450-4D05-A7C8-CD7E4675F980}"/>
    <cellStyle name="Total 4 3 2 6" xfId="30614" xr:uid="{2946EA7D-E030-45F2-A4FD-7E7DE8AA7440}"/>
    <cellStyle name="Total 4 3 3" xfId="25730" xr:uid="{0E7C1091-2F41-4839-BEA8-22D4940EDE28}"/>
    <cellStyle name="Total 4 3 3 2" xfId="27877" xr:uid="{9CA2005E-DA34-4FA0-81FF-8FBF136E5EFA}"/>
    <cellStyle name="Total 4 3 3 2 2" xfId="32464" xr:uid="{D0F0B22B-E485-4190-A86E-C47A72A1D4C6}"/>
    <cellStyle name="Total 4 3 3 3" xfId="28651" xr:uid="{537354CD-D353-4F47-BDD3-AC7F1A794BC1}"/>
    <cellStyle name="Total 4 3 3 3 2" xfId="33209" xr:uid="{5AD2CD01-1645-4037-A998-F818C4CFE00B}"/>
    <cellStyle name="Total 4 3 3 4" xfId="26446" xr:uid="{6901978E-299C-4296-9DCE-D77EDDB9CD93}"/>
    <cellStyle name="Total 4 3 3 4 2" xfId="31234" xr:uid="{FC92C783-007F-46B4-ADD1-3766EDF8E4CE}"/>
    <cellStyle name="Total 4 3 3 5" xfId="30196" xr:uid="{EB624B26-9BFC-42B5-8F92-0A0458176D1C}"/>
    <cellStyle name="Total 4 3 3 6" xfId="30718" xr:uid="{204E081E-B1CE-4250-B96B-4F03601E83E5}"/>
    <cellStyle name="Total 4 3 4" xfId="27386" xr:uid="{5701980D-D48D-448F-919C-12208F32D2D3}"/>
    <cellStyle name="Total 4 3 4 2" xfId="32002" xr:uid="{431B2F5B-B50A-43C3-A738-5046D5A50894}"/>
    <cellStyle name="Total 4 3 5" xfId="28649" xr:uid="{8ADDED8B-FDD2-49EE-8420-302196FAC2C8}"/>
    <cellStyle name="Total 4 3 5 2" xfId="33207" xr:uid="{C20C5D36-42BC-4BB5-A160-4CB9685BFB94}"/>
    <cellStyle name="Total 4 3 6" xfId="26544" xr:uid="{FAB3CECD-41E5-4F9D-958C-D152311993E7}"/>
    <cellStyle name="Total 4 3 6 2" xfId="31332" xr:uid="{6A3C6890-FC71-4C24-A3BC-5B75BE3E3DD9}"/>
    <cellStyle name="Total 4 3 7" xfId="30194" xr:uid="{DF906989-5034-4853-919D-3AF1A161AD3C}"/>
    <cellStyle name="Total 4 3 8" xfId="30426" xr:uid="{E14B89CD-BDE2-48F5-8582-1C4081D56D3A}"/>
    <cellStyle name="Total 4 4" xfId="25207" xr:uid="{1F273510-4E29-4E39-A998-F867983E37E5}"/>
    <cellStyle name="Total 4 4 2" xfId="25417" xr:uid="{8FB0FC2B-D648-480C-BC37-8B9B54842FE0}"/>
    <cellStyle name="Total 4 4 2 2" xfId="27565" xr:uid="{3829A692-8D8B-4425-9918-153B6AC5FFC5}"/>
    <cellStyle name="Total 4 4 2 2 2" xfId="32156" xr:uid="{EC71788C-F449-408F-95B7-952B32A89DBD}"/>
    <cellStyle name="Total 4 4 2 3" xfId="28653" xr:uid="{E03AE7F7-AA29-4FB2-98B3-A52EB573E204}"/>
    <cellStyle name="Total 4 4 2 3 2" xfId="33211" xr:uid="{17FB37FC-1D84-47CE-9BD6-698AC4F56C1A}"/>
    <cellStyle name="Total 4 4 2 4" xfId="26419" xr:uid="{7096E365-CDB2-46F3-B356-711FBD749AF2}"/>
    <cellStyle name="Total 4 4 2 4 2" xfId="31207" xr:uid="{7DE018E1-CCE7-48BC-8A54-B742FFAC53B5}"/>
    <cellStyle name="Total 4 4 2 5" xfId="30198" xr:uid="{46835558-BFB7-4C4D-9B07-651DB7C768E1}"/>
    <cellStyle name="Total 4 4 2 6" xfId="30569" xr:uid="{AB9C2457-AD36-48F8-9621-83A15D733086}"/>
    <cellStyle name="Total 4 4 3" xfId="25803" xr:uid="{CEE5AB03-4363-4AE7-B136-482ABC33C25E}"/>
    <cellStyle name="Total 4 4 3 2" xfId="27950" xr:uid="{0CA36388-9502-4B8F-8649-659BC3B225F2}"/>
    <cellStyle name="Total 4 4 3 2 2" xfId="32537" xr:uid="{D8C8DDFD-5B3D-4D49-9629-846C875CBF0E}"/>
    <cellStyle name="Total 4 4 3 3" xfId="28654" xr:uid="{6E27CBE1-38DB-4DF7-A238-E9B6AF661151}"/>
    <cellStyle name="Total 4 4 3 3 2" xfId="33212" xr:uid="{BBC3460F-3E86-4EDF-8682-843467CC6955}"/>
    <cellStyle name="Total 4 4 3 4" xfId="29319" xr:uid="{3E85FD96-310C-4981-B567-5E910289413B}"/>
    <cellStyle name="Total 4 4 3 4 2" xfId="33301" xr:uid="{F0D92B5E-4F45-4230-9D78-F22DA04A0AFA}"/>
    <cellStyle name="Total 4 4 3 5" xfId="30199" xr:uid="{FE996E81-1E87-48ED-B4C6-5DFEEDB42EEB}"/>
    <cellStyle name="Total 4 4 3 6" xfId="30791" xr:uid="{5D96989C-7D82-4CF3-AA6B-ED988AD5E50F}"/>
    <cellStyle name="Total 4 4 4" xfId="27484" xr:uid="{4D2D2ABD-4268-447E-B2F0-10F70597D0DC}"/>
    <cellStyle name="Total 4 4 4 2" xfId="32082" xr:uid="{A3DAE1D5-BF3E-4772-AD71-49327D657F14}"/>
    <cellStyle name="Total 4 4 5" xfId="28652" xr:uid="{B3E922F6-7ED1-4D02-A329-EE74C2E9EC9D}"/>
    <cellStyle name="Total 4 4 5 2" xfId="33210" xr:uid="{60DA06BB-0007-460F-AD45-0E39911A721C}"/>
    <cellStyle name="Total 4 4 6" xfId="26198" xr:uid="{2FEDB42E-6761-4F1F-9359-76B6AA02453F}"/>
    <cellStyle name="Total 4 4 6 2" xfId="30988" xr:uid="{DFCA63E5-6F77-4B35-ABFD-1D57589CD08B}"/>
    <cellStyle name="Total 4 4 7" xfId="30197" xr:uid="{1BE34DA1-DB98-4E18-A4FD-DA42AC24B312}"/>
    <cellStyle name="Total 4 4 8" xfId="30499" xr:uid="{1F545FFC-F4ED-4DF0-9D2C-9B2B33F9101E}"/>
    <cellStyle name="Total 40" xfId="3575" xr:uid="{B9E6BCAC-0E08-48CF-ADEC-FA5454C026D5}"/>
    <cellStyle name="Total 41" xfId="3576" xr:uid="{B4EAD1E2-806D-4479-9EF0-8B0645D7085F}"/>
    <cellStyle name="Total 42" xfId="3577" xr:uid="{B29EA961-351B-4979-94CD-298CDA525DF9}"/>
    <cellStyle name="Total 43" xfId="3578" xr:uid="{16330908-20DC-428F-8CFA-C43C868A36D5}"/>
    <cellStyle name="Total 44" xfId="3579" xr:uid="{2A3028D6-85D6-4337-918A-72258C377FB2}"/>
    <cellStyle name="Total 45" xfId="3580" xr:uid="{FFA91F9A-E47B-4AFC-9905-855B51239A4F}"/>
    <cellStyle name="Total 46" xfId="3581" xr:uid="{CC2024DA-CB34-4E91-B5A6-0CDD07B1C353}"/>
    <cellStyle name="Total 47" xfId="3582" xr:uid="{9E1E5837-193B-4031-BB00-879503507A9F}"/>
    <cellStyle name="Total 48" xfId="3583" xr:uid="{FD9F4CE6-2A98-4748-87A2-51FBCF35B5B8}"/>
    <cellStyle name="Total 49" xfId="3584" xr:uid="{CABD0843-1853-4FBD-A6E5-50C2BFD365C5}"/>
    <cellStyle name="Total 5" xfId="3585" xr:uid="{3B5F004F-DA0E-4E83-9D5C-B4BED0C8E469}"/>
    <cellStyle name="Total 5 2" xfId="24349" xr:uid="{B673F069-FFBC-4DF2-A4F1-F96695F584D9}"/>
    <cellStyle name="Total 5 2 2" xfId="25507" xr:uid="{BEA61C80-41AC-4E00-B43C-C72AB9A965E4}"/>
    <cellStyle name="Total 5 2 2 2" xfId="27655" xr:uid="{EC4A4318-2AB9-4E30-A141-C552417B8702}"/>
    <cellStyle name="Total 5 2 2 2 2" xfId="32246" xr:uid="{7D3473E9-CF87-49D4-BC71-F536BABC37E0}"/>
    <cellStyle name="Total 5 2 2 3" xfId="28656" xr:uid="{A40BCE0C-AA0D-47C1-84E8-168DB02A460E}"/>
    <cellStyle name="Total 5 2 2 3 2" xfId="33214" xr:uid="{C6E515D6-DCD4-4D53-8AF4-4077195F6501}"/>
    <cellStyle name="Total 5 2 2 4" xfId="26869" xr:uid="{DA7B1974-7DBD-4B42-AB19-CADAF6CB4512}"/>
    <cellStyle name="Total 5 2 2 4 2" xfId="31630" xr:uid="{66A5CAB7-666B-4746-B0EE-671F3E3F1516}"/>
    <cellStyle name="Total 5 2 2 5" xfId="30201" xr:uid="{278AB779-7E78-48A0-8901-616F9A733A37}"/>
    <cellStyle name="Total 5 2 2 6" xfId="30659" xr:uid="{E9F99C95-94B9-44A7-8083-18E5C9D56262}"/>
    <cellStyle name="Total 5 2 3" xfId="25660" xr:uid="{74C34DC1-47C3-4FF3-9E67-8FB7FEB99B0D}"/>
    <cellStyle name="Total 5 2 3 2" xfId="27807" xr:uid="{0674C964-EAEB-4784-AC71-38087F314C69}"/>
    <cellStyle name="Total 5 2 3 2 2" xfId="32394" xr:uid="{CF341D5B-6FAC-4048-8B5A-3708821246E9}"/>
    <cellStyle name="Total 5 2 3 3" xfId="28657" xr:uid="{B20BD966-76BF-4897-91D0-F8EB1997856B}"/>
    <cellStyle name="Total 5 2 3 3 2" xfId="33215" xr:uid="{435C706A-CA2C-4447-B6B2-8B7187273419}"/>
    <cellStyle name="Total 5 2 3 4" xfId="26130" xr:uid="{039BF577-2F9E-440D-92AA-738E3404303B}"/>
    <cellStyle name="Total 5 2 3 4 2" xfId="30920" xr:uid="{F7E66450-C006-41AC-A1D0-36141A6BE2AB}"/>
    <cellStyle name="Total 5 2 3 5" xfId="30202" xr:uid="{06B65D19-E848-468A-A713-8B29BF638918}"/>
    <cellStyle name="Total 5 2 3 6" xfId="30695" xr:uid="{455965FF-D983-4B91-95E0-6DC78D647CC8}"/>
    <cellStyle name="Total 5 2 4" xfId="27191" xr:uid="{D9F262D0-D25F-4CBE-8D16-15702091B09F}"/>
    <cellStyle name="Total 5 2 4 2" xfId="31905" xr:uid="{E1657FBF-251C-4CA7-AC86-219710E4CC02}"/>
    <cellStyle name="Total 5 2 5" xfId="28655" xr:uid="{46BCCA06-BB14-46A3-8EC3-AE9F49E665B7}"/>
    <cellStyle name="Total 5 2 5 2" xfId="33213" xr:uid="{23C41535-D32B-458A-9A22-5C45973A9327}"/>
    <cellStyle name="Total 5 2 6" xfId="26989" xr:uid="{E40B7D8D-A0A8-4BD2-82AE-53374110D433}"/>
    <cellStyle name="Total 5 2 6 2" xfId="31750" xr:uid="{067C7BCF-9383-49C6-B4CC-3EFDCDEDB64A}"/>
    <cellStyle name="Total 5 2 7" xfId="30200" xr:uid="{1D549249-892A-4821-A5B0-02F7C75C81B2}"/>
    <cellStyle name="Total 5 2 8" xfId="30356" xr:uid="{F770AC12-BDF0-4B32-8F4E-D2BCDA2AB25E}"/>
    <cellStyle name="Total 5 3" xfId="24985" xr:uid="{F6E08509-FD72-4FC4-830F-87F96FC2BFDB}"/>
    <cellStyle name="Total 5 3 2" xfId="25370" xr:uid="{9BDB76E6-3916-48C9-AF25-251B24E09466}"/>
    <cellStyle name="Total 5 3 2 2" xfId="27518" xr:uid="{8CA6B32C-4F44-4A33-BE80-46B5BEB5B71A}"/>
    <cellStyle name="Total 5 3 2 2 2" xfId="32110" xr:uid="{A30322C5-E1E9-41B5-9BF9-BC8D908407F9}"/>
    <cellStyle name="Total 5 3 2 3" xfId="28659" xr:uid="{40782D84-45A2-4F44-8767-3537175C10B4}"/>
    <cellStyle name="Total 5 3 2 3 2" xfId="33217" xr:uid="{38787049-B1F8-4AAA-9BB4-ECCB4CB44804}"/>
    <cellStyle name="Total 5 3 2 4" xfId="27358" xr:uid="{1A506C1B-9FF3-41E2-A021-76FDAD3E0F88}"/>
    <cellStyle name="Total 5 3 2 4 2" xfId="31987" xr:uid="{11F3474B-96E7-4F3A-B3D1-55274E0068DE}"/>
    <cellStyle name="Total 5 3 2 5" xfId="30204" xr:uid="{7195B190-CF62-475B-9A37-554619E8C8CC}"/>
    <cellStyle name="Total 5 3 2 6" xfId="30523" xr:uid="{8C6347F8-AA57-4699-9788-B56CAA2FD856}"/>
    <cellStyle name="Total 5 3 3" xfId="25731" xr:uid="{B1DEBCD5-C025-4BB5-B5AD-A0EEF61A211E}"/>
    <cellStyle name="Total 5 3 3 2" xfId="27878" xr:uid="{0E8664D2-E4DA-4C78-B79A-F8F80545CE31}"/>
    <cellStyle name="Total 5 3 3 2 2" xfId="32465" xr:uid="{8A99BCDB-792A-4304-979A-6C33886D4B01}"/>
    <cellStyle name="Total 5 3 3 3" xfId="28660" xr:uid="{6EA77C11-6F3E-4C79-89CD-5314D31F6D3E}"/>
    <cellStyle name="Total 5 3 3 3 2" xfId="33218" xr:uid="{920CBA30-374C-4FF0-8A6C-37A5F7DFB676}"/>
    <cellStyle name="Total 5 3 3 4" xfId="26212" xr:uid="{CA5357B6-8BB1-448A-8276-EFE926247A09}"/>
    <cellStyle name="Total 5 3 3 4 2" xfId="31001" xr:uid="{0B12657D-75F7-4F9B-AC63-D9F5842F86F3}"/>
    <cellStyle name="Total 5 3 3 5" xfId="30205" xr:uid="{1A489382-7718-496D-921F-C27B111A166A}"/>
    <cellStyle name="Total 5 3 3 6" xfId="30719" xr:uid="{90550088-B76A-4344-8DD1-ED0ED46808B0}"/>
    <cellStyle name="Total 5 3 4" xfId="27387" xr:uid="{9408E660-A3DB-4408-871B-81AD6BBB8C38}"/>
    <cellStyle name="Total 5 3 4 2" xfId="32003" xr:uid="{BE6379A9-9E40-46E6-BCE4-D6229B313F65}"/>
    <cellStyle name="Total 5 3 5" xfId="28658" xr:uid="{BD1C2FAA-D9E4-4A2D-B2FC-D8BCD84C5C08}"/>
    <cellStyle name="Total 5 3 5 2" xfId="33216" xr:uid="{F51DD31E-D454-4542-A11D-CCBE7144E248}"/>
    <cellStyle name="Total 5 3 6" xfId="26564" xr:uid="{D396B80F-0113-4F76-B6C6-BB9B03C103D7}"/>
    <cellStyle name="Total 5 3 6 2" xfId="31352" xr:uid="{4B4CA9AD-27C9-4A3E-A8C6-BE9AC761022C}"/>
    <cellStyle name="Total 5 3 7" xfId="30203" xr:uid="{4B3986CE-D826-41D9-9800-EC177B9C4240}"/>
    <cellStyle name="Total 5 3 8" xfId="30427" xr:uid="{C6C3B118-75CF-40FC-A987-8C260BA89ACF}"/>
    <cellStyle name="Total 5 4" xfId="25208" xr:uid="{A1213240-AA7A-46EE-A9D1-0D60D02A68F0}"/>
    <cellStyle name="Total 5 4 2" xfId="25451" xr:uid="{418FF7AD-CE71-409B-9014-1E32A81676D2}"/>
    <cellStyle name="Total 5 4 2 2" xfId="27599" xr:uid="{6397EFD2-8526-41B9-B282-BB4E63596D63}"/>
    <cellStyle name="Total 5 4 2 2 2" xfId="32190" xr:uid="{1B628312-EE43-4FCA-BE69-C94AA5F2079F}"/>
    <cellStyle name="Total 5 4 2 3" xfId="28662" xr:uid="{C5E202D8-97C4-49BC-9033-85A7D3216E93}"/>
    <cellStyle name="Total 5 4 2 3 2" xfId="33220" xr:uid="{42F6D95C-BF1E-4A8C-A3EE-2A252BAB5035}"/>
    <cellStyle name="Total 5 4 2 4" xfId="27004" xr:uid="{85413EFF-2A1C-4188-AAC8-2C317A099D5B}"/>
    <cellStyle name="Total 5 4 2 4 2" xfId="31765" xr:uid="{0F470DC3-8D5D-49FB-BAB3-6F371BD18F39}"/>
    <cellStyle name="Total 5 4 2 5" xfId="30207" xr:uid="{8EBDF012-77AB-4664-8978-BF0C628F4390}"/>
    <cellStyle name="Total 5 4 2 6" xfId="30603" xr:uid="{35A11094-4B9F-4846-8007-2363C03874AA}"/>
    <cellStyle name="Total 5 4 3" xfId="25804" xr:uid="{58E5951A-FFA5-40DC-9EDD-9FDDB11D0CA3}"/>
    <cellStyle name="Total 5 4 3 2" xfId="27951" xr:uid="{C5E4B031-BA02-4DF5-B58B-A87937CB37E0}"/>
    <cellStyle name="Total 5 4 3 2 2" xfId="32538" xr:uid="{CF7BF919-6411-4884-B1CE-AA63A0D5A244}"/>
    <cellStyle name="Total 5 4 3 3" xfId="28663" xr:uid="{5DE2B82A-EBBA-440A-BB87-4E0E27F09E08}"/>
    <cellStyle name="Total 5 4 3 3 2" xfId="33221" xr:uid="{E06C17A7-7187-4C5A-9205-5BDB4F5FBDEC}"/>
    <cellStyle name="Total 5 4 3 4" xfId="29320" xr:uid="{24E72CC3-E83C-4871-9121-9EA36994A274}"/>
    <cellStyle name="Total 5 4 3 4 2" xfId="33302" xr:uid="{CC557745-13D7-4D1E-8F26-C7DDE8CF0D51}"/>
    <cellStyle name="Total 5 4 3 5" xfId="30208" xr:uid="{88739355-D810-4583-A121-DFB6456F8FF8}"/>
    <cellStyle name="Total 5 4 3 6" xfId="30792" xr:uid="{C9C1BFD1-1D4B-41F6-8422-0CF4145DA929}"/>
    <cellStyle name="Total 5 4 4" xfId="27485" xr:uid="{9F30A628-11CF-40E8-8FFD-5CF5EFF8948B}"/>
    <cellStyle name="Total 5 4 4 2" xfId="32083" xr:uid="{0ED4A8E9-763F-478A-8788-6F35A1E4C448}"/>
    <cellStyle name="Total 5 4 5" xfId="28661" xr:uid="{D57060E8-A6C2-4047-8C08-E02F56E7E65F}"/>
    <cellStyle name="Total 5 4 5 2" xfId="33219" xr:uid="{EA6BADB1-1F77-49E1-A67E-DABAC2C50A3E}"/>
    <cellStyle name="Total 5 4 6" xfId="26558" xr:uid="{D5D6208D-96DD-41FE-BAC0-62BDCF7160DD}"/>
    <cellStyle name="Total 5 4 6 2" xfId="31346" xr:uid="{1CD49BBA-5A29-4448-997B-6B94C7C21C6F}"/>
    <cellStyle name="Total 5 4 7" xfId="30206" xr:uid="{1EF9A365-F672-4E28-94E9-F3BA826FA407}"/>
    <cellStyle name="Total 5 4 8" xfId="30500" xr:uid="{842D5452-3177-4204-92DB-6FC0112D4D43}"/>
    <cellStyle name="Total 50" xfId="3586" xr:uid="{36CECC2B-33EA-4560-8B20-4518CD5BAADD}"/>
    <cellStyle name="Total 51" xfId="3587" xr:uid="{76111DBD-73A4-42FF-A2E5-C8E9ABEAD004}"/>
    <cellStyle name="Total 52" xfId="3588" xr:uid="{2DBC7140-3888-4107-AFB0-4840F59A28B9}"/>
    <cellStyle name="Total 53" xfId="3589" xr:uid="{18AD2EC0-60BF-4AE6-B473-0D98C17E8D1C}"/>
    <cellStyle name="Total 54" xfId="3590" xr:uid="{13C67142-131D-401F-89A2-5D41FF568F4E}"/>
    <cellStyle name="Total 55" xfId="3591" xr:uid="{14550631-A385-4DA2-B33C-F05178E3C654}"/>
    <cellStyle name="Total 56" xfId="3592" xr:uid="{83A4A467-DB4E-4D67-A27E-CBF8CC142A2E}"/>
    <cellStyle name="Total 57" xfId="3593" xr:uid="{D9B632C1-5860-4145-9309-7C3AB62F23C2}"/>
    <cellStyle name="Total 58" xfId="3594" xr:uid="{F0ED860F-8900-4CEE-A409-876F39D86964}"/>
    <cellStyle name="Total 59" xfId="3595" xr:uid="{B37008BF-AC51-4D87-A199-BE9191BE4248}"/>
    <cellStyle name="Total 6" xfId="3596" xr:uid="{3B72F0C8-470E-46FC-99C0-CA648052AF49}"/>
    <cellStyle name="Total 60" xfId="3597" xr:uid="{E6D7D9D0-9077-4379-9E9E-0056631A8DB4}"/>
    <cellStyle name="Total 61" xfId="3598" xr:uid="{052F7037-78E0-4872-B50C-2A0A7B689AFA}"/>
    <cellStyle name="Total 62" xfId="3599" xr:uid="{53B455AB-512A-45A5-B871-021AE019FAB1}"/>
    <cellStyle name="Total 63" xfId="3600" xr:uid="{9953A42A-6B00-4640-B8D6-EF2D5EF063CE}"/>
    <cellStyle name="Total 64" xfId="3601" xr:uid="{DC1A68F2-71D2-485B-A423-79098FBAB012}"/>
    <cellStyle name="Total 65" xfId="3602" xr:uid="{01DF95B7-2C38-4CD6-BD3F-991040CB4289}"/>
    <cellStyle name="Total 66" xfId="3603" xr:uid="{B47E1D11-A9E8-4D21-BF37-9C30F7D1AA6B}"/>
    <cellStyle name="Total 67" xfId="3604" xr:uid="{B50347BD-296A-4D0F-9086-0398A057C2DC}"/>
    <cellStyle name="Total 68" xfId="3605" xr:uid="{4A9F73D3-5737-4514-B06E-35623F0CCC66}"/>
    <cellStyle name="Total 69" xfId="3606" xr:uid="{EC6424FB-C882-4C70-BF19-8B125274B12F}"/>
    <cellStyle name="Total 7" xfId="3607" xr:uid="{927A290A-4AF4-4495-837F-2C30E4306745}"/>
    <cellStyle name="Total 70" xfId="3608" xr:uid="{05294000-5C72-46CB-8D09-C1E19988F6A6}"/>
    <cellStyle name="Total 71" xfId="3609" xr:uid="{CB3EBA04-237B-4FB2-82B1-E18D71B94A19}"/>
    <cellStyle name="Total 72" xfId="3610" xr:uid="{C03BB92E-48D2-40A5-A3AF-C02AE628B93E}"/>
    <cellStyle name="Total 73" xfId="23993" xr:uid="{79546ACA-70B0-477F-B7FE-FB8983D4FBEA}"/>
    <cellStyle name="Total 73 2" xfId="27099" xr:uid="{1DE8A5D2-CDB6-4849-A1C3-5824032290C8}"/>
    <cellStyle name="Total 8" xfId="3611" xr:uid="{66449422-2B62-4015-8C12-1652F04995B6}"/>
    <cellStyle name="Total 9" xfId="3612" xr:uid="{430BAE42-B15F-45A4-A784-FD64AEEEB894}"/>
    <cellStyle name="Total2 - Style2" xfId="225" xr:uid="{BF74BD2E-4A03-459A-8435-9B4DB263327C}"/>
    <cellStyle name="TRANSMISSION RELIABILITY PORTION OF PROJECT" xfId="226" xr:uid="{99387AAD-C647-422D-982D-E3C8F4C348DC}"/>
    <cellStyle name="Underl - Style4" xfId="227" xr:uid="{D8762088-A17F-4E77-BD10-24036A0EF11E}"/>
    <cellStyle name="Underl - Style4 2" xfId="30209" xr:uid="{150D5656-9955-45F7-91FB-2A4F48D887B4}"/>
    <cellStyle name="Underl - Style4 2 2" xfId="33411" xr:uid="{13401B6B-C585-4D43-AAE6-4FB8CFAD8CAA}"/>
    <cellStyle name="UNLocked" xfId="694" xr:uid="{4A17FE3B-05D3-4068-BAFE-A2B9080E5C67}"/>
    <cellStyle name="UNLocked 2" xfId="24350" xr:uid="{E67FBAE4-5331-4E75-9ECA-F616CEA1DD44}"/>
    <cellStyle name="Unprot" xfId="228" xr:uid="{92C414F5-EDCC-4708-8AB2-ED8649404B6A}"/>
    <cellStyle name="Unprot$" xfId="229" xr:uid="{C26953B8-43B0-4ED7-B028-F502FBFF176E}"/>
    <cellStyle name="Unprotect" xfId="230" xr:uid="{B474D05C-BA74-462D-BDD5-655DCF702DA8}"/>
    <cellStyle name="UploadThisRowValue" xfId="3613" xr:uid="{626F8CB3-0D5D-4815-B1F5-B19AF3B29442}"/>
    <cellStyle name="Warning Text" xfId="14" builtinId="11" customBuiltin="1"/>
    <cellStyle name="Warning Text 10" xfId="3614" xr:uid="{CC5B2E88-F50A-401F-9D87-0977BE375E8B}"/>
    <cellStyle name="Warning Text 11" xfId="3615" xr:uid="{CF073B62-41D5-4153-A84D-97452980DAAF}"/>
    <cellStyle name="Warning Text 12" xfId="3616" xr:uid="{DDD2FAD6-CC00-4056-9291-57D750022BF8}"/>
    <cellStyle name="Warning Text 13" xfId="3617" xr:uid="{FAB04799-5000-493F-9C98-F15CFFBC411F}"/>
    <cellStyle name="Warning Text 14" xfId="3618" xr:uid="{758B6D65-3D05-4A6B-BB7B-833C19797123}"/>
    <cellStyle name="Warning Text 15" xfId="3619" xr:uid="{10BC8595-F1C7-49E7-AE3C-AF79ED95AA6B}"/>
    <cellStyle name="Warning Text 16" xfId="3620" xr:uid="{61F603FE-EB63-4438-8E46-A08AB0BF75AC}"/>
    <cellStyle name="Warning Text 17" xfId="3621" xr:uid="{DD6A62CD-F40F-4E25-B3C6-151CC1E7D0C2}"/>
    <cellStyle name="Warning Text 18" xfId="3622" xr:uid="{55C9AA6C-0AFE-43C1-8C0D-AA394A46BC63}"/>
    <cellStyle name="Warning Text 19" xfId="3623" xr:uid="{88D7BEEE-B7D3-4B05-8B06-B7F49F5BCF68}"/>
    <cellStyle name="Warning Text 2" xfId="3624" xr:uid="{173AD928-C3E7-48F1-8FE2-75A226D2744C}"/>
    <cellStyle name="Warning Text 2 2" xfId="24353" xr:uid="{4A5BDEBC-26C6-4F84-A078-C93736181C58}"/>
    <cellStyle name="Warning Text 2 3" xfId="24352" xr:uid="{7DA9EC25-9BA4-462F-8C1D-2FE39C84F2A3}"/>
    <cellStyle name="Warning Text 20" xfId="3625" xr:uid="{9112703C-C473-4452-9618-4A283618BA78}"/>
    <cellStyle name="Warning Text 21" xfId="3626" xr:uid="{C52822B2-6B15-4843-A5E9-D3EA294AD83A}"/>
    <cellStyle name="Warning Text 22" xfId="3627" xr:uid="{A55A91E9-72F3-4007-95A2-E8A4BA0ADBB8}"/>
    <cellStyle name="Warning Text 23" xfId="3628" xr:uid="{E530260D-F089-428B-9961-5EC808EEB203}"/>
    <cellStyle name="Warning Text 24" xfId="3629" xr:uid="{2B54265C-C8B0-4174-8E35-4DDF372E8E49}"/>
    <cellStyle name="Warning Text 25" xfId="3630" xr:uid="{629DA905-056B-4F05-B68F-012343477A2F}"/>
    <cellStyle name="Warning Text 26" xfId="3631" xr:uid="{8444C818-5809-4320-8B1C-0D9132C448A7}"/>
    <cellStyle name="Warning Text 27" xfId="3632" xr:uid="{80B8C3BC-7E5E-436C-B570-5DAF804B7682}"/>
    <cellStyle name="Warning Text 28" xfId="3633" xr:uid="{5B2F942C-A1EA-4BDD-B303-8BF334A449BB}"/>
    <cellStyle name="Warning Text 29" xfId="3634" xr:uid="{83A374B0-9089-4ECA-8F8F-CB4FB5E4F87E}"/>
    <cellStyle name="Warning Text 3" xfId="3635" xr:uid="{9096DAAD-A587-4CED-AE75-F124EE058C07}"/>
    <cellStyle name="Warning Text 3 2" xfId="24355" xr:uid="{AC3C8F07-B28B-48E4-8412-7C14B6427558}"/>
    <cellStyle name="Warning Text 3 3" xfId="24354" xr:uid="{4897EA7C-99C1-4F2C-898A-5C5239DFE01B}"/>
    <cellStyle name="Warning Text 30" xfId="3636" xr:uid="{F927D8B9-2161-4AFF-8F76-D1E992D21C3A}"/>
    <cellStyle name="Warning Text 31" xfId="3637" xr:uid="{2A3F47F1-34FD-406A-B69E-3D56F508AD1F}"/>
    <cellStyle name="Warning Text 32" xfId="3638" xr:uid="{9BAC0DA5-ACC6-4712-898A-7B0397316827}"/>
    <cellStyle name="Warning Text 33" xfId="3639" xr:uid="{C710AE8D-F442-4466-A958-78E3E65799F8}"/>
    <cellStyle name="Warning Text 34" xfId="3640" xr:uid="{B55F6303-D3B1-4AD0-BF1B-8CEE4FF9A253}"/>
    <cellStyle name="Warning Text 35" xfId="3641" xr:uid="{38C7F291-1716-48E3-B88A-29F4FE52DE16}"/>
    <cellStyle name="Warning Text 36" xfId="3642" xr:uid="{CDA14C8F-9CF7-4533-90BF-9D8DB35C75E5}"/>
    <cellStyle name="Warning Text 37" xfId="3643" xr:uid="{4438B444-D2B3-4A53-BFC0-1441687BF8D1}"/>
    <cellStyle name="Warning Text 38" xfId="3644" xr:uid="{D685B729-5587-4C65-8B75-3FF617DE9678}"/>
    <cellStyle name="Warning Text 39" xfId="3645" xr:uid="{B609092B-18DC-4DED-B88E-CA2F8B94C9FF}"/>
    <cellStyle name="Warning Text 4" xfId="3646" xr:uid="{8A1047B2-EBEF-454C-A9DC-D648CC244445}"/>
    <cellStyle name="Warning Text 4 2" xfId="24356" xr:uid="{9ACA24F8-1711-4BE7-B3E9-94FBE349DF1F}"/>
    <cellStyle name="Warning Text 40" xfId="3647" xr:uid="{5A0A6405-EAA3-4B6D-8800-7DA1DB535052}"/>
    <cellStyle name="Warning Text 41" xfId="3648" xr:uid="{BACD8F58-B3B3-4938-B28C-910D5F759542}"/>
    <cellStyle name="Warning Text 42" xfId="3649" xr:uid="{A16D85ED-6243-43C9-A07C-C193742400AC}"/>
    <cellStyle name="Warning Text 43" xfId="3650" xr:uid="{F75A3AF0-191A-46A2-9F5B-E32100BEFC6F}"/>
    <cellStyle name="Warning Text 44" xfId="3651" xr:uid="{CFD4D3B3-8E35-4521-84D4-AA7E25E80433}"/>
    <cellStyle name="Warning Text 45" xfId="3652" xr:uid="{D085B90E-085C-4481-94DF-196E148055AF}"/>
    <cellStyle name="Warning Text 46" xfId="3653" xr:uid="{A7B03C9E-43F3-4584-8205-59AABB383837}"/>
    <cellStyle name="Warning Text 47" xfId="3654" xr:uid="{883C2A36-48A2-497B-815D-2C2AEC34BD93}"/>
    <cellStyle name="Warning Text 48" xfId="3655" xr:uid="{E475F70A-9F57-487A-B459-6BB8A1AA7888}"/>
    <cellStyle name="Warning Text 49" xfId="3656" xr:uid="{1E2D2E61-EC68-4C5B-97AE-7C57F00991FB}"/>
    <cellStyle name="Warning Text 5" xfId="3657" xr:uid="{80B6A1E7-181C-4E68-BB1D-95BEDA7666B4}"/>
    <cellStyle name="Warning Text 5 2" xfId="24357" xr:uid="{4A74ED3C-CE16-4908-8C3B-DDA26E4073B9}"/>
    <cellStyle name="Warning Text 50" xfId="3658" xr:uid="{60F6B03B-1843-4351-96A5-13886EB61F0F}"/>
    <cellStyle name="Warning Text 51" xfId="3659" xr:uid="{0518BFF2-FFE1-4BEC-B6DB-6B14820F1D19}"/>
    <cellStyle name="Warning Text 52" xfId="3660" xr:uid="{A3CFB1EB-B34B-493A-A6EC-699AC34FFE57}"/>
    <cellStyle name="Warning Text 53" xfId="3661" xr:uid="{91DE8ED9-7168-4C3C-BBA6-48A655951641}"/>
    <cellStyle name="Warning Text 54" xfId="3662" xr:uid="{7CD93815-0549-4723-A982-D567486F30BC}"/>
    <cellStyle name="Warning Text 55" xfId="3663" xr:uid="{206141E7-5FCA-47BD-B724-501BAC4F55F5}"/>
    <cellStyle name="Warning Text 56" xfId="3664" xr:uid="{C8EF6249-0486-4EC0-AA77-A5F276720634}"/>
    <cellStyle name="Warning Text 57" xfId="3665" xr:uid="{B7ECC66F-3E4D-4ACA-B77C-46541957EC1C}"/>
    <cellStyle name="Warning Text 58" xfId="3666" xr:uid="{09649924-3A36-4DB8-9FCE-DE5145E9BF28}"/>
    <cellStyle name="Warning Text 59" xfId="3667" xr:uid="{EA1CAFE9-7D98-4DF4-95C6-E0D3DA372105}"/>
    <cellStyle name="Warning Text 6" xfId="3668" xr:uid="{C524A3EA-AEC2-4A13-846F-D6E20F8B3186}"/>
    <cellStyle name="Warning Text 60" xfId="3669" xr:uid="{84F1BB23-D69A-4779-AB07-13AA4690EAB5}"/>
    <cellStyle name="Warning Text 61" xfId="3670" xr:uid="{4CA1369D-514B-4EAE-92A3-336068EBDC0E}"/>
    <cellStyle name="Warning Text 62" xfId="3671" xr:uid="{7595FB40-142F-4CA8-A915-1C797AB3F57D}"/>
    <cellStyle name="Warning Text 63" xfId="3672" xr:uid="{DD310194-4E16-4F96-BB69-71BD5A96A80B}"/>
    <cellStyle name="Warning Text 64" xfId="3673" xr:uid="{118DE065-A82D-47BF-9668-24EFE4E06C52}"/>
    <cellStyle name="Warning Text 65" xfId="3674" xr:uid="{C32CE0B0-5126-4D4D-BFE0-DDE540BAC179}"/>
    <cellStyle name="Warning Text 66" xfId="3675" xr:uid="{0BBDA11B-76B1-4A35-B948-77F19635BE85}"/>
    <cellStyle name="Warning Text 67" xfId="3676" xr:uid="{C285073E-F737-4A51-B742-33069C91F966}"/>
    <cellStyle name="Warning Text 68" xfId="3677" xr:uid="{F9F959B0-1FD5-4B57-8E0E-6D293F9EE244}"/>
    <cellStyle name="Warning Text 69" xfId="3678" xr:uid="{58509C18-424E-4BB4-804E-D35952A0ED18}"/>
    <cellStyle name="Warning Text 7" xfId="3679" xr:uid="{7BE3DFD0-8617-4E9C-886A-D5CD6571E539}"/>
    <cellStyle name="Warning Text 70" xfId="3680" xr:uid="{48A0562E-CCB3-4CF8-B28B-E547EA0684F6}"/>
    <cellStyle name="Warning Text 71" xfId="3681" xr:uid="{028B546D-C7C9-4137-B145-61F9FE7C7DB0}"/>
    <cellStyle name="Warning Text 72" xfId="3682" xr:uid="{5341904E-A765-44E4-99B0-7CF995CF0971}"/>
    <cellStyle name="Warning Text 8" xfId="3683" xr:uid="{721C1B73-3576-4278-B3B3-B6D8DC6D67C5}"/>
    <cellStyle name="Warning Text 9" xfId="3684" xr:uid="{28ADC500-0FDD-41BC-8C6E-818618E71152}"/>
    <cellStyle name="WhitePattern" xfId="695" xr:uid="{7A360130-B7D7-4405-8B08-2E0CDB8BC788}"/>
    <cellStyle name="WhitePattern1" xfId="696" xr:uid="{CD231DF2-32C3-47E0-9070-DA7EF616706A}"/>
    <cellStyle name="WhitePattern1 2" xfId="24592" xr:uid="{308A1C09-8DA7-4907-A466-EDD196D2E0EA}"/>
    <cellStyle name="WhitePattern1 2 2" xfId="25399" xr:uid="{367D3E64-7F6C-4525-AC96-29C793CA8FE1}"/>
    <cellStyle name="WhitePattern1 2 2 2" xfId="27547" xr:uid="{C888AFB8-2138-435F-B41B-BC6042AC945D}"/>
    <cellStyle name="WhitePattern1 2 2 2 2" xfId="32138" xr:uid="{A236DF1B-2514-4193-AD39-8FC659C5A7E2}"/>
    <cellStyle name="WhitePattern1 2 2 3" xfId="28665" xr:uid="{9DB16E49-3D59-4A67-A54E-35EF14A95536}"/>
    <cellStyle name="WhitePattern1 2 2 4" xfId="29252" xr:uid="{6BB29A33-357A-4B35-B189-D380F2AA7F76}"/>
    <cellStyle name="WhitePattern1 2 2 4 2" xfId="33235" xr:uid="{BC3DCA64-AC18-4655-8788-15B7E28F4104}"/>
    <cellStyle name="WhitePattern1 2 2 5" xfId="26606" xr:uid="{A1C973E7-0D51-419B-9AFF-48379D47530A}"/>
    <cellStyle name="WhitePattern1 2 2 5 2" xfId="31393" xr:uid="{91CA8BCF-E8C7-4D7B-850C-4A7D0045C07C}"/>
    <cellStyle name="WhitePattern1 2 2 6" xfId="30551" xr:uid="{8F5E27A0-E359-48CC-B308-7B9F54E3CC3D}"/>
    <cellStyle name="WhitePattern1 2 3" xfId="25661" xr:uid="{5C5191CE-3462-4990-A3D9-45569505C125}"/>
    <cellStyle name="WhitePattern1 2 3 2" xfId="27808" xr:uid="{F11EAC6B-9AEB-4D2E-A14A-9155D64768E8}"/>
    <cellStyle name="WhitePattern1 2 3 2 2" xfId="32395" xr:uid="{E18B2711-0176-459A-966A-DC73E59FEFB5}"/>
    <cellStyle name="WhitePattern1 2 3 3" xfId="28666" xr:uid="{8EC44518-58A0-4F98-BE4B-B64BCC147250}"/>
    <cellStyle name="WhitePattern1 2 3 4" xfId="29291" xr:uid="{3E2DA58A-C553-4442-AC3F-300446338609}"/>
    <cellStyle name="WhitePattern1 2 3 4 2" xfId="33274" xr:uid="{F4666773-B26B-47DD-9638-BD9E27903CB8}"/>
    <cellStyle name="WhitePattern1 2 3 5" xfId="27084" xr:uid="{E9CBDF65-91FA-40D6-9F0D-1B93CE162373}"/>
    <cellStyle name="WhitePattern1 2 3 5 2" xfId="31844" xr:uid="{7F629D2E-5F0A-45FE-8455-2305DAA34324}"/>
    <cellStyle name="WhitePattern1 2 3 6" xfId="30696" xr:uid="{9B90C41F-B55C-4B15-8FB5-5297A8B06EC9}"/>
    <cellStyle name="WhitePattern1 2 4" xfId="27264" xr:uid="{745084AF-C357-4ED6-BDB3-EBCE7E78C445}"/>
    <cellStyle name="WhitePattern1 2 4 2" xfId="31915" xr:uid="{BE7712B8-EB14-406E-BCB2-DE424A3F5EAB}"/>
    <cellStyle name="WhitePattern1 2 5" xfId="28664" xr:uid="{BF4DBDD8-A9DC-4477-B116-364C559D960D}"/>
    <cellStyle name="WhitePattern1 2 6" xfId="25871" xr:uid="{7CEAA5BE-A2DD-435D-B413-BD9F379E47A7}"/>
    <cellStyle name="WhitePattern1 2 6 2" xfId="30793" xr:uid="{78C03EF7-3163-4A2B-973C-06DB7E52DAA9}"/>
    <cellStyle name="WhitePattern1 2 7" xfId="27380" xr:uid="{F6658C34-183F-4659-AEA5-3597270171BA}"/>
    <cellStyle name="WhitePattern1 2 7 2" xfId="31999" xr:uid="{8069C50B-F483-4446-A49A-A80C38A2669C}"/>
    <cellStyle name="WhitePattern1 2 8" xfId="30357" xr:uid="{F0DCD29D-E3FE-4FCB-89D1-AC27813579CA}"/>
    <cellStyle name="WhitePattern1 3" xfId="24834" xr:uid="{0DE2A47A-6267-449F-95DC-3429DD326B2C}"/>
    <cellStyle name="WhitePattern1 3 2" xfId="25350" xr:uid="{A60F699F-77F1-4826-8DC0-C21EBFEC4E6F}"/>
    <cellStyle name="WhitePattern1 3 2 2" xfId="27499" xr:uid="{C5024F63-CDDE-4145-81C9-CED2124801C1}"/>
    <cellStyle name="WhitePattern1 3 2 2 2" xfId="32094" xr:uid="{6A59A862-129D-4BFF-B8B6-F3C40085F741}"/>
    <cellStyle name="WhitePattern1 3 2 3" xfId="28668" xr:uid="{9CE12C8F-1C50-4DC4-A7C1-3622D41858A9}"/>
    <cellStyle name="WhitePattern1 3 2 4" xfId="29246" xr:uid="{0581AEF1-EE4F-4A67-8EDF-BA6EA07AFC41}"/>
    <cellStyle name="WhitePattern1 3 2 4 2" xfId="33229" xr:uid="{0EAC8D0A-D9E8-40E7-AF11-85D8DF59255D}"/>
    <cellStyle name="WhitePattern1 3 2 5" xfId="26245" xr:uid="{A6C770B0-2B63-4081-874A-CCEA9E65D261}"/>
    <cellStyle name="WhitePattern1 3 2 5 2" xfId="31033" xr:uid="{B043938C-355F-4627-8B9E-E77C33D65B78}"/>
    <cellStyle name="WhitePattern1 3 2 6" xfId="30507" xr:uid="{7BDB87B1-5AD2-478B-A17C-EC10E35E0862}"/>
    <cellStyle name="WhitePattern1 3 3" xfId="25729" xr:uid="{664A1BDA-FEC6-4E61-92DA-23C43AFAC937}"/>
    <cellStyle name="WhitePattern1 3 3 2" xfId="27876" xr:uid="{5E39D3F5-CE16-4DC7-AF6A-C044A6624347}"/>
    <cellStyle name="WhitePattern1 3 3 2 2" xfId="32463" xr:uid="{EFAA826A-6B44-461F-902D-0BD5C2473C06}"/>
    <cellStyle name="WhitePattern1 3 3 3" xfId="28669" xr:uid="{7D76A580-0588-4B7E-8478-A8155C1AEEBA}"/>
    <cellStyle name="WhitePattern1 3 3 4" xfId="29303" xr:uid="{4861BB46-F465-4B43-8846-A29288BBACB9}"/>
    <cellStyle name="WhitePattern1 3 3 4 2" xfId="33285" xr:uid="{D1B7DBF8-3E1D-45B3-98BE-8F70CFB037CB}"/>
    <cellStyle name="WhitePattern1 3 3 5" xfId="26150" xr:uid="{3B8AF049-4BE5-492B-A1E9-C74A8788B54A}"/>
    <cellStyle name="WhitePattern1 3 3 5 2" xfId="30940" xr:uid="{B48DF72C-9984-49D1-A38E-93347794D8E2}"/>
    <cellStyle name="WhitePattern1 3 3 6" xfId="30717" xr:uid="{A9F1495A-BFF5-4F91-8449-61C94FA0C6BA}"/>
    <cellStyle name="WhitePattern1 3 4" xfId="27369" xr:uid="{02080AE0-7E05-4835-B457-509CB2C706AB}"/>
    <cellStyle name="WhitePattern1 3 4 2" xfId="31992" xr:uid="{B31C4D13-346F-4844-8080-B99562336ACF}"/>
    <cellStyle name="WhitePattern1 3 5" xfId="28667" xr:uid="{26B2F1B3-E11C-43B2-A099-C1F0FD83FC07}"/>
    <cellStyle name="WhitePattern1 3 6" xfId="27373" xr:uid="{56EAA0AF-E859-4F24-BBC6-E89D205EF150}"/>
    <cellStyle name="WhitePattern1 3 6 2" xfId="31993" xr:uid="{B63425EF-B407-48BA-8066-8EF2CF8F6175}"/>
    <cellStyle name="WhitePattern1 3 7" xfId="26535" xr:uid="{3005FB6B-8953-4B21-B160-BEBE175ED98A}"/>
    <cellStyle name="WhitePattern1 3 7 2" xfId="31323" xr:uid="{5E9DA713-3A37-4655-8C76-5CD49482712B}"/>
    <cellStyle name="WhitePattern1 3 8" xfId="30425" xr:uid="{560F6435-306F-4ACA-90BF-1A854531D404}"/>
    <cellStyle name="WhiteText" xfId="697" xr:uid="{C8C3B18F-107D-4DBA-900E-8C98C6C6622A}"/>
    <cellStyle name="Year" xfId="698" xr:uid="{37FA11BD-91DB-4ACA-9438-02CB6735235E}"/>
    <cellStyle name="zHiddenText" xfId="33413" xr:uid="{92A1D828-755D-42FD-90F8-4CBA4A1BBB48}"/>
  </cellStyles>
  <dxfs count="62"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</dxfs>
  <tableStyles count="1" defaultTableStyle="TableStyleMedium2" defaultPivotStyle="PivotStyleLight16">
    <tableStyle name="Invisible" pivot="0" table="0" count="0" xr9:uid="{28BF666E-8B52-4E17-979B-ABE9776C8F2D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FFFFFF"/>
    </indexedColors>
    <mruColors>
      <color rgb="FFFFCCCC"/>
      <color rgb="FFFF9999"/>
      <color rgb="FFFF99CC"/>
      <color rgb="FF27ED72"/>
      <color rgb="FF4DF9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10</xdr:col>
      <xdr:colOff>467240</xdr:colOff>
      <xdr:row>8</xdr:row>
      <xdr:rowOff>22197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57F918-4902-67B2-20FC-FE1054E7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275" y="400050"/>
          <a:ext cx="5944115" cy="114614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10</xdr:row>
      <xdr:rowOff>28575</xdr:rowOff>
    </xdr:from>
    <xdr:to>
      <xdr:col>10</xdr:col>
      <xdr:colOff>476765</xdr:colOff>
      <xdr:row>31</xdr:row>
      <xdr:rowOff>60495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251B7A-791B-5167-891A-9253590B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876425"/>
          <a:ext cx="5944115" cy="343234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06334B-A96C-4466-AAF0-2A605FCF5D6C}" name="Table2" displayName="Table2" ref="I5:K41" totalsRowShown="0" headerRowDxfId="61" dataDxfId="60">
  <autoFilter ref="I5:K41" xr:uid="{E6C22031-BF17-49AF-825A-C64DDF8AF4B3}"/>
  <tableColumns count="3">
    <tableColumn id="1" xr3:uid="{6F2AFF16-42BD-45BF-9157-4A973BDD4E2A}" name="MONTH" dataDxfId="59"/>
    <tableColumn id="2" xr3:uid="{5D9859E9-8B25-4D8A-ADAF-54E1D4FBBFCA}" name="YEAR" dataDxfId="58"/>
    <tableColumn id="3" xr3:uid="{D5BBC636-977B-4A8F-9569-2270707E3CCC}" name="THERMS" dataDxfId="5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950902F-8859-4A44-B197-BFFD3F246031}" name="Table11" displayName="Table11" ref="AD44:AE47" totalsRowShown="0" headerRowDxfId="20">
  <autoFilter ref="AD44:AE47" xr:uid="{F950902F-8859-4A44-B197-BFFD3F246031}"/>
  <tableColumns count="2">
    <tableColumn id="1" xr3:uid="{F3699DD7-A724-4367-8278-1A27B82526C0}" name="YEAR" dataDxfId="19"/>
    <tableColumn id="2" xr3:uid="{0160B455-4FC9-4F12-8D3B-0E6393686373}" name="THERMS" dataDxfId="18">
      <calculatedColumnFormula>SUMIF(Table8[YEAR],Table11[[#This Row],[YEAR]],Table8[THERMS])</calculatedColumnFormula>
    </tableColumn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DA9E36D-D625-4DA5-B9C9-A6719F11BD88}" name="Table12" displayName="Table12" ref="AK5:AM41" totalsRowShown="0" headerRowDxfId="17" dataDxfId="16">
  <autoFilter ref="AK5:AM41" xr:uid="{EDA9E36D-D625-4DA5-B9C9-A6719F11BD88}"/>
  <tableColumns count="3">
    <tableColumn id="1" xr3:uid="{61626730-944E-47EC-81B8-2E2C48E0E95A}" name="MONTH" dataDxfId="15"/>
    <tableColumn id="2" xr3:uid="{201A7DB5-CD04-402B-8743-0F0853415559}" name="YEAR" dataDxfId="14"/>
    <tableColumn id="3" xr3:uid="{68217E6A-DFF2-4322-A5B3-618A2877B869}" name="THERMS" dataDxfId="13" dataCellStyle="Comma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3C5ED6D-3B38-47B3-B8AE-0AFB0F79F743}" name="Table13" displayName="Table13" ref="AK44:AL47" totalsRowShown="0" headerRowDxfId="12" dataDxfId="11">
  <autoFilter ref="AK44:AL47" xr:uid="{E3C5ED6D-3B38-47B3-B8AE-0AFB0F79F743}"/>
  <tableColumns count="2">
    <tableColumn id="1" xr3:uid="{1811BF32-E915-4841-9FB7-0214B624FC27}" name="YEAR" dataDxfId="10"/>
    <tableColumn id="2" xr3:uid="{2A3E774B-B284-45A6-A66B-6D816DDAB5C2}" name="THERMS" dataDxfId="9">
      <calculatedColumnFormula>SUMIF(Table12[YEAR],Table13[[#This Row],[YEAR]],Table12[THERMS])</calculatedColumnFormula>
    </tableColumn>
  </tableColumns>
  <tableStyleInfo name="TableStyleMedium4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400D36C-598E-444E-A6D2-5101263AC99F}" name="Table129" displayName="Table129" ref="AR5:AT41" totalsRowShown="0" headerRowDxfId="8" dataDxfId="7">
  <autoFilter ref="AR5:AT41" xr:uid="{B400D36C-598E-444E-A6D2-5101263AC99F}"/>
  <tableColumns count="3">
    <tableColumn id="1" xr3:uid="{155FB939-2C15-4D05-82A0-B60F758602EC}" name="MONTH" dataDxfId="6"/>
    <tableColumn id="2" xr3:uid="{0D6AF441-45BD-44A7-8864-E1ECB9634F4F}" name="YEAR" dataDxfId="5"/>
    <tableColumn id="3" xr3:uid="{F31664F4-EF1D-485E-8386-3948FC5C0B8B}" name="THERMS" dataDxfId="4" dataCellStyle="Comma"/>
  </tableColumns>
  <tableStyleInfo name="TableStyleMedium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0E80899-D131-4019-AFCB-B8D6C79D36C9}" name="Table1315" displayName="Table1315" ref="AR44:AS47" totalsRowShown="0" headerRowDxfId="3" dataDxfId="2">
  <autoFilter ref="AR44:AS47" xr:uid="{50E80899-D131-4019-AFCB-B8D6C79D36C9}"/>
  <tableColumns count="2">
    <tableColumn id="1" xr3:uid="{D175D9B7-D8D1-4F73-91D8-DF83FD48929C}" name="YEAR" dataDxfId="1"/>
    <tableColumn id="2" xr3:uid="{47B04CD3-387B-4239-B6A8-1D562221434F}" name="THERMS" dataDxfId="0">
      <calculatedColumnFormula>SUMIF(Table129[YEAR],Table1315[[#This Row],[YEAR]],Table129[THERMS])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29E078-54DB-4F8B-A955-8A6BD274D3DF}" name="Table3" displayName="Table3" ref="P5:R41" totalsRowShown="0" headerRowDxfId="56" dataDxfId="55">
  <autoFilter ref="P5:R41" xr:uid="{5342816A-A345-4850-B673-506F6C0F06CE}"/>
  <tableColumns count="3">
    <tableColumn id="1" xr3:uid="{1A1B52C3-2343-4075-9471-188CEC0DD406}" name="MONTH" dataDxfId="54"/>
    <tableColumn id="2" xr3:uid="{1646449B-86EE-46DD-ACC9-203B83A2F567}" name="YEAR" dataDxfId="53"/>
    <tableColumn id="3" xr3:uid="{F81A55D5-75CE-4A18-85B5-94BB893DF383}" name="THERMS" dataDxfId="52" dataCellStyle="Comma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93802B9-CB5D-42C3-A826-8D1FA563634C}" name="Table4" displayName="Table4" ref="W5:Y41" totalsRowShown="0" headerRowDxfId="51" dataDxfId="50">
  <autoFilter ref="W5:Y41" xr:uid="{F2248EA0-EA02-432C-9FD7-4BEEAEF9EEB6}"/>
  <tableColumns count="3">
    <tableColumn id="1" xr3:uid="{9BC4AB6F-8BBC-4CC9-B7EB-45DFBA6A9427}" name="MONTH" dataDxfId="49"/>
    <tableColumn id="2" xr3:uid="{85BB46B8-58E5-4BFF-8746-7CBD31666B26}" name="YEAR" dataDxfId="48"/>
    <tableColumn id="3" xr3:uid="{07500DF3-E32E-443F-AA9C-6A3AF8A4A288}" name="THERMS" dataDxfId="47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874E205-D909-4AED-9A85-33A2A727FAA1}" name="Table5" displayName="Table5" ref="I44:J47" totalsRowShown="0" headerRowDxfId="46" dataDxfId="45">
  <autoFilter ref="I44:J47" xr:uid="{F8F4176B-CCA1-488F-90C2-ECCD02BFD021}"/>
  <tableColumns count="2">
    <tableColumn id="1" xr3:uid="{DC36288C-294F-40F3-996F-D9239A340FBE}" name="YEAR" dataDxfId="44"/>
    <tableColumn id="2" xr3:uid="{F0ED7AA4-61E4-436C-BB3A-0AD210C111E6}" name="THERMS" dataDxfId="4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5053E1E-8453-4113-9EC6-0B5B9FA68D4F}" name="Table6" displayName="Table6" ref="P44:Q47" totalsRowShown="0" headerRowDxfId="42" dataDxfId="41">
  <autoFilter ref="P44:Q47" xr:uid="{7AA15FF4-0D20-4C2E-BFA5-A8912989D72B}"/>
  <tableColumns count="2">
    <tableColumn id="1" xr3:uid="{8EA883E8-B9C2-4D18-8639-1AE83A27D283}" name="YEAR" dataDxfId="40"/>
    <tableColumn id="2" xr3:uid="{78FAE856-998B-457B-A241-21D2B373EF6B}" name="THERMS" dataDxfId="39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79B55F2-E599-42DE-BD08-EF0D39E6F74D}" name="Table7" displayName="Table7" ref="W44:X47" totalsRowShown="0" headerRowDxfId="38" dataDxfId="37">
  <autoFilter ref="W44:X47" xr:uid="{D221B700-947B-4822-8CCD-5E901B18993B}"/>
  <tableColumns count="2">
    <tableColumn id="1" xr3:uid="{D4A16ED3-FBF1-4AC4-BB8F-4EAE83C88429}" name="YEAR" dataDxfId="36"/>
    <tableColumn id="2" xr3:uid="{DA33C949-BE78-4D24-966E-10FC8195C1A8}" name="THERMS" dataDxfId="35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25C85F2-F95F-47AD-A184-02BDC862727E}" name="Table9" displayName="Table9" ref="B5:D41" totalsRowShown="0" headerRowDxfId="34" dataDxfId="33">
  <autoFilter ref="B5:D41" xr:uid="{425C85F2-F95F-47AD-A184-02BDC862727E}"/>
  <tableColumns count="3">
    <tableColumn id="1" xr3:uid="{DD533385-68E2-4E82-B7C6-CA785A5A0629}" name="Month" dataDxfId="32"/>
    <tableColumn id="2" xr3:uid="{6F354AA3-EFC7-4B41-8A53-E54DE67F718E}" name="Year" dataDxfId="31"/>
    <tableColumn id="3" xr3:uid="{79865A50-0118-4B4C-A438-B978D6EE667C}" name="Therms" dataDxfId="3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BEBBCD7-190F-454D-BBB1-9DDF58BAF640}" name="Table10" displayName="Table10" ref="B44:C47" totalsRowShown="0" headerRowDxfId="29" dataDxfId="28">
  <autoFilter ref="B44:C47" xr:uid="{ABEBBCD7-190F-454D-BBB1-9DDF58BAF640}"/>
  <tableColumns count="2">
    <tableColumn id="1" xr3:uid="{BE1F27A3-054C-4308-AD51-02D42AA0E151}" name="Year" dataDxfId="27"/>
    <tableColumn id="2" xr3:uid="{7FD8830A-467F-44D0-8D4A-1A33D13F43B2}" name="Therms" dataDxf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2C1349D-FBA8-4CD8-81F7-CB0BC5275FF1}" name="Table8" displayName="Table8" ref="AD5:AF41" totalsRowShown="0" headerRowDxfId="25" dataDxfId="24">
  <autoFilter ref="AD5:AF41" xr:uid="{A2C1349D-FBA8-4CD8-81F7-CB0BC5275FF1}"/>
  <tableColumns count="3">
    <tableColumn id="1" xr3:uid="{013D927C-0AB2-489E-8707-104AA0EB2EE3}" name="MONTH" dataDxfId="23"/>
    <tableColumn id="2" xr3:uid="{665DCF85-C343-47CF-946A-1DFF6B1259EA}" name="YEAR" dataDxfId="22"/>
    <tableColumn id="3" xr3:uid="{36A02AD4-026A-40EE-9E3C-275BBD54EC7F}" name="THERMS" dataDxfId="21" dataCellStyle="Comma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2061-481D-4F52-BF90-FA266F2626FD}">
  <dimension ref="A3:G50"/>
  <sheetViews>
    <sheetView zoomScaleNormal="100" workbookViewId="0">
      <selection activeCell="D15" sqref="D15"/>
    </sheetView>
  </sheetViews>
  <sheetFormatPr defaultRowHeight="15"/>
  <cols>
    <col min="1" max="1" width="34.140625" style="63" bestFit="1" customWidth="1"/>
    <col min="2" max="2" width="18.28515625" style="63" bestFit="1" customWidth="1"/>
    <col min="3" max="3" width="4.140625" style="63" customWidth="1"/>
    <col min="4" max="4" width="17" style="63" bestFit="1" customWidth="1"/>
    <col min="5" max="5" width="2.140625" style="63" customWidth="1"/>
    <col min="6" max="6" width="13.42578125" style="63" bestFit="1" customWidth="1"/>
    <col min="7" max="16384" width="9.140625" style="63"/>
  </cols>
  <sheetData>
    <row r="3" spans="1:7">
      <c r="A3" s="63" t="s">
        <v>0</v>
      </c>
    </row>
    <row r="4" spans="1:7">
      <c r="A4" s="63" t="s">
        <v>1</v>
      </c>
    </row>
    <row r="5" spans="1:7">
      <c r="A5" s="63" t="s">
        <v>2</v>
      </c>
    </row>
    <row r="6" spans="1:7">
      <c r="D6" s="149" t="s">
        <v>16</v>
      </c>
    </row>
    <row r="7" spans="1:7">
      <c r="A7" s="64" t="s">
        <v>3</v>
      </c>
      <c r="B7" s="149" t="s">
        <v>17</v>
      </c>
      <c r="D7" s="149" t="s">
        <v>18</v>
      </c>
      <c r="F7" s="149" t="s">
        <v>19</v>
      </c>
    </row>
    <row r="8" spans="1:7">
      <c r="A8" s="144" t="s">
        <v>4</v>
      </c>
      <c r="B8" s="387">
        <v>70161077.510000005</v>
      </c>
    </row>
    <row r="9" spans="1:7">
      <c r="A9" s="144" t="s">
        <v>5</v>
      </c>
      <c r="B9" s="387">
        <f>'RNG Plant Calculation'!F22</f>
        <v>476711.24610885693</v>
      </c>
    </row>
    <row r="10" spans="1:7">
      <c r="A10" s="144" t="s">
        <v>6</v>
      </c>
      <c r="B10" s="216">
        <f>'CCA Allocation'!C17</f>
        <v>2072113.15</v>
      </c>
    </row>
    <row r="11" spans="1:7">
      <c r="A11" s="144" t="s">
        <v>7</v>
      </c>
      <c r="B11" s="518">
        <f>'Rev. Sensitivity Factor'!C35</f>
        <v>1.051788882475672</v>
      </c>
    </row>
    <row r="12" spans="1:7">
      <c r="A12" s="144" t="s">
        <v>8</v>
      </c>
      <c r="B12" s="216">
        <f>SUM(B8:B10)*B11</f>
        <v>76475466.470741987</v>
      </c>
      <c r="E12" s="216"/>
      <c r="G12" s="216"/>
    </row>
    <row r="13" spans="1:7" ht="15.75" thickBot="1">
      <c r="A13" s="144" t="s">
        <v>9</v>
      </c>
      <c r="B13" s="218">
        <f>'Summary of Def. Accts.'!G8</f>
        <v>26066703.829167835</v>
      </c>
      <c r="D13" s="408"/>
    </row>
    <row r="14" spans="1:7" ht="15.75" thickTop="1">
      <c r="A14" s="400" t="s">
        <v>10</v>
      </c>
      <c r="B14" s="216">
        <f>SUM(B12:B13)</f>
        <v>102542170.29990983</v>
      </c>
      <c r="D14" s="387">
        <v>131542076.99321939</v>
      </c>
      <c r="F14" s="216">
        <f>B14-D14</f>
        <v>-28999906.69330956</v>
      </c>
      <c r="G14" s="102">
        <f>F14/B14</f>
        <v>-0.28280956613744562</v>
      </c>
    </row>
    <row r="17" spans="1:7">
      <c r="A17" s="145" t="s">
        <v>11</v>
      </c>
      <c r="C17" s="144"/>
    </row>
    <row r="18" spans="1:7">
      <c r="A18" s="144" t="s">
        <v>12</v>
      </c>
      <c r="B18" s="216">
        <v>-43216531.727774002</v>
      </c>
    </row>
    <row r="19" spans="1:7">
      <c r="A19" s="144" t="s">
        <v>6</v>
      </c>
      <c r="B19" s="216">
        <f>'CCA Allocation'!C41</f>
        <v>-2302496.37</v>
      </c>
    </row>
    <row r="20" spans="1:7">
      <c r="A20" s="144" t="s">
        <v>7</v>
      </c>
      <c r="B20" s="518">
        <f>'Rev. Sensitivity Factor'!C35</f>
        <v>1.051788882475672</v>
      </c>
    </row>
    <row r="21" spans="1:7">
      <c r="A21" s="144" t="s">
        <v>13</v>
      </c>
      <c r="B21" s="216">
        <f>SUM(B18:B19)*B20</f>
        <v>-47876407.694336429</v>
      </c>
      <c r="E21" s="216"/>
    </row>
    <row r="22" spans="1:7" ht="15.75" thickBot="1">
      <c r="A22" s="144" t="s">
        <v>9</v>
      </c>
      <c r="B22" s="217">
        <f>'Summary of Def. Accts.'!G12</f>
        <v>-50091819.70097369</v>
      </c>
      <c r="D22" s="408"/>
    </row>
    <row r="23" spans="1:7" ht="15.75" thickTop="1">
      <c r="A23" s="400" t="s">
        <v>14</v>
      </c>
      <c r="B23" s="216">
        <f>SUM(B21:B22)</f>
        <v>-97968227.395310119</v>
      </c>
      <c r="D23" s="387">
        <v>-110986745.29891622</v>
      </c>
      <c r="F23" s="216">
        <f>B23-D23</f>
        <v>13018517.903606102</v>
      </c>
      <c r="G23" s="102">
        <f>F23/B23</f>
        <v>-0.13288510213699464</v>
      </c>
    </row>
    <row r="24" spans="1:7">
      <c r="D24" s="66"/>
    </row>
    <row r="26" spans="1:7">
      <c r="A26" s="64" t="s">
        <v>15</v>
      </c>
      <c r="B26" s="399">
        <f>B14+B23</f>
        <v>4573942.9045997113</v>
      </c>
      <c r="C26" s="64"/>
      <c r="D26" s="399">
        <f>D14+D23</f>
        <v>20555331.69430317</v>
      </c>
      <c r="E26" s="399"/>
      <c r="F26" s="399">
        <f>B26-D26</f>
        <v>-15981388.789703459</v>
      </c>
    </row>
    <row r="27" spans="1:7">
      <c r="A27" s="501"/>
      <c r="B27" s="501"/>
    </row>
    <row r="28" spans="1:7">
      <c r="B28" s="154"/>
    </row>
    <row r="29" spans="1:7" ht="14.25" customHeight="1">
      <c r="B29" s="66"/>
    </row>
    <row r="50" ht="12.75" customHeight="1"/>
  </sheetData>
  <mergeCells count="1">
    <mergeCell ref="A27:B2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11409-BA46-48C8-9604-92528267CFFE}">
  <sheetPr>
    <pageSetUpPr fitToPage="1"/>
  </sheetPr>
  <dimension ref="A1:M21"/>
  <sheetViews>
    <sheetView zoomScale="130" zoomScaleNormal="130" workbookViewId="0">
      <selection activeCell="F30" sqref="F30"/>
    </sheetView>
  </sheetViews>
  <sheetFormatPr defaultRowHeight="15"/>
  <cols>
    <col min="1" max="1" width="9.140625" style="63"/>
    <col min="2" max="2" width="16.140625" style="63" bestFit="1" customWidth="1"/>
    <col min="3" max="3" width="13.5703125" style="63" bestFit="1" customWidth="1"/>
    <col min="4" max="4" width="13.5703125" style="63" customWidth="1"/>
    <col min="5" max="5" width="34.140625" style="63" bestFit="1" customWidth="1"/>
    <col min="6" max="6" width="16" style="63" customWidth="1"/>
    <col min="7" max="7" width="1.42578125" style="63" customWidth="1"/>
    <col min="8" max="10" width="14.28515625" style="63" customWidth="1"/>
    <col min="11" max="11" width="21" style="63" bestFit="1" customWidth="1"/>
    <col min="12" max="12" width="14.28515625" style="63" customWidth="1"/>
    <col min="13" max="16384" width="9.140625" style="63"/>
  </cols>
  <sheetData>
    <row r="1" spans="1:13">
      <c r="A1" s="63" t="s">
        <v>0</v>
      </c>
    </row>
    <row r="2" spans="1:13">
      <c r="A2" s="63" t="s">
        <v>1</v>
      </c>
    </row>
    <row r="3" spans="1:13">
      <c r="A3" s="63" t="s">
        <v>2</v>
      </c>
    </row>
    <row r="4" spans="1:13" ht="15.75" thickBot="1"/>
    <row r="5" spans="1:13" ht="15.75" thickBot="1">
      <c r="A5" s="356" t="s">
        <v>178</v>
      </c>
      <c r="B5" s="357" t="s">
        <v>179</v>
      </c>
      <c r="C5" s="357" t="s">
        <v>180</v>
      </c>
      <c r="D5" s="357" t="s">
        <v>181</v>
      </c>
      <c r="E5" s="357" t="s">
        <v>182</v>
      </c>
      <c r="F5" s="357" t="s">
        <v>183</v>
      </c>
      <c r="H5" s="357" t="s">
        <v>184</v>
      </c>
      <c r="I5" s="357"/>
      <c r="J5" s="358"/>
      <c r="K5" s="359" t="s">
        <v>185</v>
      </c>
      <c r="L5" s="360"/>
      <c r="M5" s="357"/>
    </row>
    <row r="6" spans="1:13" ht="17.25">
      <c r="A6" s="355">
        <v>2024</v>
      </c>
      <c r="B6" s="449" t="s">
        <v>186</v>
      </c>
      <c r="C6" s="449" t="s">
        <v>187</v>
      </c>
      <c r="D6" s="450">
        <v>378</v>
      </c>
      <c r="E6" s="449" t="s">
        <v>188</v>
      </c>
      <c r="F6" s="451">
        <v>1075569.6000000001</v>
      </c>
      <c r="H6" s="361">
        <f>F6/$F$19</f>
        <v>0.24128569319104681</v>
      </c>
      <c r="I6" s="361"/>
      <c r="J6" s="362" t="s">
        <v>189</v>
      </c>
      <c r="K6" s="63" t="s">
        <v>190</v>
      </c>
      <c r="L6" s="437" t="s">
        <v>191</v>
      </c>
    </row>
    <row r="7" spans="1:13">
      <c r="A7" s="355">
        <v>2024</v>
      </c>
      <c r="B7" s="355" t="s">
        <v>186</v>
      </c>
      <c r="C7" s="355" t="s">
        <v>192</v>
      </c>
      <c r="D7" s="365">
        <v>378</v>
      </c>
      <c r="E7" s="355" t="s">
        <v>193</v>
      </c>
      <c r="F7" s="434">
        <v>291363.40000000002</v>
      </c>
      <c r="H7" s="361">
        <f>F7/$F$19</f>
        <v>6.5362408847833037E-2</v>
      </c>
      <c r="I7" s="361"/>
      <c r="J7" s="366">
        <v>376.2</v>
      </c>
      <c r="K7" s="76">
        <f>H14</f>
        <v>0.30052519235725395</v>
      </c>
      <c r="L7" s="363">
        <v>1.52E-2</v>
      </c>
    </row>
    <row r="8" spans="1:13">
      <c r="A8" s="355">
        <v>2024</v>
      </c>
      <c r="B8" s="355" t="s">
        <v>186</v>
      </c>
      <c r="C8" s="355" t="s">
        <v>194</v>
      </c>
      <c r="D8" s="365">
        <v>385</v>
      </c>
      <c r="E8" s="355" t="s">
        <v>195</v>
      </c>
      <c r="F8" s="434">
        <v>33536.270000000004</v>
      </c>
      <c r="H8" s="361">
        <f>F8/$F$19</f>
        <v>7.523290128311648E-3</v>
      </c>
      <c r="I8" s="361"/>
      <c r="J8" s="366">
        <v>378</v>
      </c>
      <c r="K8" s="76">
        <f>SUM(H6:H7,H11,H12,H16)</f>
        <v>0.66895112080630237</v>
      </c>
      <c r="L8" s="363">
        <v>1.9699999999999999E-2</v>
      </c>
    </row>
    <row r="9" spans="1:13">
      <c r="A9" s="355"/>
      <c r="B9" s="367" t="s">
        <v>196</v>
      </c>
      <c r="C9" s="367"/>
      <c r="D9" s="368"/>
      <c r="E9" s="367"/>
      <c r="F9" s="435">
        <f>SUM(F6:F8)</f>
        <v>1400469.27</v>
      </c>
      <c r="G9" s="66"/>
      <c r="H9" s="361"/>
      <c r="I9" s="361"/>
      <c r="J9" s="366">
        <v>385</v>
      </c>
      <c r="K9" s="76">
        <f>H8+H10+H15</f>
        <v>3.0523686836443773E-2</v>
      </c>
      <c r="L9" s="363">
        <v>1.7000000000000001E-2</v>
      </c>
    </row>
    <row r="10" spans="1:13" ht="15.75" thickBot="1">
      <c r="A10" s="355">
        <v>2024</v>
      </c>
      <c r="B10" s="449" t="s">
        <v>197</v>
      </c>
      <c r="C10" s="449" t="s">
        <v>198</v>
      </c>
      <c r="D10" s="450">
        <v>385</v>
      </c>
      <c r="E10" s="449" t="s">
        <v>199</v>
      </c>
      <c r="F10" s="451">
        <v>41834.700000000004</v>
      </c>
      <c r="H10" s="361">
        <f>F10/$F$19</f>
        <v>9.3849013480294414E-3</v>
      </c>
      <c r="I10" s="361"/>
      <c r="J10" s="369"/>
      <c r="K10" s="175"/>
      <c r="L10" s="370"/>
    </row>
    <row r="11" spans="1:13" ht="16.5" thickTop="1" thickBot="1">
      <c r="A11" s="355">
        <v>2024</v>
      </c>
      <c r="B11" s="355" t="s">
        <v>197</v>
      </c>
      <c r="C11" s="355" t="s">
        <v>200</v>
      </c>
      <c r="D11" s="365">
        <v>378</v>
      </c>
      <c r="E11" s="355" t="s">
        <v>201</v>
      </c>
      <c r="F11" s="434">
        <v>1015825.21</v>
      </c>
      <c r="H11" s="361">
        <f>F11/$F$19</f>
        <v>0.22788305838672893</v>
      </c>
      <c r="I11" s="361"/>
      <c r="J11" s="371" t="s">
        <v>202</v>
      </c>
      <c r="K11" s="452"/>
      <c r="L11" s="372">
        <f>SUM(L7*K7,L8*K8,L9*K9)</f>
        <v>1.8265222679933961E-2</v>
      </c>
    </row>
    <row r="12" spans="1:13">
      <c r="A12" s="355">
        <v>2024</v>
      </c>
      <c r="B12" s="355" t="s">
        <v>197</v>
      </c>
      <c r="C12" s="355" t="s">
        <v>203</v>
      </c>
      <c r="D12" s="365">
        <v>378</v>
      </c>
      <c r="E12" s="355" t="s">
        <v>204</v>
      </c>
      <c r="F12" s="434">
        <v>438404.77999999997</v>
      </c>
      <c r="H12" s="361">
        <f>F12/$F$19</f>
        <v>9.8348634286956754E-2</v>
      </c>
      <c r="I12" s="361"/>
      <c r="J12" s="361"/>
      <c r="K12" s="361"/>
      <c r="L12" s="361"/>
    </row>
    <row r="13" spans="1:13">
      <c r="A13" s="355"/>
      <c r="B13" s="367" t="s">
        <v>205</v>
      </c>
      <c r="C13" s="367"/>
      <c r="D13" s="368"/>
      <c r="E13" s="367"/>
      <c r="F13" s="435">
        <f>SUM(F10:F12)</f>
        <v>1496064.69</v>
      </c>
      <c r="H13" s="361"/>
      <c r="I13" s="361"/>
      <c r="J13" s="373"/>
      <c r="K13" s="373"/>
      <c r="L13" s="373"/>
    </row>
    <row r="14" spans="1:13">
      <c r="A14" s="355">
        <v>2024</v>
      </c>
      <c r="B14" s="449" t="s">
        <v>206</v>
      </c>
      <c r="C14" s="449" t="s">
        <v>207</v>
      </c>
      <c r="D14" s="450">
        <v>376.2</v>
      </c>
      <c r="E14" s="449" t="s">
        <v>208</v>
      </c>
      <c r="F14" s="451">
        <v>1339639.1499999999</v>
      </c>
      <c r="H14" s="361">
        <f>F14/$F$19</f>
        <v>0.30052519235725395</v>
      </c>
      <c r="I14" s="361"/>
      <c r="J14" s="361"/>
      <c r="K14" s="361"/>
      <c r="L14" s="361"/>
    </row>
    <row r="15" spans="1:13">
      <c r="A15" s="355">
        <v>2024</v>
      </c>
      <c r="B15" s="355" t="s">
        <v>206</v>
      </c>
      <c r="C15" s="355" t="s">
        <v>209</v>
      </c>
      <c r="D15" s="365">
        <v>385</v>
      </c>
      <c r="E15" s="355" t="s">
        <v>210</v>
      </c>
      <c r="F15" s="434">
        <v>60693.25</v>
      </c>
      <c r="H15" s="361">
        <f>F15/$F$19</f>
        <v>1.3615495360102686E-2</v>
      </c>
      <c r="I15" s="361"/>
      <c r="J15" s="361"/>
      <c r="K15" s="361"/>
      <c r="L15" s="361"/>
    </row>
    <row r="16" spans="1:13">
      <c r="A16" s="355">
        <v>2024</v>
      </c>
      <c r="B16" s="355" t="s">
        <v>206</v>
      </c>
      <c r="C16" s="355" t="s">
        <v>211</v>
      </c>
      <c r="D16" s="365">
        <v>378</v>
      </c>
      <c r="E16" s="355" t="s">
        <v>212</v>
      </c>
      <c r="F16" s="434">
        <v>160793.71</v>
      </c>
      <c r="H16" s="361">
        <f>F16/$F$19</f>
        <v>3.6071326093736894E-2</v>
      </c>
      <c r="I16" s="361"/>
      <c r="J16" s="361"/>
      <c r="K16" s="361"/>
      <c r="L16" s="361"/>
    </row>
    <row r="17" spans="1:12" ht="15.75" thickBot="1">
      <c r="A17" s="355"/>
      <c r="B17" s="367" t="s">
        <v>213</v>
      </c>
      <c r="C17" s="367"/>
      <c r="D17" s="367"/>
      <c r="E17" s="367"/>
      <c r="F17" s="436">
        <f>SUM(F14:F16)</f>
        <v>1561126.1099999999</v>
      </c>
      <c r="G17" s="132"/>
      <c r="H17" s="132"/>
      <c r="J17" s="361"/>
      <c r="K17" s="361"/>
      <c r="L17" s="361"/>
    </row>
    <row r="18" spans="1:12" ht="15.75" thickTop="1">
      <c r="A18" s="355"/>
      <c r="F18" s="216"/>
      <c r="J18" s="361"/>
      <c r="K18" s="361"/>
      <c r="L18" s="361"/>
    </row>
    <row r="19" spans="1:12">
      <c r="B19" s="355" t="s">
        <v>214</v>
      </c>
      <c r="F19" s="216">
        <f>SUM(F6:F8,F10:F12,F14:F16)</f>
        <v>4457660.0699999994</v>
      </c>
      <c r="H19" s="76">
        <f>SUM(H6:H8,H10:H12,H14:H16)</f>
        <v>1</v>
      </c>
    </row>
    <row r="21" spans="1:12">
      <c r="A21" s="364" t="s">
        <v>450</v>
      </c>
    </row>
  </sheetData>
  <pageMargins left="0.7" right="0.7" top="0.75" bottom="0.75" header="0.3" footer="0.3"/>
  <pageSetup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9B63-6ABD-45D6-8854-E9F4EC716236}">
  <sheetPr>
    <pageSetUpPr fitToPage="1"/>
  </sheetPr>
  <dimension ref="A1:G25"/>
  <sheetViews>
    <sheetView workbookViewId="0">
      <selection activeCell="D22" sqref="D22"/>
    </sheetView>
  </sheetViews>
  <sheetFormatPr defaultColWidth="8" defaultRowHeight="15"/>
  <cols>
    <col min="1" max="1" width="24.5703125" style="265" bestFit="1" customWidth="1"/>
    <col min="2" max="2" width="20" style="265" bestFit="1" customWidth="1"/>
    <col min="3" max="3" width="13.5703125" style="265" bestFit="1" customWidth="1"/>
    <col min="4" max="4" width="13.42578125" style="265" bestFit="1" customWidth="1"/>
    <col min="5" max="5" width="1.42578125" style="265" customWidth="1"/>
    <col min="6" max="6" width="14.42578125" style="265" customWidth="1"/>
    <col min="7" max="7" width="15.140625" style="265" bestFit="1" customWidth="1"/>
    <col min="8" max="8" width="13.42578125" style="265" bestFit="1" customWidth="1"/>
    <col min="9" max="9" width="12.28515625" style="265" bestFit="1" customWidth="1"/>
    <col min="10" max="16384" width="8" style="265"/>
  </cols>
  <sheetData>
    <row r="1" spans="1:7">
      <c r="A1" s="63" t="s">
        <v>0</v>
      </c>
    </row>
    <row r="2" spans="1:7">
      <c r="A2" s="63" t="s">
        <v>1</v>
      </c>
    </row>
    <row r="3" spans="1:7">
      <c r="A3" s="63" t="s">
        <v>2</v>
      </c>
    </row>
    <row r="4" spans="1:7">
      <c r="A4" s="63"/>
    </row>
    <row r="5" spans="1:7">
      <c r="A5" s="277" t="s">
        <v>0</v>
      </c>
      <c r="B5" s="277"/>
      <c r="C5" s="277"/>
      <c r="D5" s="277"/>
      <c r="E5" s="277"/>
      <c r="F5" s="277"/>
    </row>
    <row r="6" spans="1:7">
      <c r="A6" s="277" t="s">
        <v>215</v>
      </c>
      <c r="B6" s="277"/>
      <c r="C6" s="277"/>
      <c r="D6" s="277"/>
      <c r="E6" s="277"/>
      <c r="F6" s="277"/>
    </row>
    <row r="7" spans="1:7">
      <c r="A7" s="277" t="s">
        <v>216</v>
      </c>
      <c r="B7" s="277"/>
      <c r="C7" s="277"/>
      <c r="D7" s="277"/>
      <c r="E7" s="277"/>
      <c r="F7" s="277"/>
    </row>
    <row r="10" spans="1:7" s="278" customFormat="1">
      <c r="A10" s="266" t="s">
        <v>217</v>
      </c>
      <c r="B10" s="279">
        <v>45741</v>
      </c>
      <c r="C10" s="279">
        <v>45772</v>
      </c>
      <c r="D10" s="279">
        <v>45802</v>
      </c>
      <c r="E10" s="279"/>
      <c r="F10" s="280" t="s">
        <v>218</v>
      </c>
    </row>
    <row r="11" spans="1:7">
      <c r="A11" s="281" t="s">
        <v>219</v>
      </c>
      <c r="B11" s="499">
        <f>'ACOD Interest Rates WP'!B48</f>
        <v>4.9160000000000002E-2</v>
      </c>
      <c r="C11" s="499">
        <f>'ACOD Interest Rates WP'!B49</f>
        <v>4.9160000000000002E-2</v>
      </c>
      <c r="D11" s="499">
        <f>'ACOD Interest Rates WP'!B50</f>
        <v>4.9160000000000002E-2</v>
      </c>
      <c r="E11" s="283"/>
      <c r="F11" s="267" t="s">
        <v>220</v>
      </c>
    </row>
    <row r="12" spans="1:7">
      <c r="A12" s="281" t="s">
        <v>221</v>
      </c>
      <c r="B12" s="284">
        <f>(B11/365*31)</f>
        <v>4.1752328767123287E-3</v>
      </c>
      <c r="C12" s="284">
        <f>(C11/365*30)</f>
        <v>4.0405479452054792E-3</v>
      </c>
      <c r="D12" s="284">
        <f>(D11/365*31)</f>
        <v>4.1752328767123287E-3</v>
      </c>
      <c r="E12" s="284"/>
      <c r="F12" s="285">
        <v>45808</v>
      </c>
    </row>
    <row r="13" spans="1:7">
      <c r="A13" s="286" t="s">
        <v>166</v>
      </c>
      <c r="B13" s="276"/>
      <c r="C13" s="273"/>
      <c r="D13" s="273"/>
    </row>
    <row r="14" spans="1:7">
      <c r="A14" s="286"/>
      <c r="B14" s="276"/>
      <c r="C14" s="273"/>
      <c r="D14" s="273"/>
    </row>
    <row r="15" spans="1:7">
      <c r="A15" s="266" t="s">
        <v>3</v>
      </c>
      <c r="B15" s="276"/>
      <c r="C15" s="273"/>
      <c r="D15" s="273"/>
    </row>
    <row r="16" spans="1:7">
      <c r="A16" s="264" t="s">
        <v>168</v>
      </c>
      <c r="B16" s="272">
        <f>'Estimated Balances'!B10*B$12</f>
        <v>7268.6211209874</v>
      </c>
      <c r="C16" s="272">
        <f>'Estimated Balances'!C10*C$12</f>
        <v>6143.7968197926575</v>
      </c>
      <c r="D16" s="272">
        <f>'Estimated Balances'!D10*D$12</f>
        <v>5771.4472827039754</v>
      </c>
      <c r="E16" s="287"/>
      <c r="F16" s="287">
        <f>SUM(B16:D16)</f>
        <v>19183.865223484034</v>
      </c>
      <c r="G16" s="276"/>
    </row>
    <row r="17" spans="1:7">
      <c r="A17" s="264" t="s">
        <v>169</v>
      </c>
      <c r="B17" s="272">
        <f>'Estimated Balances'!B11*B$12</f>
        <v>8844.6170065775332</v>
      </c>
      <c r="C17" s="272">
        <f>'Estimated Balances'!C11*C$12</f>
        <v>6458.0108387749306</v>
      </c>
      <c r="D17" s="272">
        <f>'Estimated Balances'!D11*D$12</f>
        <v>5299.6095774847854</v>
      </c>
      <c r="E17" s="287"/>
      <c r="F17" s="287">
        <f>SUM(B17:D17)</f>
        <v>20602.23742283725</v>
      </c>
      <c r="G17" s="276"/>
    </row>
    <row r="18" spans="1:7" ht="15.75" thickBot="1">
      <c r="A18" s="264" t="s">
        <v>170</v>
      </c>
      <c r="B18" s="393">
        <f>'Estimated Balances'!B12*B$12</f>
        <v>193049.51895269039</v>
      </c>
      <c r="C18" s="393">
        <f>'Estimated Balances'!C12*C$12</f>
        <v>140124.80346641256</v>
      </c>
      <c r="D18" s="393">
        <f>'Estimated Balances'!D12*D$12</f>
        <v>114263.58076571151</v>
      </c>
      <c r="E18" s="287"/>
      <c r="F18" s="304">
        <f>SUM(B18:D18)</f>
        <v>447437.90318481444</v>
      </c>
      <c r="G18" s="276"/>
    </row>
    <row r="19" spans="1:7" ht="15.75" thickTop="1">
      <c r="A19" s="265" t="s">
        <v>159</v>
      </c>
      <c r="B19" s="301">
        <f>SUM(B16:B18)</f>
        <v>209162.75708025531</v>
      </c>
      <c r="C19" s="301">
        <f t="shared" ref="C19:D19" si="0">SUM(C16:C18)</f>
        <v>152726.61112498015</v>
      </c>
      <c r="D19" s="301">
        <f t="shared" si="0"/>
        <v>125334.63762590027</v>
      </c>
      <c r="F19" s="301">
        <f>SUM(F16:F18)</f>
        <v>487224.00583113573</v>
      </c>
      <c r="G19" s="276"/>
    </row>
    <row r="20" spans="1:7">
      <c r="B20" s="301"/>
      <c r="C20" s="301"/>
      <c r="D20" s="301"/>
      <c r="F20" s="301"/>
      <c r="G20" s="276"/>
    </row>
    <row r="21" spans="1:7">
      <c r="A21" s="266" t="s">
        <v>11</v>
      </c>
    </row>
    <row r="22" spans="1:7">
      <c r="A22" s="264" t="s">
        <v>171</v>
      </c>
      <c r="B22" s="272">
        <f>'Estimated Balances'!B16*B$12</f>
        <v>-245906.05186729095</v>
      </c>
      <c r="C22" s="272">
        <f>'Estimated Balances'!C16*C$12</f>
        <v>-221072.51604780788</v>
      </c>
      <c r="D22" s="272">
        <f>'Estimated Balances'!D16*D$12</f>
        <v>-210873.46216964681</v>
      </c>
      <c r="E22" s="287"/>
      <c r="F22" s="287">
        <f>SUM(B22:D22)</f>
        <v>-677852.03008474573</v>
      </c>
    </row>
    <row r="23" spans="1:7">
      <c r="A23" s="278"/>
      <c r="B23" s="302"/>
      <c r="C23" s="302"/>
      <c r="D23" s="302"/>
      <c r="E23" s="302"/>
      <c r="F23" s="302"/>
    </row>
    <row r="24" spans="1:7">
      <c r="A24" s="281"/>
      <c r="B24" s="288"/>
      <c r="C24" s="289"/>
      <c r="D24" s="289"/>
      <c r="E24" s="279"/>
      <c r="F24" s="280"/>
    </row>
    <row r="25" spans="1:7">
      <c r="A25" s="281"/>
      <c r="B25" s="290"/>
      <c r="C25" s="291"/>
      <c r="D25" s="291"/>
      <c r="E25" s="282"/>
      <c r="F25" s="267"/>
    </row>
  </sheetData>
  <printOptions horizontalCentered="1"/>
  <pageMargins left="0.25" right="0.2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248BE-DF1A-4C75-9B1B-02F6EA6199FE}">
  <sheetPr>
    <pageSetUpPr fitToPage="1"/>
  </sheetPr>
  <dimension ref="A1:O38"/>
  <sheetViews>
    <sheetView workbookViewId="0">
      <selection activeCell="D12" sqref="D12"/>
    </sheetView>
  </sheetViews>
  <sheetFormatPr defaultColWidth="8" defaultRowHeight="15"/>
  <cols>
    <col min="1" max="1" width="21.140625" style="265" customWidth="1"/>
    <col min="2" max="2" width="13" style="265" customWidth="1"/>
    <col min="3" max="3" width="16.28515625" style="265" bestFit="1" customWidth="1"/>
    <col min="4" max="4" width="16.140625" style="265" bestFit="1" customWidth="1"/>
    <col min="5" max="5" width="15.28515625" style="265" bestFit="1" customWidth="1"/>
    <col min="6" max="6" width="17.140625" style="265" customWidth="1"/>
    <col min="7" max="7" width="17.42578125" style="265" bestFit="1" customWidth="1"/>
    <col min="8" max="8" width="2.140625" style="265" customWidth="1"/>
    <col min="9" max="9" width="17.28515625" style="265" bestFit="1" customWidth="1"/>
    <col min="10" max="10" width="2" style="265" customWidth="1"/>
    <col min="11" max="11" width="19.140625" style="265" customWidth="1"/>
    <col min="12" max="16384" width="8" style="265"/>
  </cols>
  <sheetData>
    <row r="1" spans="1:8">
      <c r="A1" s="63" t="s">
        <v>0</v>
      </c>
      <c r="B1" s="503"/>
      <c r="C1" s="503"/>
      <c r="D1" s="503"/>
      <c r="F1" s="326"/>
      <c r="G1" s="326"/>
    </row>
    <row r="2" spans="1:8">
      <c r="A2" s="63" t="s">
        <v>1</v>
      </c>
      <c r="B2" s="409"/>
      <c r="C2" s="409"/>
      <c r="D2" s="409"/>
      <c r="F2" s="326"/>
      <c r="G2" s="326"/>
    </row>
    <row r="3" spans="1:8">
      <c r="A3" s="63" t="s">
        <v>2</v>
      </c>
      <c r="B3" s="409"/>
      <c r="C3" s="409"/>
      <c r="D3" s="409"/>
      <c r="F3" s="326"/>
      <c r="G3" s="326"/>
    </row>
    <row r="4" spans="1:8">
      <c r="A4" s="63"/>
      <c r="B4" s="409"/>
      <c r="C4" s="409"/>
      <c r="D4" s="409"/>
      <c r="F4" s="326"/>
      <c r="G4" s="326"/>
    </row>
    <row r="5" spans="1:8">
      <c r="A5" s="505" t="s">
        <v>222</v>
      </c>
      <c r="B5" s="505"/>
      <c r="C5" s="505"/>
      <c r="D5" s="505"/>
      <c r="E5" s="505"/>
      <c r="F5" s="327"/>
      <c r="G5" s="328"/>
    </row>
    <row r="7" spans="1:8">
      <c r="B7" s="329"/>
      <c r="C7" s="280" t="s">
        <v>223</v>
      </c>
      <c r="D7" s="280" t="s">
        <v>223</v>
      </c>
      <c r="E7" s="280" t="s">
        <v>223</v>
      </c>
      <c r="F7" s="330" t="s">
        <v>223</v>
      </c>
    </row>
    <row r="8" spans="1:8">
      <c r="B8" s="318" t="s">
        <v>224</v>
      </c>
      <c r="C8" s="316">
        <v>45747</v>
      </c>
      <c r="D8" s="316">
        <v>45777</v>
      </c>
      <c r="E8" s="316">
        <v>45808</v>
      </c>
      <c r="F8" s="330" t="s">
        <v>225</v>
      </c>
    </row>
    <row r="9" spans="1:8">
      <c r="A9" s="337" t="s">
        <v>166</v>
      </c>
      <c r="B9" s="331" t="s">
        <v>226</v>
      </c>
      <c r="C9" s="332" t="s">
        <v>227</v>
      </c>
      <c r="D9" s="332" t="s">
        <v>227</v>
      </c>
      <c r="E9" s="332" t="s">
        <v>227</v>
      </c>
      <c r="F9" s="333">
        <v>45808</v>
      </c>
    </row>
    <row r="10" spans="1:8">
      <c r="A10" s="266"/>
      <c r="B10" s="318"/>
      <c r="C10" s="280"/>
      <c r="D10" s="280"/>
      <c r="E10" s="280"/>
      <c r="F10" s="392"/>
    </row>
    <row r="11" spans="1:8">
      <c r="A11" s="266" t="s">
        <v>3</v>
      </c>
      <c r="B11" s="318"/>
      <c r="C11" s="280"/>
      <c r="D11" s="280"/>
      <c r="E11" s="280"/>
      <c r="F11" s="392"/>
    </row>
    <row r="12" spans="1:8">
      <c r="A12" s="264" t="s">
        <v>168</v>
      </c>
      <c r="B12" s="334">
        <v>-1.8200000000000001E-2</v>
      </c>
      <c r="C12" s="394">
        <f>((C23*$G$23)+(C24*$G$24))*$B12</f>
        <v>-227623.05428323391</v>
      </c>
      <c r="D12" s="394">
        <f>((D23*$G$23)+(D24*$G$24))*$B12</f>
        <v>-144373.87438843824</v>
      </c>
      <c r="E12" s="394">
        <f>((E23*$G$23)+(E24*$G$24))*$B12</f>
        <v>-110232.27600581941</v>
      </c>
      <c r="F12" s="394">
        <f>SUM(C12:E12)</f>
        <v>-482229.20467749157</v>
      </c>
    </row>
    <row r="13" spans="1:8">
      <c r="A13" s="264" t="s">
        <v>169</v>
      </c>
      <c r="B13" s="334">
        <v>-4.2288873250436697E-2</v>
      </c>
      <c r="C13" s="394">
        <f>((C23*$G$23)+(C24*$G$24))*$B13</f>
        <v>-528896.84019016207</v>
      </c>
      <c r="D13" s="394">
        <f>((D23*$G$23)+(D24*$G$24))*$B13</f>
        <v>-335462.0041036887</v>
      </c>
      <c r="E13" s="394">
        <f>((E23*$G$23)+(E24*$G$24))*$B13</f>
        <v>-256131.79934710171</v>
      </c>
      <c r="F13" s="394">
        <f>SUM(C13:E13)</f>
        <v>-1120490.6436409524</v>
      </c>
      <c r="G13" s="299"/>
    </row>
    <row r="14" spans="1:8" ht="15.75" thickBot="1">
      <c r="A14" s="264" t="s">
        <v>170</v>
      </c>
      <c r="B14" s="334">
        <v>-0.93950962331344101</v>
      </c>
      <c r="C14" s="395">
        <f>((C23*$G$23)+(C24*$G$24))*$B14</f>
        <v>-11750222.526763517</v>
      </c>
      <c r="D14" s="396">
        <f>((D23*$G$23)+(D24*$G$24))*$B14</f>
        <v>-7452782.656207894</v>
      </c>
      <c r="E14" s="396">
        <f>((E23*$G$23)+(E24*$G$24))*$B14</f>
        <v>-5690345.2806159696</v>
      </c>
      <c r="F14" s="397">
        <f>SUM(C14:E14)</f>
        <v>-24893350.463587381</v>
      </c>
      <c r="H14" s="335"/>
    </row>
    <row r="15" spans="1:8" ht="15.75" thickTop="1">
      <c r="A15" s="265" t="s">
        <v>228</v>
      </c>
      <c r="B15" s="85">
        <f>SUM(B12:B14)</f>
        <v>-0.99999849656387774</v>
      </c>
      <c r="C15" s="302">
        <f>SUM(C12:C14)</f>
        <v>-12506742.421236914</v>
      </c>
      <c r="D15" s="302">
        <f t="shared" ref="D15:E15" si="0">SUM(D12:D14)</f>
        <v>-7932618.5347000211</v>
      </c>
      <c r="E15" s="302">
        <f t="shared" si="0"/>
        <v>-6056709.3559688907</v>
      </c>
      <c r="F15" s="302">
        <f>SUM(F12:F14)</f>
        <v>-26496070.311905824</v>
      </c>
    </row>
    <row r="16" spans="1:8">
      <c r="C16" s="302"/>
      <c r="D16" s="302"/>
      <c r="E16" s="302"/>
      <c r="F16" s="302"/>
    </row>
    <row r="17" spans="1:15">
      <c r="A17" s="266" t="s">
        <v>11</v>
      </c>
    </row>
    <row r="18" spans="1:15">
      <c r="A18" s="264" t="s">
        <v>171</v>
      </c>
      <c r="B18" s="336"/>
      <c r="C18" s="398">
        <v>4428775</v>
      </c>
      <c r="D18" s="398">
        <v>4428775</v>
      </c>
      <c r="E18" s="398">
        <v>4428775</v>
      </c>
      <c r="F18" s="322">
        <f>SUM(C18:E18)</f>
        <v>13286325</v>
      </c>
    </row>
    <row r="19" spans="1:15" s="278" customFormat="1">
      <c r="B19" s="265"/>
      <c r="C19" s="265"/>
      <c r="D19" s="265"/>
      <c r="E19" s="265"/>
      <c r="F19" s="265"/>
      <c r="G19" s="265"/>
      <c r="H19" s="265"/>
      <c r="I19" s="265"/>
      <c r="J19" s="265"/>
      <c r="K19" s="265"/>
    </row>
    <row r="20" spans="1:15" s="278" customFormat="1">
      <c r="B20" s="265"/>
      <c r="C20" s="265"/>
      <c r="D20" s="265"/>
      <c r="E20" s="265"/>
      <c r="F20" s="265"/>
      <c r="G20" s="265"/>
      <c r="H20" s="265"/>
      <c r="I20" s="265"/>
      <c r="J20" s="265"/>
      <c r="K20" s="506" t="s">
        <v>229</v>
      </c>
    </row>
    <row r="21" spans="1:15" s="278" customFormat="1">
      <c r="B21" s="265"/>
      <c r="C21" s="265"/>
      <c r="D21" s="265"/>
      <c r="E21" s="265"/>
      <c r="F21" s="265"/>
      <c r="G21" s="265"/>
      <c r="H21" s="265"/>
      <c r="I21" s="265"/>
      <c r="J21" s="265"/>
      <c r="K21" s="506"/>
    </row>
    <row r="22" spans="1:15" s="278" customFormat="1">
      <c r="A22" s="264" t="s">
        <v>230</v>
      </c>
      <c r="B22" s="265"/>
      <c r="C22" s="432">
        <v>45717</v>
      </c>
      <c r="D22" s="432">
        <v>45748</v>
      </c>
      <c r="E22" s="432">
        <v>45778</v>
      </c>
      <c r="F22" s="327"/>
      <c r="G22" s="265" t="s">
        <v>231</v>
      </c>
      <c r="H22" s="265"/>
      <c r="I22" s="265" t="s">
        <v>232</v>
      </c>
      <c r="J22" s="265"/>
      <c r="K22" s="506"/>
    </row>
    <row r="23" spans="1:15" s="278" customFormat="1">
      <c r="A23" s="264" t="s">
        <v>233</v>
      </c>
      <c r="B23" s="265"/>
      <c r="C23" s="327">
        <f>'Eligible Therms WP'!G34</f>
        <v>15798266</v>
      </c>
      <c r="D23" s="327">
        <f>'Eligible Therms WP'!H34</f>
        <v>9954524.333333334</v>
      </c>
      <c r="E23" s="327">
        <f>'Eligible Therms WP'!I34</f>
        <v>5599552.333333333</v>
      </c>
      <c r="F23" s="327"/>
      <c r="G23" s="265">
        <f>ROUND(I23/K23,5)</f>
        <v>0.27712999999999999</v>
      </c>
      <c r="I23" s="265">
        <v>0.28994999999999999</v>
      </c>
      <c r="J23" s="265"/>
      <c r="K23" s="265">
        <v>1.04627</v>
      </c>
      <c r="N23" s="265"/>
      <c r="O23" s="265"/>
    </row>
    <row r="24" spans="1:15" s="278" customFormat="1">
      <c r="A24" s="264" t="s">
        <v>234</v>
      </c>
      <c r="B24" s="265"/>
      <c r="C24" s="398">
        <f>SUM('Eligible Therms WP'!G35:G39)</f>
        <v>29221654.987142801</v>
      </c>
      <c r="D24" s="398">
        <f>SUM('Eligible Therms WP'!H35:H39)</f>
        <v>18599896.223196369</v>
      </c>
      <c r="E24" s="398">
        <f>SUM('Eligible Therms WP'!I35:I39)</f>
        <v>16194825.192226131</v>
      </c>
      <c r="F24" s="327"/>
      <c r="G24" s="265">
        <f>ROUND(I24/K24,5)</f>
        <v>0.27816999999999997</v>
      </c>
      <c r="I24" s="265">
        <v>0.29104000000000002</v>
      </c>
      <c r="J24" s="265"/>
      <c r="K24" s="265">
        <v>1.04627</v>
      </c>
    </row>
    <row r="25" spans="1:15" s="278" customFormat="1">
      <c r="A25" s="265"/>
      <c r="B25" s="313"/>
      <c r="C25" s="327">
        <f>SUM('Eligible Therms WP'!G34:G39)</f>
        <v>45019920.987142801</v>
      </c>
      <c r="D25" s="327">
        <f>SUM('Eligible Therms WP'!H34:H39)</f>
        <v>28554420.556529704</v>
      </c>
      <c r="E25" s="327">
        <f>SUM('Eligible Therms WP'!I34:I39)</f>
        <v>21794377.525559466</v>
      </c>
      <c r="F25" s="265"/>
      <c r="G25" s="265"/>
      <c r="H25" s="265"/>
      <c r="I25" s="265"/>
      <c r="J25" s="265"/>
      <c r="K25" s="265"/>
    </row>
    <row r="26" spans="1:15" s="278" customFormat="1" ht="15" customHeight="1">
      <c r="B26" s="265"/>
      <c r="C26" s="265"/>
      <c r="D26" s="265"/>
      <c r="E26" s="265"/>
      <c r="F26" s="265"/>
      <c r="G26" s="265"/>
      <c r="H26" s="265"/>
      <c r="I26" s="265"/>
      <c r="J26" s="265"/>
      <c r="K26" s="265"/>
    </row>
    <row r="27" spans="1:15" s="278" customFormat="1">
      <c r="B27" s="265"/>
      <c r="C27" s="265"/>
      <c r="D27" s="265"/>
      <c r="E27" s="265"/>
      <c r="F27" s="265"/>
      <c r="G27" s="265"/>
      <c r="H27" s="265"/>
      <c r="I27" s="265"/>
      <c r="J27" s="265"/>
      <c r="K27" s="265"/>
    </row>
    <row r="28" spans="1:15" s="278" customFormat="1" ht="21.75" customHeight="1">
      <c r="B28" s="265"/>
      <c r="C28" s="265"/>
      <c r="D28" s="265"/>
      <c r="E28" s="265"/>
      <c r="F28" s="265"/>
      <c r="G28" s="265"/>
      <c r="H28" s="265"/>
      <c r="I28" s="265"/>
      <c r="J28" s="265"/>
      <c r="K28" s="265"/>
    </row>
    <row r="29" spans="1:15" s="278" customFormat="1">
      <c r="B29" s="265"/>
      <c r="C29" s="265"/>
      <c r="D29" s="265"/>
      <c r="E29" s="265"/>
      <c r="F29" s="265"/>
      <c r="G29" s="265"/>
      <c r="H29" s="265"/>
      <c r="I29" s="265"/>
      <c r="J29" s="265"/>
      <c r="K29" s="265"/>
    </row>
    <row r="30" spans="1:15" s="278" customFormat="1">
      <c r="A30" s="265"/>
      <c r="B30" s="265"/>
      <c r="C30" s="265"/>
      <c r="D30" s="265"/>
      <c r="E30" s="265"/>
      <c r="F30" s="265"/>
      <c r="G30" s="265"/>
      <c r="H30" s="265"/>
      <c r="I30" s="265"/>
      <c r="J30" s="265"/>
      <c r="K30" s="265"/>
    </row>
    <row r="31" spans="1:15" s="278" customFormat="1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</row>
    <row r="32" spans="1:15" s="278" customFormat="1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</row>
    <row r="33" spans="1:11" s="278" customFormat="1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</row>
    <row r="34" spans="1:11" s="278" customFormat="1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</row>
    <row r="35" spans="1:11" s="278" customFormat="1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</row>
    <row r="36" spans="1:11" s="278" customFormat="1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</row>
    <row r="37" spans="1:11" s="278" customFormat="1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</row>
    <row r="38" spans="1:11" s="278" customFormat="1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</row>
  </sheetData>
  <mergeCells count="3">
    <mergeCell ref="B1:D1"/>
    <mergeCell ref="A5:E5"/>
    <mergeCell ref="K20:K22"/>
  </mergeCells>
  <phoneticPr fontId="27" type="noConversion"/>
  <printOptions horizontalCentered="1"/>
  <pageMargins left="0.25" right="0.25" top="1" bottom="1" header="0.5" footer="0.5"/>
  <pageSetup scale="7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9D73-F01B-4AFD-B522-746DB37E7FD7}">
  <sheetPr codeName="Sheet19"/>
  <dimension ref="A1:G35"/>
  <sheetViews>
    <sheetView workbookViewId="0">
      <selection activeCell="F30" sqref="F30"/>
    </sheetView>
  </sheetViews>
  <sheetFormatPr defaultColWidth="9.140625" defaultRowHeight="15"/>
  <cols>
    <col min="1" max="1" width="5" style="103" customWidth="1"/>
    <col min="2" max="2" width="37.140625" style="103" bestFit="1" customWidth="1"/>
    <col min="3" max="3" width="12.7109375" style="117" customWidth="1"/>
    <col min="4" max="5" width="9.140625" style="103"/>
    <col min="6" max="6" width="10.42578125" style="103" bestFit="1" customWidth="1"/>
    <col min="7" max="16384" width="9.140625" style="103"/>
  </cols>
  <sheetData>
    <row r="1" spans="1:7">
      <c r="A1" s="507" t="s">
        <v>235</v>
      </c>
      <c r="B1" s="507"/>
      <c r="C1" s="507"/>
      <c r="D1" s="64"/>
    </row>
    <row r="2" spans="1:7">
      <c r="A2" s="507" t="s">
        <v>236</v>
      </c>
      <c r="B2" s="507"/>
      <c r="C2" s="507"/>
      <c r="D2" s="64"/>
    </row>
    <row r="3" spans="1:7">
      <c r="A3" s="508" t="s">
        <v>237</v>
      </c>
      <c r="B3" s="508"/>
      <c r="C3" s="508"/>
      <c r="D3" s="64"/>
    </row>
    <row r="4" spans="1:7">
      <c r="A4" s="509" t="s">
        <v>238</v>
      </c>
      <c r="B4" s="509"/>
      <c r="C4" s="509"/>
    </row>
    <row r="5" spans="1:7">
      <c r="A5" s="509" t="s">
        <v>239</v>
      </c>
      <c r="B5" s="509"/>
      <c r="C5" s="509"/>
    </row>
    <row r="6" spans="1:7" ht="30">
      <c r="A6" s="104" t="s">
        <v>240</v>
      </c>
      <c r="B6" s="105" t="s">
        <v>65</v>
      </c>
      <c r="C6" s="106" t="s">
        <v>241</v>
      </c>
      <c r="F6" s="107"/>
      <c r="G6" s="107"/>
    </row>
    <row r="7" spans="1:7">
      <c r="A7" s="453"/>
      <c r="B7" s="453" t="s">
        <v>242</v>
      </c>
      <c r="C7" s="454" t="s">
        <v>243</v>
      </c>
      <c r="F7" s="107"/>
      <c r="G7" s="107"/>
    </row>
    <row r="8" spans="1:7">
      <c r="A8" s="108">
        <v>1</v>
      </c>
      <c r="B8" s="109" t="s">
        <v>244</v>
      </c>
      <c r="C8" s="110">
        <v>1</v>
      </c>
      <c r="F8" s="110"/>
      <c r="G8" s="107"/>
    </row>
    <row r="9" spans="1:7">
      <c r="A9" s="111">
        <v>2</v>
      </c>
      <c r="B9" s="112" t="s">
        <v>245</v>
      </c>
      <c r="C9" s="110"/>
      <c r="F9" s="110"/>
      <c r="G9" s="107"/>
    </row>
    <row r="10" spans="1:7">
      <c r="A10" s="111">
        <v>3</v>
      </c>
      <c r="B10" s="113" t="s">
        <v>246</v>
      </c>
      <c r="C10" s="297">
        <v>6.7188570924734204E-3</v>
      </c>
      <c r="F10" s="114"/>
      <c r="G10" s="107"/>
    </row>
    <row r="11" spans="1:7">
      <c r="A11" s="115">
        <v>4</v>
      </c>
      <c r="B11" s="113" t="s">
        <v>247</v>
      </c>
      <c r="C11" s="297">
        <v>3.8519999999999999E-2</v>
      </c>
      <c r="F11" s="116"/>
      <c r="G11" s="107"/>
    </row>
    <row r="12" spans="1:7">
      <c r="A12" s="111">
        <v>5</v>
      </c>
      <c r="B12" s="113" t="s">
        <v>248</v>
      </c>
      <c r="C12" s="297">
        <v>4.0000000000000001E-3</v>
      </c>
      <c r="D12" s="117">
        <f>SUM(C10:C12)</f>
        <v>4.9238857092473415E-2</v>
      </c>
      <c r="F12" s="116"/>
      <c r="G12" s="107"/>
    </row>
    <row r="13" spans="1:7">
      <c r="A13" s="111">
        <v>6</v>
      </c>
      <c r="B13" s="113" t="s">
        <v>249</v>
      </c>
      <c r="C13" s="118"/>
      <c r="F13" s="110"/>
      <c r="G13" s="107"/>
    </row>
    <row r="14" spans="1:7">
      <c r="A14" s="108">
        <v>7</v>
      </c>
      <c r="B14" s="119" t="s">
        <v>250</v>
      </c>
      <c r="C14" s="110">
        <f>+C8-SUM(C10:C13)</f>
        <v>0.95076114290752656</v>
      </c>
      <c r="F14" s="110"/>
      <c r="G14" s="107"/>
    </row>
    <row r="15" spans="1:7">
      <c r="A15" s="111">
        <v>8</v>
      </c>
      <c r="B15" s="120"/>
      <c r="C15" s="110"/>
      <c r="F15" s="110"/>
      <c r="G15" s="107"/>
    </row>
    <row r="16" spans="1:7">
      <c r="A16" s="111">
        <v>9</v>
      </c>
      <c r="B16" s="112" t="s">
        <v>251</v>
      </c>
      <c r="C16" s="110">
        <f>C14*C30</f>
        <v>0</v>
      </c>
      <c r="F16" s="110"/>
      <c r="G16" s="107"/>
    </row>
    <row r="17" spans="1:7">
      <c r="A17" s="108">
        <v>10</v>
      </c>
      <c r="B17" s="121"/>
      <c r="C17" s="110"/>
      <c r="F17" s="110"/>
      <c r="G17" s="107"/>
    </row>
    <row r="18" spans="1:7">
      <c r="A18" s="111">
        <v>11</v>
      </c>
      <c r="B18" s="121" t="s">
        <v>252</v>
      </c>
      <c r="C18" s="110">
        <f>+C14-C16</f>
        <v>0.95076114290752656</v>
      </c>
      <c r="F18" s="110"/>
      <c r="G18" s="107"/>
    </row>
    <row r="19" spans="1:7">
      <c r="A19" s="111">
        <v>12</v>
      </c>
      <c r="B19" s="121"/>
      <c r="C19" s="110"/>
      <c r="F19" s="110"/>
      <c r="G19" s="107"/>
    </row>
    <row r="20" spans="1:7">
      <c r="A20" s="108">
        <v>13</v>
      </c>
      <c r="B20" s="121" t="str">
        <f>"Federal Income Tax @ "&amp;C31*100&amp;"%"</f>
        <v>Federal Income Tax @ 21%</v>
      </c>
      <c r="C20" s="110">
        <f>+C18*C31</f>
        <v>0.19965984001058057</v>
      </c>
      <c r="F20" s="110"/>
      <c r="G20" s="107"/>
    </row>
    <row r="21" spans="1:7">
      <c r="A21" s="111">
        <v>14</v>
      </c>
      <c r="B21" s="121"/>
      <c r="C21" s="110"/>
      <c r="F21" s="110"/>
      <c r="G21" s="107"/>
    </row>
    <row r="22" spans="1:7">
      <c r="A22" s="111">
        <v>15</v>
      </c>
      <c r="B22" s="121" t="s">
        <v>253</v>
      </c>
      <c r="C22" s="110">
        <f>+C16+C20</f>
        <v>0.19965984001058057</v>
      </c>
      <c r="F22" s="110"/>
      <c r="G22" s="107"/>
    </row>
    <row r="23" spans="1:7">
      <c r="A23" s="108">
        <v>16</v>
      </c>
      <c r="B23" s="121"/>
      <c r="C23" s="110"/>
      <c r="F23" s="110"/>
      <c r="G23" s="107"/>
    </row>
    <row r="24" spans="1:7">
      <c r="A24" s="111">
        <v>17</v>
      </c>
      <c r="B24" s="121" t="s">
        <v>254</v>
      </c>
      <c r="C24" s="110">
        <f>SUM(C10:C13)+C22</f>
        <v>0.24889869710305398</v>
      </c>
      <c r="F24" s="110"/>
      <c r="G24" s="107"/>
    </row>
    <row r="25" spans="1:7">
      <c r="A25" s="111">
        <v>18</v>
      </c>
      <c r="B25" s="121"/>
      <c r="C25" s="110"/>
      <c r="F25" s="122"/>
      <c r="G25" s="107"/>
    </row>
    <row r="26" spans="1:7">
      <c r="A26" s="108">
        <v>19</v>
      </c>
      <c r="B26" s="121" t="s">
        <v>255</v>
      </c>
      <c r="C26" s="123">
        <f>+C8-C24</f>
        <v>0.75110130289694599</v>
      </c>
      <c r="F26" s="124"/>
      <c r="G26" s="107"/>
    </row>
    <row r="27" spans="1:7">
      <c r="A27" s="111">
        <v>20</v>
      </c>
      <c r="B27" s="109"/>
      <c r="C27" s="110"/>
    </row>
    <row r="28" spans="1:7">
      <c r="A28" s="111">
        <v>21</v>
      </c>
      <c r="B28" s="109"/>
      <c r="C28" s="110"/>
    </row>
    <row r="29" spans="1:7">
      <c r="A29" s="108">
        <v>22</v>
      </c>
      <c r="B29" s="125" t="s">
        <v>256</v>
      </c>
      <c r="C29" s="126"/>
    </row>
    <row r="30" spans="1:7">
      <c r="A30" s="111">
        <v>23</v>
      </c>
      <c r="B30" s="127" t="s">
        <v>257</v>
      </c>
      <c r="C30" s="128">
        <v>0</v>
      </c>
    </row>
    <row r="31" spans="1:7">
      <c r="A31" s="111">
        <v>24</v>
      </c>
      <c r="B31" s="127" t="s">
        <v>258</v>
      </c>
      <c r="C31" s="128">
        <v>0.21</v>
      </c>
    </row>
    <row r="32" spans="1:7">
      <c r="A32" s="108">
        <v>25</v>
      </c>
      <c r="B32" s="129"/>
      <c r="C32" s="129"/>
    </row>
    <row r="33" spans="1:3">
      <c r="A33" s="111">
        <v>26</v>
      </c>
      <c r="B33" s="127" t="s">
        <v>259</v>
      </c>
      <c r="C33" s="126">
        <f>ROUND(((1-C30)*C31)+C30,5)</f>
        <v>0.21</v>
      </c>
    </row>
    <row r="34" spans="1:3">
      <c r="A34" s="111">
        <v>27</v>
      </c>
    </row>
    <row r="35" spans="1:3">
      <c r="A35" s="111">
        <v>28</v>
      </c>
      <c r="B35" s="127" t="s">
        <v>260</v>
      </c>
      <c r="C35" s="455">
        <f>1/(1-D12)</f>
        <v>1.051788882475672</v>
      </c>
    </row>
  </sheetData>
  <mergeCells count="5">
    <mergeCell ref="A1:C1"/>
    <mergeCell ref="A2:C2"/>
    <mergeCell ref="A3:C3"/>
    <mergeCell ref="A4:C4"/>
    <mergeCell ref="A5:C5"/>
  </mergeCells>
  <printOptions horizontalCentered="1"/>
  <pageMargins left="0.7" right="0.7" top="1.25" bottom="0.75" header="0.3" footer="0.3"/>
  <pageSetup orientation="portrait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D2C0-92BD-4D4E-B050-3EAC19E4B16E}">
  <dimension ref="A1:AF44"/>
  <sheetViews>
    <sheetView topLeftCell="C1" workbookViewId="0">
      <selection activeCell="F10" sqref="F10"/>
    </sheetView>
  </sheetViews>
  <sheetFormatPr defaultColWidth="8" defaultRowHeight="15"/>
  <cols>
    <col min="1" max="1" width="27.28515625" style="265" customWidth="1"/>
    <col min="2" max="2" width="64.140625" style="265" bestFit="1" customWidth="1"/>
    <col min="3" max="3" width="8" style="265" bestFit="1" customWidth="1"/>
    <col min="4" max="4" width="5" style="271" customWidth="1"/>
    <col min="5" max="5" width="15.28515625" style="265" customWidth="1"/>
    <col min="6" max="6" width="14.28515625" style="265" bestFit="1" customWidth="1"/>
    <col min="7" max="7" width="18.85546875" style="265" customWidth="1"/>
    <col min="8" max="8" width="20.5703125" style="265" bestFit="1" customWidth="1"/>
    <col min="9" max="9" width="15.140625" style="265" bestFit="1" customWidth="1"/>
    <col min="10" max="12" width="13.7109375" style="265" bestFit="1" customWidth="1"/>
    <col min="13" max="18" width="13.42578125" style="265" bestFit="1" customWidth="1"/>
    <col min="19" max="19" width="15.140625" style="265" bestFit="1" customWidth="1"/>
    <col min="20" max="20" width="14.85546875" style="265" customWidth="1"/>
    <col min="21" max="22" width="13.42578125" style="265" bestFit="1" customWidth="1"/>
    <col min="23" max="30" width="12.42578125" style="265" bestFit="1" customWidth="1"/>
    <col min="31" max="31" width="13.140625" style="265" bestFit="1" customWidth="1"/>
    <col min="32" max="32" width="12.42578125" style="265" bestFit="1" customWidth="1"/>
    <col min="33" max="16384" width="8" style="265"/>
  </cols>
  <sheetData>
    <row r="1" spans="1:32">
      <c r="A1" s="63" t="s">
        <v>0</v>
      </c>
      <c r="G1" s="503" t="s">
        <v>0</v>
      </c>
      <c r="H1" s="503"/>
      <c r="I1" s="503"/>
      <c r="J1" s="503"/>
      <c r="K1" s="503"/>
    </row>
    <row r="2" spans="1:32">
      <c r="A2" s="63" t="s">
        <v>1</v>
      </c>
      <c r="G2" s="338" t="s">
        <v>261</v>
      </c>
      <c r="H2" s="338"/>
      <c r="I2" s="338"/>
      <c r="J2" s="338"/>
      <c r="K2" s="338"/>
      <c r="L2" s="338"/>
    </row>
    <row r="3" spans="1:32">
      <c r="A3" s="63" t="s">
        <v>2</v>
      </c>
      <c r="G3" s="503" t="s">
        <v>216</v>
      </c>
      <c r="H3" s="503"/>
      <c r="I3" s="503"/>
      <c r="J3" s="503"/>
      <c r="K3" s="503"/>
    </row>
    <row r="5" spans="1:32">
      <c r="B5" s="278"/>
    </row>
    <row r="6" spans="1:32">
      <c r="A6" s="278" t="s">
        <v>262</v>
      </c>
      <c r="G6" s="510" t="s">
        <v>263</v>
      </c>
      <c r="H6" s="510"/>
      <c r="I6" s="510"/>
    </row>
    <row r="7" spans="1:32" s="271" customFormat="1" ht="43.5" customHeight="1">
      <c r="A7" s="267" t="s">
        <v>166</v>
      </c>
      <c r="B7" s="267" t="s">
        <v>65</v>
      </c>
      <c r="C7" s="310"/>
      <c r="D7" s="310"/>
      <c r="E7" s="339" t="s">
        <v>264</v>
      </c>
      <c r="F7" s="340" t="s">
        <v>265</v>
      </c>
      <c r="G7" s="341">
        <v>45809</v>
      </c>
      <c r="H7" s="341">
        <v>45839</v>
      </c>
      <c r="I7" s="341">
        <v>45870</v>
      </c>
      <c r="J7" s="341">
        <v>45901</v>
      </c>
      <c r="K7" s="341">
        <v>45931</v>
      </c>
      <c r="L7" s="341">
        <v>45962</v>
      </c>
      <c r="M7" s="341">
        <v>45992</v>
      </c>
      <c r="N7" s="341">
        <v>46023</v>
      </c>
      <c r="O7" s="341">
        <v>46054</v>
      </c>
      <c r="P7" s="341">
        <v>46082</v>
      </c>
      <c r="Q7" s="341">
        <v>46113</v>
      </c>
      <c r="R7" s="341">
        <v>46143</v>
      </c>
      <c r="S7" s="340" t="s">
        <v>266</v>
      </c>
      <c r="T7" s="342" t="s">
        <v>267</v>
      </c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0"/>
      <c r="AF7" s="342"/>
    </row>
    <row r="8" spans="1:32">
      <c r="A8" s="264" t="str">
        <f>+'Balances at 2-28-2025'!A9</f>
        <v>CCA 1823.2058</v>
      </c>
      <c r="B8" s="264" t="s">
        <v>268</v>
      </c>
      <c r="C8" s="264"/>
      <c r="D8" s="313"/>
      <c r="E8" s="343">
        <v>-2.9467210441844723E-3</v>
      </c>
      <c r="F8" s="272">
        <f>+'Estimated Balances'!E10</f>
        <v>1277844.6505459934</v>
      </c>
      <c r="G8" s="272">
        <f>+$E8*'Eligible Therms WP'!E12</f>
        <v>-57566.47663552218</v>
      </c>
      <c r="H8" s="272">
        <f>+$E8*'Eligible Therms WP'!F12</f>
        <v>-58395.018445419853</v>
      </c>
      <c r="I8" s="272">
        <f>+$E8*'Eligible Therms WP'!G12</f>
        <v>-61167.51234731108</v>
      </c>
      <c r="J8" s="272">
        <f>+$E8*'Eligible Therms WP'!H12</f>
        <v>-68540.903726715464</v>
      </c>
      <c r="K8" s="272">
        <f>+$E8*'Eligible Therms WP'!I12</f>
        <v>-116344.83830299055</v>
      </c>
      <c r="L8" s="272">
        <f>+$E8*'Eligible Therms WP'!J12</f>
        <v>-143986.78621672266</v>
      </c>
      <c r="M8" s="272">
        <f>+$E8*'Eligible Therms WP'!K12</f>
        <v>-169629.19972142141</v>
      </c>
      <c r="N8" s="272">
        <f>+$E8*'Eligible Therms WP'!L12</f>
        <v>-185585.11245309043</v>
      </c>
      <c r="O8" s="272">
        <f>+$E8*'Eligible Therms WP'!M12</f>
        <v>-135031.87782700188</v>
      </c>
      <c r="P8" s="272">
        <f>+$E8*'Eligible Therms WP'!N12</f>
        <v>-132526.87609865124</v>
      </c>
      <c r="Q8" s="272">
        <f>+$E8*'Eligible Therms WP'!O12</f>
        <v>-84519.833085590348</v>
      </c>
      <c r="R8" s="272">
        <f>+$E8*'Eligible Therms WP'!P12</f>
        <v>-64550.215685556155</v>
      </c>
      <c r="S8" s="272">
        <f>+SUM(G8:R8)</f>
        <v>-1277844.6505459934</v>
      </c>
      <c r="T8" s="272">
        <f>+S8+F8</f>
        <v>0</v>
      </c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344"/>
      <c r="AF8" s="344"/>
    </row>
    <row r="9" spans="1:32">
      <c r="A9" s="264" t="str">
        <f>+'Balances at 2-28-2025'!A10</f>
        <v>CCA 1823.2065</v>
      </c>
      <c r="B9" s="264" t="s">
        <v>269</v>
      </c>
      <c r="C9" s="264"/>
      <c r="D9" s="313"/>
      <c r="E9" s="343">
        <v>-2.348588297518901E-3</v>
      </c>
      <c r="F9" s="272">
        <f>+'Estimated Balances'!E11</f>
        <v>1018464.573781885</v>
      </c>
      <c r="G9" s="272">
        <f>+$E9*'Eligible Therms WP'!E12</f>
        <v>-45881.490418785215</v>
      </c>
      <c r="H9" s="272">
        <f>+$E9*'Eligible Therms WP'!F12</f>
        <v>-46541.852756975037</v>
      </c>
      <c r="I9" s="272">
        <f>+$E9*'Eligible Therms WP'!G12</f>
        <v>-48751.578969700524</v>
      </c>
      <c r="J9" s="272">
        <f>+$E9*'Eligible Therms WP'!H12</f>
        <v>-54628.301077777949</v>
      </c>
      <c r="K9" s="272">
        <f>+$E9*'Eligible Therms WP'!I12</f>
        <v>-92728.874439743711</v>
      </c>
      <c r="L9" s="272">
        <f>+$E9*'Eligible Therms WP'!J12</f>
        <v>-114759.99120220102</v>
      </c>
      <c r="M9" s="272">
        <f>+$E9*'Eligible Therms WP'!K12</f>
        <v>-135197.44400966328</v>
      </c>
      <c r="N9" s="272">
        <f>+$E9*'Eligible Therms WP'!L12</f>
        <v>-147914.58599763247</v>
      </c>
      <c r="O9" s="272">
        <f>+$E9*'Eligible Therms WP'!M12</f>
        <v>-107622.77232939364</v>
      </c>
      <c r="P9" s="272">
        <f>+$E9*'Eligible Therms WP'!N12</f>
        <v>-105626.24206532951</v>
      </c>
      <c r="Q9" s="272">
        <f>+$E9*'Eligible Therms WP'!O12</f>
        <v>-67363.78772087174</v>
      </c>
      <c r="R9" s="272">
        <f>+$E9*'Eligible Therms WP'!P12</f>
        <v>-51447.652793810747</v>
      </c>
      <c r="S9" s="272">
        <f>+SUM(G9:R9)</f>
        <v>-1018464.5737818849</v>
      </c>
      <c r="T9" s="272">
        <f>+S9+F9</f>
        <v>0</v>
      </c>
    </row>
    <row r="10" spans="1:32">
      <c r="A10" s="264" t="str">
        <f>+'Balances at 2-28-2025'!A11</f>
        <v>CCA 1823.2066</v>
      </c>
      <c r="B10" s="264" t="s">
        <v>270</v>
      </c>
      <c r="C10" s="264"/>
      <c r="D10" s="313"/>
      <c r="E10" s="343">
        <v>-5.02500403626783E-2</v>
      </c>
      <c r="F10" s="272">
        <f>+'Estimated Balances'!E12</f>
        <v>21790914.139597431</v>
      </c>
      <c r="G10" s="272">
        <f>+$E10*'Eligible Therms WP'!E12</f>
        <v>-981673.43671065033</v>
      </c>
      <c r="H10" s="272">
        <f>+$E10*'Eligible Therms WP'!F12</f>
        <v>-995802.44952361821</v>
      </c>
      <c r="I10" s="272">
        <f>+$E10*'Eligible Therms WP'!G12</f>
        <v>-1043081.4177008964</v>
      </c>
      <c r="J10" s="272">
        <f>+$E10*'Eligible Therms WP'!H12</f>
        <v>-1168818.8760042959</v>
      </c>
      <c r="K10" s="272">
        <f>+$E10*'Eligible Therms WP'!I12</f>
        <v>-1984012.9869953718</v>
      </c>
      <c r="L10" s="272">
        <f>+$E10*'Eligible Therms WP'!J12</f>
        <v>-2455387.4325369275</v>
      </c>
      <c r="M10" s="272">
        <f>+$E10*'Eligible Therms WP'!K12</f>
        <v>-2892664.0848860168</v>
      </c>
      <c r="N10" s="272">
        <f>+$E10*'Eligible Therms WP'!L12</f>
        <v>-3164758.1334122969</v>
      </c>
      <c r="O10" s="272">
        <f>+$E10*'Eligible Therms WP'!M12</f>
        <v>-2302680.5759053412</v>
      </c>
      <c r="P10" s="272">
        <f>+$E10*'Eligible Therms WP'!N12</f>
        <v>-2259963.116033589</v>
      </c>
      <c r="Q10" s="272">
        <f>+$E10*'Eligible Therms WP'!O12</f>
        <v>-1441305.4239999065</v>
      </c>
      <c r="R10" s="272">
        <f>+$E10*'Eligible Therms WP'!P12</f>
        <v>-1100766.2058885156</v>
      </c>
      <c r="S10" s="272">
        <f>+SUM(G10:R10)</f>
        <v>-21790914.139597427</v>
      </c>
      <c r="T10" s="272">
        <f>+S10+F10</f>
        <v>0</v>
      </c>
    </row>
    <row r="11" spans="1:32" ht="27.75" customHeight="1">
      <c r="A11" s="264" t="s">
        <v>171</v>
      </c>
      <c r="B11" s="345" t="s">
        <v>271</v>
      </c>
      <c r="C11" s="264"/>
      <c r="D11" s="313"/>
      <c r="E11" s="343">
        <v>0.10674029447121876</v>
      </c>
      <c r="F11" s="272">
        <f>+'Estimated Balances'!E16</f>
        <v>-46287895.000084743</v>
      </c>
      <c r="G11" s="272">
        <f>+$E11*'Eligible Therms WP'!E12</f>
        <v>2085254.2794551342</v>
      </c>
      <c r="H11" s="272">
        <f>+$E11*'Eligible Therms WP'!F12</f>
        <v>2115266.8919298486</v>
      </c>
      <c r="I11" s="272">
        <f>+$E11*'Eligible Therms WP'!G12</f>
        <v>2215696.0846054079</v>
      </c>
      <c r="J11" s="272">
        <f>+$E11*'Eligible Therms WP'!H12</f>
        <v>2482785.4884844874</v>
      </c>
      <c r="K11" s="272">
        <f>+$E11*'Eligible Therms WP'!I12</f>
        <v>4214407.1713800477</v>
      </c>
      <c r="L11" s="272">
        <f>+$E11*'Eligible Therms WP'!J12</f>
        <v>5215692.8770266213</v>
      </c>
      <c r="M11" s="272">
        <f>+$E11*'Eligible Therms WP'!K12</f>
        <v>6144548.6212261226</v>
      </c>
      <c r="N11" s="272">
        <f>+$E11*'Eligible Therms WP'!L12</f>
        <v>6722526.2438099319</v>
      </c>
      <c r="O11" s="272">
        <f>+$E11*'Eligible Therms WP'!M12</f>
        <v>4891315.5287302798</v>
      </c>
      <c r="P11" s="272">
        <f>+$E11*'Eligible Therms WP'!N12</f>
        <v>4800575.8156302702</v>
      </c>
      <c r="Q11" s="272">
        <f>+$E11*'Eligible Therms WP'!O12</f>
        <v>3061596.8518699701</v>
      </c>
      <c r="R11" s="272">
        <f>+$E11*'Eligible Therms WP'!P12</f>
        <v>2338229.1459366283</v>
      </c>
      <c r="S11" s="272">
        <f>+SUM(G11:R11)</f>
        <v>46287895.000084758</v>
      </c>
      <c r="T11" s="272">
        <f>+S11+F11</f>
        <v>0</v>
      </c>
    </row>
    <row r="13" spans="1:32">
      <c r="S13" s="340"/>
      <c r="T13" s="342"/>
    </row>
    <row r="14" spans="1:32">
      <c r="F14" s="273"/>
      <c r="G14" s="273"/>
      <c r="H14" s="346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</row>
    <row r="15" spans="1:32" s="278" customFormat="1">
      <c r="A15" s="278" t="s">
        <v>6</v>
      </c>
      <c r="B15" s="347" t="s">
        <v>272</v>
      </c>
      <c r="C15" s="348">
        <f>'ACOD Interest Rates WP'!B51</f>
        <v>4.9160000000000002E-2</v>
      </c>
      <c r="D15" s="280"/>
      <c r="E15" s="349"/>
      <c r="F15" s="349"/>
      <c r="G15" s="349">
        <f>$C15*DAY(DATE(YEAR(G7),MONTH(G7)+1,DAY(1))-1)/365</f>
        <v>4.0405479452054801E-3</v>
      </c>
      <c r="H15" s="350">
        <f>$C15*DAY(DATE(YEAR(H7),MONTH(H7)+1,DAY(1))-1)/365</f>
        <v>4.1752328767123287E-3</v>
      </c>
      <c r="I15" s="349">
        <f t="shared" ref="I15:R15" si="0">$C15*DAY(DATE(YEAR(I7),MONTH(I7)+1,DAY(1))-1)/365</f>
        <v>4.1752328767123287E-3</v>
      </c>
      <c r="J15" s="349">
        <f t="shared" si="0"/>
        <v>4.0405479452054801E-3</v>
      </c>
      <c r="K15" s="349">
        <f t="shared" si="0"/>
        <v>4.1752328767123287E-3</v>
      </c>
      <c r="L15" s="349">
        <f t="shared" si="0"/>
        <v>4.0405479452054801E-3</v>
      </c>
      <c r="M15" s="349">
        <f t="shared" si="0"/>
        <v>4.1752328767123287E-3</v>
      </c>
      <c r="N15" s="349">
        <f t="shared" si="0"/>
        <v>4.1752328767123287E-3</v>
      </c>
      <c r="O15" s="349">
        <f t="shared" si="0"/>
        <v>3.7711780821917812E-3</v>
      </c>
      <c r="P15" s="349">
        <f t="shared" si="0"/>
        <v>4.1752328767123287E-3</v>
      </c>
      <c r="Q15" s="349">
        <f t="shared" si="0"/>
        <v>4.0405479452054801E-3</v>
      </c>
      <c r="R15" s="349">
        <f t="shared" si="0"/>
        <v>4.1752328767123287E-3</v>
      </c>
      <c r="S15" s="351" t="s">
        <v>218</v>
      </c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51"/>
    </row>
    <row r="16" spans="1:32">
      <c r="A16" s="265" t="str">
        <f>+A8</f>
        <v>CCA 1823.2058</v>
      </c>
      <c r="C16" s="264"/>
      <c r="F16" s="273"/>
      <c r="G16" s="272">
        <f>+G$15*F8</f>
        <v>5163.192577055428</v>
      </c>
      <c r="H16" s="302">
        <f>+H$15*(G8+F8)</f>
        <v>5094.9455504454836</v>
      </c>
      <c r="I16" s="302">
        <f>+I$15*(H8+G8+F8)</f>
        <v>4851.132749595944</v>
      </c>
      <c r="J16" s="302">
        <f>+J$15*(I8+H8+G8+F8)</f>
        <v>4447.4943300549139</v>
      </c>
      <c r="K16" s="302">
        <f>+K$15*(J8+I8+H8+G8+F8)</f>
        <v>4309.5699064173868</v>
      </c>
      <c r="L16" s="302">
        <f>+L$15*(K8+J8+I8+H8+G8+F8)</f>
        <v>3700.4546249989949</v>
      </c>
      <c r="M16" s="302">
        <f>+M$15*(L8+K8+J8+I8+F8+G8+H8)</f>
        <v>3222.6247488747499</v>
      </c>
      <c r="N16" s="302">
        <f>+N$15*(M8+L8+K8+J8+I8+H8+G8+F8)</f>
        <v>2514.3833373474699</v>
      </c>
      <c r="O16" s="302">
        <f>+O$15*(N8+M8+L8+K8+J8+I8+H8+G8+F8)</f>
        <v>1571.1814091399749</v>
      </c>
      <c r="P16" s="302">
        <f>+P$15*(O8+N8+M8+L8+K8+J8+I8+H8+G8+F8)</f>
        <v>1175.7327386974712</v>
      </c>
      <c r="Q16" s="302">
        <f>+Q$15*(P8+O8+N8+M8+L8+K8+J8+I8+H8+G8+F8)</f>
        <v>602.32467925393655</v>
      </c>
      <c r="R16" s="302">
        <f>+R$15*(Q8+P8+O8+N8+M8+L8+K8+J8+I8+H8+G8+F8)</f>
        <v>269.51218272920602</v>
      </c>
      <c r="S16" s="272">
        <f>+SUM(G16:R16)</f>
        <v>36922.548834610956</v>
      </c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44"/>
    </row>
    <row r="17" spans="1:20">
      <c r="A17" s="265" t="str">
        <f>+A9</f>
        <v>CCA 1823.2065</v>
      </c>
      <c r="D17" s="265"/>
      <c r="G17" s="272">
        <f>+G$15*F9</f>
        <v>4115.1549408589708</v>
      </c>
      <c r="H17" s="302">
        <f>+H$15*(G9+F9)</f>
        <v>4060.7608649918616</v>
      </c>
      <c r="I17" s="302">
        <f>+I$15*(H9+G9+F9)</f>
        <v>3866.4377912178352</v>
      </c>
      <c r="J17" s="302">
        <f>+J$15*(I9+H9+G9+F9)</f>
        <v>3544.7308992695853</v>
      </c>
      <c r="K17" s="302">
        <f>+K$15*(J9+I9+H9+G9+F9)</f>
        <v>3434.802717253026</v>
      </c>
      <c r="L17" s="302">
        <f>+L$15*(K9+J9+I9+H9+G9+F9)</f>
        <v>2949.32716652098</v>
      </c>
      <c r="M17" s="302">
        <f>+M$15*(L9+K9+J9+I9+F9+G9+H9)</f>
        <v>2568.4883838730311</v>
      </c>
      <c r="N17" s="302">
        <f>+N$15*(M9+L9+K9+J9+I9+H9+G9+F9)</f>
        <v>2004.0075707964111</v>
      </c>
      <c r="O17" s="302">
        <f>+O$15*(N9+M9+L9+K9+J9+I9+H9+G9+F9)</f>
        <v>1252.2591095169832</v>
      </c>
      <c r="P17" s="302">
        <f>+P$15*(O9+N9+M9+L9+K9+J9+I9+H9+G9+F9)</f>
        <v>937.07959108119258</v>
      </c>
      <c r="Q17" s="302">
        <f>+Q$15*(P9+O9+N9+M9+L9+K9+J9+I9+H9+G9+F9)</f>
        <v>480.06332183850424</v>
      </c>
      <c r="R17" s="302">
        <f>+R$15*(Q9+P9+O9+N9+M9+L9+K9+J9+I9+H9+G9+F9)</f>
        <v>214.8059313744003</v>
      </c>
      <c r="S17" s="272">
        <f>+SUM(G17:R17)</f>
        <v>29427.918288592784</v>
      </c>
      <c r="T17" s="273"/>
    </row>
    <row r="18" spans="1:20" ht="15.75" thickBot="1">
      <c r="A18" s="265" t="str">
        <f>+A10</f>
        <v>CCA 1823.2066</v>
      </c>
      <c r="C18" s="264"/>
      <c r="F18" s="273"/>
      <c r="G18" s="272">
        <f>+G$15*F10</f>
        <v>88047.233350899434</v>
      </c>
      <c r="H18" s="302">
        <f>+H$15*(G10+F10)</f>
        <v>86883.425922113252</v>
      </c>
      <c r="I18" s="302">
        <f>+I$15*(H10+G10+F10)</f>
        <v>82725.718796151574</v>
      </c>
      <c r="J18" s="302">
        <f>+J$15*(I10+H10+G10+F10)</f>
        <v>75842.526743108814</v>
      </c>
      <c r="K18" s="302">
        <f>+K$15*(J10+I10+H10+G10+F10)</f>
        <v>73490.519969864006</v>
      </c>
      <c r="L18" s="302">
        <f>+L$15*(K10+J10+I10+H10+G10+F10)</f>
        <v>63103.358437487128</v>
      </c>
      <c r="M18" s="302">
        <f>+M$15*(L10+K10+J10+I10+F10+G10+H10)</f>
        <v>54954.98938534224</v>
      </c>
      <c r="N18" s="302">
        <f>+N$15*(M10+L10+K10+J10+I10+H10+G10+F10)</f>
        <v>42877.443196841159</v>
      </c>
      <c r="O18" s="302">
        <f>+O$15*(N10+M10+L10+K10+J10+I10+H10+G10+F10)</f>
        <v>26793.146701887457</v>
      </c>
      <c r="P18" s="302">
        <f>+P$15*(O10+N10+M10+L10+K10+J10+I10+H10+G10+F10)</f>
        <v>20049.613346288545</v>
      </c>
      <c r="Q18" s="302">
        <f>+Q$15*(P10+O10+N10+M10+L10+K10+J10+I10+H10+G10+F10)</f>
        <v>10271.362300710827</v>
      </c>
      <c r="R18" s="302">
        <f>+R$15*(Q10+P10+O10+N10+M10+L10+K10+J10+I10+H10+G10+F10)</f>
        <v>4595.9552523996445</v>
      </c>
      <c r="S18" s="300">
        <f>+SUM(G18:R18)</f>
        <v>629635.29340309417</v>
      </c>
      <c r="T18" s="273"/>
    </row>
    <row r="19" spans="1:20" ht="15.75" thickTop="1">
      <c r="S19" s="301">
        <f>SUM(S16:S18)</f>
        <v>695985.76052629785</v>
      </c>
      <c r="T19" s="273"/>
    </row>
    <row r="20" spans="1:20">
      <c r="C20" s="264"/>
      <c r="F20" s="273"/>
      <c r="G20" s="270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0"/>
      <c r="T20" s="273"/>
    </row>
    <row r="21" spans="1:20" s="278" customFormat="1">
      <c r="A21" s="264" t="s">
        <v>171</v>
      </c>
      <c r="B21" s="265"/>
      <c r="C21" s="264"/>
      <c r="D21" s="271"/>
      <c r="E21" s="265"/>
      <c r="F21" s="273"/>
      <c r="G21" s="272">
        <f>+G$15*F11</f>
        <v>-187028.45903047943</v>
      </c>
      <c r="H21" s="302">
        <f>+H$15*(G11+F11)</f>
        <v>-184556.31877427589</v>
      </c>
      <c r="I21" s="302">
        <f>+I$15*(H11+G11+F11)</f>
        <v>-175724.58690406926</v>
      </c>
      <c r="J21" s="302">
        <f>+J$15*(I11+H11+G11+F11)</f>
        <v>-161103.42558079551</v>
      </c>
      <c r="K21" s="302">
        <f>+K$15*(J11+I11+H11+G11+F11)</f>
        <v>-156107.33216947727</v>
      </c>
      <c r="L21" s="302">
        <f>+L$15*(K11+J11+I11+H11+G11+F11)</f>
        <v>-134043.09754033462</v>
      </c>
      <c r="M21" s="302">
        <f>+M$15*(L11+K11+J11+I11+F11+G11+H11)</f>
        <v>-116734.46841668324</v>
      </c>
      <c r="N21" s="302">
        <f>+N$15*(M11+L11+K11+J11+I11+H11+G11+F11)</f>
        <v>-91079.547000782521</v>
      </c>
      <c r="O21" s="302">
        <f>+O$15*(N11+M11+L11+K11+J11+I11+H11+G11+F11)</f>
        <v>-56913.553663414328</v>
      </c>
      <c r="P21" s="302">
        <f>+P$15*(O11+N11+M11+L11+K11+J11+I11+H11+G11+F11)</f>
        <v>-42589.053007137656</v>
      </c>
      <c r="Q21" s="302">
        <f>+Q$15*(P11+O11+N11+M11+L11+K11+J11+I11+H11+G11+F11)</f>
        <v>-21818.255839904563</v>
      </c>
      <c r="R21" s="302">
        <f>+R$15*(Q11+P11+O11+N11+M11+L11+K11+J11+I11+H11+G11+F11)</f>
        <v>-9762.6512034015796</v>
      </c>
      <c r="S21" s="272">
        <f>+SUM(G21:R21)</f>
        <v>-1337460.7491307559</v>
      </c>
      <c r="T21" s="352"/>
    </row>
    <row r="22" spans="1:20">
      <c r="F22" s="273"/>
      <c r="G22" s="353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53"/>
      <c r="S22" s="353"/>
      <c r="T22" s="354"/>
    </row>
    <row r="23" spans="1:20" ht="15.75" thickBot="1">
      <c r="A23" s="456"/>
      <c r="B23" s="456"/>
      <c r="C23" s="456"/>
      <c r="D23" s="457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</row>
    <row r="24" spans="1:20" ht="44.25" customHeight="1">
      <c r="D24" s="265"/>
    </row>
    <row r="25" spans="1:20">
      <c r="D25" s="265"/>
    </row>
    <row r="26" spans="1:20" s="278" customFormat="1"/>
    <row r="27" spans="1:20">
      <c r="D27" s="265"/>
    </row>
    <row r="28" spans="1:20">
      <c r="D28" s="265"/>
    </row>
    <row r="29" spans="1:20">
      <c r="D29" s="265"/>
    </row>
    <row r="30" spans="1:20">
      <c r="D30" s="265"/>
    </row>
    <row r="31" spans="1:20">
      <c r="D31" s="265"/>
    </row>
    <row r="32" spans="1:20">
      <c r="D32" s="265"/>
    </row>
    <row r="33" s="265" customFormat="1"/>
    <row r="34" s="265" customFormat="1"/>
    <row r="35" s="265" customFormat="1"/>
    <row r="36" s="265" customFormat="1"/>
    <row r="37" s="265" customFormat="1"/>
    <row r="38" s="265" customFormat="1"/>
    <row r="39" s="265" customFormat="1"/>
    <row r="40" s="265" customFormat="1"/>
    <row r="41" s="278" customFormat="1"/>
    <row r="42" s="265" customFormat="1"/>
    <row r="43" s="265" customFormat="1"/>
    <row r="44" s="265" customFormat="1"/>
  </sheetData>
  <mergeCells count="3">
    <mergeCell ref="G1:K1"/>
    <mergeCell ref="G3:K3"/>
    <mergeCell ref="G6:I6"/>
  </mergeCells>
  <printOptions horizontalCentered="1"/>
  <pageMargins left="0.25" right="0.25" top="1" bottom="1" header="0.5" footer="0.5"/>
  <pageSetup scale="39" orientation="landscape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B4BA6-ED5E-425A-8061-11B9D2F4549C}">
  <sheetPr codeName="Sheet12"/>
  <dimension ref="A1:L83"/>
  <sheetViews>
    <sheetView workbookViewId="0">
      <selection activeCell="F30" sqref="F30"/>
    </sheetView>
  </sheetViews>
  <sheetFormatPr defaultRowHeight="15"/>
  <cols>
    <col min="1" max="1" width="9.140625" style="63"/>
    <col min="2" max="2" width="13.85546875" style="63" customWidth="1"/>
    <col min="3" max="3" width="18.7109375" style="63" customWidth="1"/>
    <col min="4" max="4" width="14.140625" style="63" customWidth="1"/>
    <col min="5" max="5" width="17.5703125" style="63" customWidth="1"/>
    <col min="6" max="6" width="9.7109375" style="63" customWidth="1"/>
    <col min="7" max="7" width="22.42578125" style="63" bestFit="1" customWidth="1"/>
    <col min="8" max="8" width="8.7109375" style="63" bestFit="1" customWidth="1"/>
    <col min="9" max="9" width="24.140625" style="63" bestFit="1" customWidth="1"/>
    <col min="10" max="10" width="16" style="63" bestFit="1" customWidth="1"/>
    <col min="11" max="16384" width="9.140625" style="63"/>
  </cols>
  <sheetData>
    <row r="1" spans="1:12">
      <c r="A1" s="63" t="s">
        <v>0</v>
      </c>
    </row>
    <row r="2" spans="1:12">
      <c r="A2" s="63" t="s">
        <v>1</v>
      </c>
    </row>
    <row r="3" spans="1:12">
      <c r="A3" s="63" t="s">
        <v>2</v>
      </c>
    </row>
    <row r="5" spans="1:12" ht="15.75" thickBot="1">
      <c r="A5" s="511" t="s">
        <v>273</v>
      </c>
      <c r="B5" s="511"/>
      <c r="C5" s="511"/>
      <c r="D5" s="511"/>
      <c r="E5" s="511"/>
      <c r="F5" s="136"/>
      <c r="G5" s="136"/>
      <c r="H5" s="136"/>
      <c r="I5" s="137"/>
      <c r="J5" s="137"/>
      <c r="K5" s="137"/>
      <c r="L5" s="137"/>
    </row>
    <row r="6" spans="1:12" ht="15.75" thickBot="1">
      <c r="A6" s="138" t="s">
        <v>274</v>
      </c>
      <c r="B6" s="131" t="s">
        <v>230</v>
      </c>
      <c r="C6" s="131" t="s">
        <v>227</v>
      </c>
      <c r="D6" s="131" t="s">
        <v>275</v>
      </c>
      <c r="E6" s="131" t="s">
        <v>276</v>
      </c>
    </row>
    <row r="7" spans="1:12">
      <c r="B7" s="68"/>
      <c r="C7" s="68"/>
      <c r="D7" s="204">
        <f>'ACOD Interest Rates WP'!B51</f>
        <v>4.9160000000000002E-2</v>
      </c>
      <c r="E7" s="221">
        <f>'CCA Allocation'!E15</f>
        <v>22641840.958979402</v>
      </c>
      <c r="F7" s="403"/>
      <c r="G7" s="404"/>
    </row>
    <row r="8" spans="1:12">
      <c r="A8" s="140">
        <v>45809</v>
      </c>
      <c r="B8" s="139" cm="1">
        <f t="array" ref="B8">INDEX('Eligible Therms WP'!$E$6:$P$6,COLUMN($A$1),ROW(A1))</f>
        <v>3788608.6666666665</v>
      </c>
      <c r="C8" s="223">
        <f t="shared" ref="C8:C17" si="0">-(B8/$B$21)*$E$7</f>
        <v>-617131.63496098411</v>
      </c>
      <c r="D8" s="223">
        <f>ROUND((E7+(C8/2))*$D$7/12,2)</f>
        <v>91491.98</v>
      </c>
      <c r="E8" s="214">
        <f>E7+C8+D8</f>
        <v>22116201.304018419</v>
      </c>
      <c r="F8" s="403"/>
      <c r="G8" s="66"/>
    </row>
    <row r="9" spans="1:12">
      <c r="A9" s="140">
        <v>45839</v>
      </c>
      <c r="B9" s="139" cm="1">
        <f t="array" ref="B9">INDEX('Eligible Therms WP'!$E$6:$P$6,COLUMN($A$1),ROW(A2))</f>
        <v>3243007.3333333335</v>
      </c>
      <c r="C9" s="223">
        <f t="shared" si="0"/>
        <v>-528257.88934577955</v>
      </c>
      <c r="D9" s="223">
        <f>ROUND((E8+(C9/2))*$D$7/12,2)</f>
        <v>89520.66</v>
      </c>
      <c r="E9" s="214">
        <f t="shared" ref="E9:E16" si="1">E8+C9+D9</f>
        <v>21677464.074672639</v>
      </c>
      <c r="F9" s="403"/>
    </row>
    <row r="10" spans="1:12">
      <c r="A10" s="140">
        <v>45870</v>
      </c>
      <c r="B10" s="139" cm="1">
        <f t="array" ref="B10">INDEX('Eligible Therms WP'!$E$6:$P$6,COLUMN($A$1),ROW(A3))</f>
        <v>3203116.3333333335</v>
      </c>
      <c r="C10" s="223">
        <f t="shared" si="0"/>
        <v>-521759.98992776225</v>
      </c>
      <c r="D10" s="223">
        <f>ROUND((E9+(C10/2))*$D$7/12,2)</f>
        <v>87736.61</v>
      </c>
      <c r="E10" s="214">
        <f t="shared" si="1"/>
        <v>21243440.694744878</v>
      </c>
      <c r="F10" s="403"/>
    </row>
    <row r="11" spans="1:12">
      <c r="A11" s="140">
        <v>45901</v>
      </c>
      <c r="B11" s="139" cm="1">
        <f t="array" ref="B11">INDEX('Eligible Therms WP'!$E$6:$P$6,COLUMN($A$1),ROW(A4))</f>
        <v>4066576.3333333335</v>
      </c>
      <c r="C11" s="223">
        <f t="shared" si="0"/>
        <v>-662410.16744853673</v>
      </c>
      <c r="D11" s="223">
        <f t="shared" ref="D11:D19" si="2">ROUND((E10+(C11/2))*$D$7/12,2)</f>
        <v>85670.46</v>
      </c>
      <c r="E11" s="214">
        <f t="shared" si="1"/>
        <v>20666700.987296343</v>
      </c>
      <c r="F11" s="403"/>
    </row>
    <row r="12" spans="1:12">
      <c r="A12" s="140">
        <v>45931</v>
      </c>
      <c r="B12" s="139" cm="1">
        <f t="array" ref="B12">INDEX('Eligible Therms WP'!$E$6:$P$6,COLUMN($A$1),ROW(A5))</f>
        <v>10103106.333333334</v>
      </c>
      <c r="C12" s="223">
        <f t="shared" si="0"/>
        <v>-1645708.77550158</v>
      </c>
      <c r="D12" s="223">
        <f>ROUND((E11+(C12/2))*$D$7/12,2)</f>
        <v>81293.62</v>
      </c>
      <c r="E12" s="214">
        <f t="shared" si="1"/>
        <v>19102285.831794765</v>
      </c>
      <c r="F12" s="403"/>
    </row>
    <row r="13" spans="1:12">
      <c r="A13" s="140">
        <v>45962</v>
      </c>
      <c r="B13" s="139" cm="1">
        <f t="array" ref="B13">INDEX('Eligible Therms WP'!$E$6:$P$6,COLUMN($A$1),ROW(A6))</f>
        <v>17569133</v>
      </c>
      <c r="C13" s="223">
        <f t="shared" si="0"/>
        <v>-2861860.0460196151</v>
      </c>
      <c r="D13" s="223">
        <f t="shared" si="2"/>
        <v>72393.649999999994</v>
      </c>
      <c r="E13" s="214">
        <f t="shared" si="1"/>
        <v>16312819.43577515</v>
      </c>
      <c r="F13" s="403"/>
    </row>
    <row r="14" spans="1:12">
      <c r="A14" s="140">
        <v>45992</v>
      </c>
      <c r="B14" s="139" cm="1">
        <f t="array" ref="B14">INDEX('Eligible Therms WP'!$E$6:$P$6,COLUMN($A$1),ROW(A7))</f>
        <v>23775234.666666668</v>
      </c>
      <c r="C14" s="223">
        <f t="shared" si="0"/>
        <v>-3872780.4142227061</v>
      </c>
      <c r="D14" s="223">
        <f t="shared" si="2"/>
        <v>58895.44</v>
      </c>
      <c r="E14" s="214">
        <f t="shared" si="1"/>
        <v>12498934.461552443</v>
      </c>
      <c r="F14" s="403"/>
    </row>
    <row r="15" spans="1:12">
      <c r="A15" s="140">
        <v>46023</v>
      </c>
      <c r="B15" s="139" cm="1">
        <f t="array" ref="B15">INDEX('Eligible Therms WP'!$E$6:$P$6,COLUMN($A$1),ROW(A8))</f>
        <v>22902024.666666668</v>
      </c>
      <c r="C15" s="223">
        <f t="shared" si="0"/>
        <v>-3730542.0458988519</v>
      </c>
      <c r="D15" s="223">
        <f t="shared" si="2"/>
        <v>43562.57</v>
      </c>
      <c r="E15" s="214">
        <f t="shared" si="1"/>
        <v>8811954.9856535904</v>
      </c>
      <c r="F15" s="403"/>
    </row>
    <row r="16" spans="1:12">
      <c r="A16" s="140">
        <v>46054</v>
      </c>
      <c r="B16" s="139" cm="1">
        <f t="array" ref="B16">INDEX('Eligible Therms WP'!$E$6:$P$6,COLUMN($A$1),ROW(A9))</f>
        <v>19310049.666666668</v>
      </c>
      <c r="C16" s="223">
        <f t="shared" si="0"/>
        <v>-3145440.3371918085</v>
      </c>
      <c r="D16" s="223">
        <f t="shared" si="2"/>
        <v>29656.73</v>
      </c>
      <c r="E16" s="214">
        <f t="shared" si="1"/>
        <v>5696171.3784617819</v>
      </c>
      <c r="F16" s="403"/>
    </row>
    <row r="17" spans="1:6">
      <c r="A17" s="140">
        <v>46082</v>
      </c>
      <c r="B17" s="139" cm="1">
        <f t="array" ref="B17">INDEX('Eligible Therms WP'!$E$6:$P$6,COLUMN($A$1),ROW(A10))</f>
        <v>15615556</v>
      </c>
      <c r="C17" s="223">
        <f t="shared" si="0"/>
        <v>-2543639.2229930684</v>
      </c>
      <c r="D17" s="223">
        <f t="shared" si="2"/>
        <v>18125.09</v>
      </c>
      <c r="E17" s="214">
        <f>E16+C17+D17</f>
        <v>3170657.2454687133</v>
      </c>
      <c r="F17" s="403"/>
    </row>
    <row r="18" spans="1:6">
      <c r="A18" s="140">
        <v>46113</v>
      </c>
      <c r="B18" s="139" cm="1">
        <f t="array" ref="B18">INDEX('Eligible Therms WP'!$E$6:$P$6,COLUMN($A$1),ROW(A11))</f>
        <v>9884554.333333334</v>
      </c>
      <c r="C18" s="223">
        <f>-(B18/$B$21)*$E$7</f>
        <v>-1610108.542025194</v>
      </c>
      <c r="D18" s="223">
        <f t="shared" si="2"/>
        <v>9691.09</v>
      </c>
      <c r="E18" s="214">
        <f>E17+C18+D18</f>
        <v>1570239.7934435194</v>
      </c>
      <c r="F18" s="403"/>
    </row>
    <row r="19" spans="1:6">
      <c r="A19" s="140">
        <v>46143</v>
      </c>
      <c r="B19" s="139" cm="1">
        <f t="array" ref="B19">INDEX('Eligible Therms WP'!$E$6:$P$6,COLUMN($A$1),ROW(A12))</f>
        <v>5538672.333333333</v>
      </c>
      <c r="C19" s="223">
        <f>-(B19/$B$21)*$E$7</f>
        <v>-902201.89344351273</v>
      </c>
      <c r="D19" s="223">
        <f t="shared" si="2"/>
        <v>4584.74</v>
      </c>
      <c r="E19" s="214">
        <f>E18+C19+D19</f>
        <v>672622.64000000665</v>
      </c>
      <c r="F19" s="403"/>
    </row>
    <row r="20" spans="1:6">
      <c r="B20" s="141"/>
      <c r="C20" s="73"/>
      <c r="D20" s="73"/>
      <c r="E20" s="215"/>
    </row>
    <row r="21" spans="1:6">
      <c r="A21" s="64" t="s">
        <v>159</v>
      </c>
      <c r="B21" s="458">
        <f>SUM(B8:B19)</f>
        <v>138999639.66666669</v>
      </c>
      <c r="C21" s="458">
        <f>SUM(C8:C19)</f>
        <v>-22641840.958979402</v>
      </c>
      <c r="D21" s="458">
        <f>SUM(D8:D19)</f>
        <v>672622.63999999978</v>
      </c>
      <c r="E21" s="222">
        <f>C21+E7</f>
        <v>0</v>
      </c>
    </row>
    <row r="22" spans="1:6">
      <c r="A22" s="64"/>
      <c r="B22" s="139"/>
      <c r="C22" s="141"/>
      <c r="D22" s="141"/>
      <c r="E22" s="222"/>
    </row>
    <row r="23" spans="1:6">
      <c r="A23" s="64" t="s">
        <v>7</v>
      </c>
      <c r="B23" s="139"/>
      <c r="C23" s="78">
        <f>'Rev. Sensitivity Factor'!C35</f>
        <v>1.051788882475672</v>
      </c>
      <c r="D23" s="141"/>
      <c r="E23" s="222"/>
    </row>
    <row r="24" spans="1:6">
      <c r="E24" s="216"/>
    </row>
    <row r="25" spans="1:6">
      <c r="C25" s="63" t="s">
        <v>227</v>
      </c>
      <c r="D25" s="77"/>
      <c r="E25" s="214">
        <f>E7</f>
        <v>22641840.958979402</v>
      </c>
    </row>
    <row r="26" spans="1:6" ht="15.75" thickBot="1">
      <c r="A26" s="64"/>
      <c r="C26" s="132" t="s">
        <v>275</v>
      </c>
      <c r="D26" s="133"/>
      <c r="E26" s="218">
        <f>D21</f>
        <v>672622.63999999978</v>
      </c>
    </row>
    <row r="27" spans="1:6" ht="15.75" thickTop="1">
      <c r="B27" s="78"/>
      <c r="D27" s="77"/>
      <c r="E27" s="214">
        <f>SUM(E25:E26)</f>
        <v>23314463.598979402</v>
      </c>
    </row>
    <row r="28" spans="1:6">
      <c r="D28" s="77"/>
      <c r="E28" s="77"/>
    </row>
    <row r="30" spans="1:6">
      <c r="A30" s="63" t="s">
        <v>0</v>
      </c>
    </row>
    <row r="31" spans="1:6">
      <c r="A31" s="63" t="s">
        <v>1</v>
      </c>
    </row>
    <row r="32" spans="1:6">
      <c r="A32" s="63" t="s">
        <v>2</v>
      </c>
    </row>
    <row r="33" spans="1:9" ht="15.75" thickBot="1">
      <c r="A33" s="511" t="s">
        <v>277</v>
      </c>
      <c r="B33" s="511"/>
      <c r="C33" s="511"/>
      <c r="D33" s="511"/>
      <c r="E33" s="511"/>
    </row>
    <row r="34" spans="1:9" ht="30.75" thickBot="1">
      <c r="A34" s="142" t="s">
        <v>278</v>
      </c>
      <c r="B34" s="131" t="s">
        <v>279</v>
      </c>
      <c r="C34" s="131" t="s">
        <v>227</v>
      </c>
      <c r="D34" s="131" t="s">
        <v>275</v>
      </c>
      <c r="E34" s="131" t="s">
        <v>276</v>
      </c>
    </row>
    <row r="35" spans="1:9">
      <c r="D35" s="203">
        <f>'ACOD Interest Rates WP'!B51</f>
        <v>4.9160000000000002E-2</v>
      </c>
      <c r="E35" s="214">
        <f>'CCA Allocation'!E40</f>
        <v>-26518854.695761014</v>
      </c>
      <c r="G35" s="12"/>
      <c r="I35" s="66"/>
    </row>
    <row r="36" spans="1:9">
      <c r="A36" s="140">
        <v>45809</v>
      </c>
      <c r="B36" s="72" cm="1">
        <f t="array" ref="B36">INDEX('Eligible Customers WP'!$F$27:$Q$27,COLUMN(A1),ROW(C1))</f>
        <v>183433.9</v>
      </c>
      <c r="C36" s="214">
        <f>-(B36/$B$49)*$E$35</f>
        <v>2209904.5579800853</v>
      </c>
      <c r="D36" s="214">
        <f>ROUND(((E35+(C36/2))*D$35/12),2)</f>
        <v>-104112.29</v>
      </c>
      <c r="E36" s="214">
        <f>E35+C36+D36</f>
        <v>-24413062.427780926</v>
      </c>
      <c r="G36" s="143"/>
      <c r="H36" s="361"/>
    </row>
    <row r="37" spans="1:9">
      <c r="A37" s="140">
        <v>45839</v>
      </c>
      <c r="B37" s="72" cm="1">
        <f t="array" ref="B37">INDEX('Eligible Customers WP'!$F$27:$Q$27,COLUMN(A2),ROW(C2))</f>
        <v>183433.9</v>
      </c>
      <c r="C37" s="214">
        <f t="shared" ref="C37:C47" si="3">-(B37/$B$49)*$E$35</f>
        <v>2209904.5579800853</v>
      </c>
      <c r="D37" s="214">
        <f>ROUND(((E36+(C37/2))*D$35/12),2)</f>
        <v>-95485.56</v>
      </c>
      <c r="E37" s="214">
        <f t="shared" ref="E37:E44" si="4">E36+C37+D37</f>
        <v>-22298643.429800838</v>
      </c>
    </row>
    <row r="38" spans="1:9">
      <c r="A38" s="140">
        <v>45870</v>
      </c>
      <c r="B38" s="72" cm="1">
        <f t="array" ref="B38">INDEX('Eligible Customers WP'!$F$27:$Q$27,COLUMN(A3),ROW(C3))</f>
        <v>183433.9</v>
      </c>
      <c r="C38" s="214">
        <f t="shared" si="3"/>
        <v>2209904.5579800853</v>
      </c>
      <c r="D38" s="214">
        <f t="shared" ref="D38:D45" si="5">ROUND(((E37+(C38/2))*D$35/12),2)</f>
        <v>-86823.49</v>
      </c>
      <c r="E38" s="214">
        <f t="shared" si="4"/>
        <v>-20175562.36182075</v>
      </c>
      <c r="G38" s="387"/>
    </row>
    <row r="39" spans="1:9">
      <c r="A39" s="140">
        <v>45901</v>
      </c>
      <c r="B39" s="72" cm="1">
        <f t="array" ref="B39">INDEX('Eligible Customers WP'!$F$27:$Q$27,COLUMN(A4),ROW(C4))</f>
        <v>183433.9</v>
      </c>
      <c r="C39" s="214">
        <f t="shared" si="3"/>
        <v>2209904.5579800853</v>
      </c>
      <c r="D39" s="214">
        <f>ROUND(((E38+(C39/2))*D$35/12),2)</f>
        <v>-78125.929999999993</v>
      </c>
      <c r="E39" s="214">
        <f t="shared" si="4"/>
        <v>-18043783.733840663</v>
      </c>
    </row>
    <row r="40" spans="1:9">
      <c r="A40" s="140">
        <v>45931</v>
      </c>
      <c r="B40" s="72" cm="1">
        <f t="array" ref="B40">INDEX('Eligible Customers WP'!$F$27:$Q$27,COLUMN(A5),ROW(C5))</f>
        <v>183433.9</v>
      </c>
      <c r="C40" s="214">
        <f t="shared" si="3"/>
        <v>2209904.5579800853</v>
      </c>
      <c r="D40" s="214">
        <f>ROUND(((E39+(C40/2))*D$35/12),2)</f>
        <v>-69392.75</v>
      </c>
      <c r="E40" s="214">
        <f t="shared" si="4"/>
        <v>-15903271.925860578</v>
      </c>
      <c r="G40" s="216"/>
    </row>
    <row r="41" spans="1:9">
      <c r="A41" s="140">
        <v>45962</v>
      </c>
      <c r="B41" s="72" cm="1">
        <f t="array" ref="B41">INDEX('Eligible Customers WP'!$F$27:$Q$27,COLUMN(A6),ROW(C6))</f>
        <v>183433.9</v>
      </c>
      <c r="C41" s="214">
        <f t="shared" si="3"/>
        <v>2209904.5579800853</v>
      </c>
      <c r="D41" s="214">
        <f t="shared" si="5"/>
        <v>-60623.78</v>
      </c>
      <c r="E41" s="214">
        <f t="shared" si="4"/>
        <v>-13753991.147880493</v>
      </c>
    </row>
    <row r="42" spans="1:9">
      <c r="A42" s="140">
        <v>45992</v>
      </c>
      <c r="B42" s="72" cm="1">
        <f t="array" ref="B42">INDEX('Eligible Customers WP'!$F$27:$Q$27,COLUMN(A7),ROW(C7))</f>
        <v>183433.9</v>
      </c>
      <c r="C42" s="214">
        <f>-(B42/$B$49)*$E$35</f>
        <v>2209904.5579800853</v>
      </c>
      <c r="D42" s="214">
        <f>ROUND(((E41+(C42/2))*D$35/12),2)</f>
        <v>-51818.9</v>
      </c>
      <c r="E42" s="214">
        <f>E41+C42+D42</f>
        <v>-11595905.489900408</v>
      </c>
      <c r="G42" s="216"/>
    </row>
    <row r="43" spans="1:9">
      <c r="A43" s="140">
        <v>46023</v>
      </c>
      <c r="B43" s="72" cm="1">
        <f t="array" ref="B43">INDEX('Eligible Customers WP'!$F$27:$Q$27,COLUMN(A8),ROW(C8))</f>
        <v>183433.9</v>
      </c>
      <c r="C43" s="214">
        <f t="shared" si="3"/>
        <v>2209904.5579800853</v>
      </c>
      <c r="D43" s="214">
        <f>ROUND(((E42+(C43/2))*D$35/12),2)</f>
        <v>-42977.94</v>
      </c>
      <c r="E43" s="214">
        <f t="shared" si="4"/>
        <v>-9428978.871920323</v>
      </c>
      <c r="G43" s="65"/>
    </row>
    <row r="44" spans="1:9">
      <c r="A44" s="140">
        <v>46054</v>
      </c>
      <c r="B44" s="72" cm="1">
        <f t="array" ref="B44">INDEX('Eligible Customers WP'!$F$27:$Q$27,COLUMN(A9),ROW(C9))</f>
        <v>183433.9</v>
      </c>
      <c r="C44" s="214">
        <f t="shared" si="3"/>
        <v>2209904.5579800853</v>
      </c>
      <c r="D44" s="214">
        <f t="shared" si="5"/>
        <v>-34100.76</v>
      </c>
      <c r="E44" s="214">
        <f t="shared" si="4"/>
        <v>-7253175.073940238</v>
      </c>
    </row>
    <row r="45" spans="1:9">
      <c r="A45" s="140">
        <v>46082</v>
      </c>
      <c r="B45" s="72" cm="1">
        <f t="array" ref="B45">INDEX('Eligible Customers WP'!$F$27:$Q$27,COLUMN(A10),ROW(C10))</f>
        <v>183433.9</v>
      </c>
      <c r="C45" s="214">
        <f t="shared" si="3"/>
        <v>2209904.5579800853</v>
      </c>
      <c r="D45" s="214">
        <f t="shared" si="5"/>
        <v>-25187.22</v>
      </c>
      <c r="E45" s="214">
        <f>E44+C45+D45</f>
        <v>-5068457.7359601529</v>
      </c>
    </row>
    <row r="46" spans="1:9">
      <c r="A46" s="140">
        <v>46113</v>
      </c>
      <c r="B46" s="72" cm="1">
        <f t="array" ref="B46">INDEX('Eligible Customers WP'!$F$27:$Q$27,COLUMN(A11),ROW(C11))</f>
        <v>183433.9</v>
      </c>
      <c r="C46" s="214">
        <f t="shared" si="3"/>
        <v>2209904.5579800853</v>
      </c>
      <c r="D46" s="214">
        <f>ROUND(((E45+(C46/2))*D$35/12),2)</f>
        <v>-16237.16</v>
      </c>
      <c r="E46" s="214">
        <f>E45+C46+D46</f>
        <v>-2874790.3379800678</v>
      </c>
    </row>
    <row r="47" spans="1:9">
      <c r="A47" s="140">
        <v>46143</v>
      </c>
      <c r="B47" s="72" cm="1">
        <f t="array" ref="B47">INDEX('Eligible Customers WP'!$F$27:$Q$27,COLUMN(A12),ROW(C12))</f>
        <v>183433.9</v>
      </c>
      <c r="C47" s="214">
        <f t="shared" si="3"/>
        <v>2209904.5579800853</v>
      </c>
      <c r="D47" s="214">
        <f>ROUND(((E46+(C47/2))*D$35/12),2)</f>
        <v>-7250.44</v>
      </c>
      <c r="E47" s="214">
        <f>E46+C47+D47</f>
        <v>-672136.21999998251</v>
      </c>
    </row>
    <row r="48" spans="1:9">
      <c r="B48" s="72"/>
      <c r="C48" s="216"/>
      <c r="D48" s="216"/>
      <c r="E48" s="215"/>
    </row>
    <row r="49" spans="1:9">
      <c r="A49" s="64" t="s">
        <v>159</v>
      </c>
      <c r="B49" s="444">
        <f>SUM(B36:B47)</f>
        <v>2201206.7999999993</v>
      </c>
      <c r="C49" s="459">
        <f>SUM(C36:C47)</f>
        <v>26518854.695761029</v>
      </c>
      <c r="D49" s="459">
        <f>SUM(D36:D47)</f>
        <v>-672136.21999999986</v>
      </c>
      <c r="E49" s="151">
        <f>C49+E35</f>
        <v>0</v>
      </c>
    </row>
    <row r="50" spans="1:9">
      <c r="D50" s="216"/>
      <c r="E50" s="216"/>
    </row>
    <row r="51" spans="1:9">
      <c r="A51" s="64" t="s">
        <v>280</v>
      </c>
      <c r="B51" s="143"/>
      <c r="C51" s="78">
        <f>'Rev. Sensitivity Factor'!C35</f>
        <v>1.051788882475672</v>
      </c>
      <c r="D51" s="216"/>
      <c r="E51" s="216"/>
    </row>
    <row r="52" spans="1:9">
      <c r="D52" s="216"/>
      <c r="E52" s="216"/>
    </row>
    <row r="53" spans="1:9">
      <c r="C53" s="63" t="s">
        <v>227</v>
      </c>
      <c r="D53" s="77"/>
      <c r="E53" s="214">
        <f>E35</f>
        <v>-26518854.695761014</v>
      </c>
      <c r="G53" s="216" t="s">
        <v>227</v>
      </c>
      <c r="H53" s="77">
        <f>ROUND(E35/B49,2)</f>
        <v>-12.05</v>
      </c>
      <c r="I53" s="214">
        <f>E35</f>
        <v>-26518854.695761014</v>
      </c>
    </row>
    <row r="54" spans="1:9" ht="15.75" thickBot="1">
      <c r="C54" s="132" t="s">
        <v>275</v>
      </c>
      <c r="D54" s="133"/>
      <c r="E54" s="218">
        <f>D49</f>
        <v>-672136.21999999986</v>
      </c>
      <c r="G54" s="217" t="s">
        <v>275</v>
      </c>
      <c r="H54" s="133">
        <f>ROUND(D49/B49,2)</f>
        <v>-0.31</v>
      </c>
      <c r="I54" s="218">
        <f>D49</f>
        <v>-672136.21999999986</v>
      </c>
    </row>
    <row r="55" spans="1:9" ht="15.75" thickTop="1">
      <c r="D55" s="77"/>
      <c r="E55" s="214">
        <f>SUM(E53:E54)</f>
        <v>-27190990.915761013</v>
      </c>
      <c r="G55" s="216"/>
      <c r="H55" s="77">
        <f>SUM(H53:H54)</f>
        <v>-12.360000000000001</v>
      </c>
      <c r="I55" s="214">
        <f>SUM(I53:I54)</f>
        <v>-27190990.915761013</v>
      </c>
    </row>
    <row r="56" spans="1:9">
      <c r="D56" s="77"/>
      <c r="E56" s="216"/>
      <c r="G56" s="216"/>
      <c r="H56" s="77">
        <f>H55*C51</f>
        <v>-13.000110587399307</v>
      </c>
      <c r="I56" s="214">
        <f>I55*C51</f>
        <v>-28599181.948694427</v>
      </c>
    </row>
    <row r="58" spans="1:9">
      <c r="A58" s="63" t="s">
        <v>0</v>
      </c>
    </row>
    <row r="59" spans="1:9">
      <c r="A59" s="63" t="s">
        <v>1</v>
      </c>
    </row>
    <row r="60" spans="1:9">
      <c r="A60" s="63" t="s">
        <v>2</v>
      </c>
    </row>
    <row r="61" spans="1:9" ht="15.75" thickBot="1">
      <c r="A61" s="511" t="s">
        <v>281</v>
      </c>
      <c r="B61" s="511"/>
      <c r="C61" s="511"/>
      <c r="D61" s="511"/>
      <c r="E61" s="511"/>
    </row>
    <row r="62" spans="1:9" ht="30.75" thickBot="1">
      <c r="A62" s="142" t="s">
        <v>278</v>
      </c>
      <c r="B62" s="131" t="s">
        <v>279</v>
      </c>
      <c r="C62" s="131" t="s">
        <v>227</v>
      </c>
      <c r="D62" s="131" t="s">
        <v>275</v>
      </c>
      <c r="E62" s="131" t="s">
        <v>276</v>
      </c>
    </row>
    <row r="63" spans="1:9">
      <c r="D63" s="203">
        <f>$D$35</f>
        <v>4.9160000000000002E-2</v>
      </c>
      <c r="E63" s="214">
        <f>'CCA Allocation'!I40</f>
        <v>-2327186.1278904718</v>
      </c>
    </row>
    <row r="64" spans="1:9">
      <c r="A64" s="140">
        <v>45809</v>
      </c>
      <c r="B64" s="143" cm="1">
        <f t="array" ref="B64">INDEX('Eligible Customers WP'!$F$29:$Q$29,COLUMN(A1),ROW(C1))</f>
        <v>15441.149999999998</v>
      </c>
      <c r="C64" s="214">
        <f>-(B64/$B$77)*$E$63</f>
        <v>193571.68631126403</v>
      </c>
      <c r="D64" s="214">
        <f>ROUND(((E63+(C64/2))*D$35/12),2)</f>
        <v>-9137.2099999999991</v>
      </c>
      <c r="E64" s="214">
        <f>E63+C64+D64</f>
        <v>-2142751.6515792077</v>
      </c>
    </row>
    <row r="65" spans="1:5">
      <c r="A65" s="140">
        <v>45839</v>
      </c>
      <c r="B65" s="143" cm="1">
        <f t="array" ref="B65">INDEX('Eligible Customers WP'!$F$29:$Q$29,COLUMN(A2),ROW(C2))</f>
        <v>15420.3</v>
      </c>
      <c r="C65" s="214">
        <f t="shared" ref="C65:C73" si="6">-(B65/$B$77)*$E$63</f>
        <v>193310.308780472</v>
      </c>
      <c r="D65" s="214">
        <f t="shared" ref="D65:D75" si="7">ROUND(((E64+(C65/2))*D$35/12),2)</f>
        <v>-8382.18</v>
      </c>
      <c r="E65" s="214">
        <f t="shared" ref="E65:E75" si="8">E64+C65+D65</f>
        <v>-1957823.5227987356</v>
      </c>
    </row>
    <row r="66" spans="1:5">
      <c r="A66" s="140">
        <v>45870</v>
      </c>
      <c r="B66" s="143" cm="1">
        <f t="array" ref="B66">INDEX('Eligible Customers WP'!$F$29:$Q$29,COLUMN(A3),ROW(C3))</f>
        <v>15409.424999999999</v>
      </c>
      <c r="C66" s="214">
        <f t="shared" si="6"/>
        <v>193173.97877340417</v>
      </c>
      <c r="D66" s="214">
        <f t="shared" si="7"/>
        <v>-7624.87</v>
      </c>
      <c r="E66" s="214">
        <f t="shared" si="8"/>
        <v>-1772274.4140253316</v>
      </c>
    </row>
    <row r="67" spans="1:5">
      <c r="A67" s="140">
        <v>45901</v>
      </c>
      <c r="B67" s="143" cm="1">
        <f t="array" ref="B67">INDEX('Eligible Customers WP'!$F$29:$Q$29,COLUMN(A4),ROW(C4))</f>
        <v>15422.399999999998</v>
      </c>
      <c r="C67" s="214">
        <f t="shared" si="6"/>
        <v>193336.63457494022</v>
      </c>
      <c r="D67" s="214">
        <f t="shared" si="7"/>
        <v>-6864.4</v>
      </c>
      <c r="E67" s="214">
        <f t="shared" si="8"/>
        <v>-1585802.1794503913</v>
      </c>
    </row>
    <row r="68" spans="1:5">
      <c r="A68" s="140">
        <v>45931</v>
      </c>
      <c r="B68" s="143" cm="1">
        <f t="array" ref="B68">INDEX('Eligible Customers WP'!$F$29:$Q$29,COLUMN(A5),ROW(C5))</f>
        <v>15468.374999999998</v>
      </c>
      <c r="C68" s="214">
        <f t="shared" si="6"/>
        <v>193912.9814324062</v>
      </c>
      <c r="D68" s="214">
        <f>ROUND(((E67+(C68/2))*D$35/12),2)</f>
        <v>-6099.3</v>
      </c>
      <c r="E68" s="214">
        <f t="shared" si="8"/>
        <v>-1397988.4980179851</v>
      </c>
    </row>
    <row r="69" spans="1:5">
      <c r="A69" s="140">
        <v>45962</v>
      </c>
      <c r="B69" s="143" cm="1">
        <f t="array" ref="B69">INDEX('Eligible Customers WP'!$F$29:$Q$29,COLUMN(A6),ROW(C6))</f>
        <v>15494.474999999999</v>
      </c>
      <c r="C69" s="214">
        <f t="shared" si="6"/>
        <v>194240.17344936891</v>
      </c>
      <c r="D69" s="214">
        <f t="shared" si="7"/>
        <v>-5329.22</v>
      </c>
      <c r="E69" s="214">
        <f t="shared" si="8"/>
        <v>-1209077.5445686162</v>
      </c>
    </row>
    <row r="70" spans="1:5">
      <c r="A70" s="140">
        <v>45992</v>
      </c>
      <c r="B70" s="143" cm="1">
        <f t="array" ref="B70">INDEX('Eligible Customers WP'!$F$29:$Q$29,COLUMN(A7),ROW(C7))</f>
        <v>15505.199999999999</v>
      </c>
      <c r="C70" s="214">
        <f t="shared" si="6"/>
        <v>194374.62304254613</v>
      </c>
      <c r="D70" s="214">
        <f t="shared" si="7"/>
        <v>-4555.04</v>
      </c>
      <c r="E70" s="214">
        <f t="shared" si="8"/>
        <v>-1019257.9615260701</v>
      </c>
    </row>
    <row r="71" spans="1:5">
      <c r="A71" s="140">
        <v>46023</v>
      </c>
      <c r="B71" s="143" cm="1">
        <f t="array" ref="B71">INDEX('Eligible Customers WP'!$F$29:$Q$29,COLUMN(A8),ROW(C8))</f>
        <v>15514.274999999998</v>
      </c>
      <c r="C71" s="214">
        <f t="shared" si="6"/>
        <v>194488.38808292686</v>
      </c>
      <c r="D71" s="214">
        <f t="shared" si="7"/>
        <v>-3777.18</v>
      </c>
      <c r="E71" s="214">
        <f t="shared" si="8"/>
        <v>-828546.75344314333</v>
      </c>
    </row>
    <row r="72" spans="1:5">
      <c r="A72" s="140">
        <v>46054</v>
      </c>
      <c r="B72" s="143" cm="1">
        <f t="array" ref="B72">INDEX('Eligible Customers WP'!$F$29:$Q$29,COLUMN(A9),ROW(C9))</f>
        <v>15513.149999999998</v>
      </c>
      <c r="C72" s="214">
        <f t="shared" si="6"/>
        <v>194474.28497874743</v>
      </c>
      <c r="D72" s="214">
        <f t="shared" si="7"/>
        <v>-2995.93</v>
      </c>
      <c r="E72" s="214">
        <f t="shared" si="8"/>
        <v>-637068.39846439601</v>
      </c>
    </row>
    <row r="73" spans="1:5">
      <c r="A73" s="140">
        <v>46082</v>
      </c>
      <c r="B73" s="143" cm="1">
        <f t="array" ref="B73">INDEX('Eligible Customers WP'!$F$29:$Q$29,COLUMN(A10),ROW(C10))</f>
        <v>15503.999999999998</v>
      </c>
      <c r="C73" s="214">
        <f t="shared" si="6"/>
        <v>194359.57973142143</v>
      </c>
      <c r="D73" s="214">
        <f t="shared" si="7"/>
        <v>-2211.7399999999998</v>
      </c>
      <c r="E73" s="214">
        <f t="shared" si="8"/>
        <v>-444920.55873297458</v>
      </c>
    </row>
    <row r="74" spans="1:5">
      <c r="A74" s="140">
        <v>46113</v>
      </c>
      <c r="B74" s="143" cm="1">
        <f t="array" ref="B74">INDEX('Eligible Customers WP'!$F$29:$Q$29,COLUMN(A11),ROW(C11))</f>
        <v>15485.024999999998</v>
      </c>
      <c r="C74" s="214">
        <f>-(B74/$B$77)*$E$63</f>
        <v>194121.70737426172</v>
      </c>
      <c r="D74" s="214">
        <f t="shared" si="7"/>
        <v>-1425.07</v>
      </c>
      <c r="E74" s="214">
        <f t="shared" si="8"/>
        <v>-252223.92135871286</v>
      </c>
    </row>
    <row r="75" spans="1:5">
      <c r="A75" s="140">
        <v>46143</v>
      </c>
      <c r="B75" s="143" cm="1">
        <f t="array" ref="B75">INDEX('Eligible Customers WP'!$F$29:$Q$29,COLUMN(A12),ROW(C12))</f>
        <v>15461.099999999999</v>
      </c>
      <c r="C75" s="214">
        <f>-(B75/$B$77)*$E$63</f>
        <v>193821.78135871256</v>
      </c>
      <c r="D75" s="214">
        <f t="shared" si="7"/>
        <v>-636.27</v>
      </c>
      <c r="E75" s="214">
        <f t="shared" si="8"/>
        <v>-59038.410000000302</v>
      </c>
    </row>
    <row r="76" spans="1:5">
      <c r="B76" s="72"/>
      <c r="C76" s="216"/>
      <c r="D76" s="216"/>
      <c r="E76" s="215"/>
    </row>
    <row r="77" spans="1:5">
      <c r="A77" s="64" t="s">
        <v>159</v>
      </c>
      <c r="B77" s="444">
        <f>SUM(B64:B75)</f>
        <v>185638.875</v>
      </c>
      <c r="C77" s="459">
        <f>SUM(C64:C75)</f>
        <v>2327186.1278904714</v>
      </c>
      <c r="D77" s="459">
        <f>SUM(D64:D75)</f>
        <v>-59038.409999999996</v>
      </c>
      <c r="E77" s="216">
        <f>C77+E63</f>
        <v>0</v>
      </c>
    </row>
    <row r="81" spans="3:5">
      <c r="C81" s="63" t="s">
        <v>227</v>
      </c>
      <c r="D81" s="65"/>
      <c r="E81" s="387">
        <f>E63</f>
        <v>-2327186.1278904718</v>
      </c>
    </row>
    <row r="82" spans="3:5" ht="15.75" thickBot="1">
      <c r="C82" s="132" t="s">
        <v>275</v>
      </c>
      <c r="D82" s="133"/>
      <c r="E82" s="218">
        <f>D77</f>
        <v>-59038.409999999996</v>
      </c>
    </row>
    <row r="83" spans="3:5" ht="15.75" thickTop="1">
      <c r="D83" s="65"/>
      <c r="E83" s="387">
        <f>SUM(E81:E82)</f>
        <v>-2386224.537890472</v>
      </c>
    </row>
  </sheetData>
  <mergeCells count="3">
    <mergeCell ref="A5:E5"/>
    <mergeCell ref="A61:E61"/>
    <mergeCell ref="A33:E33"/>
  </mergeCells>
  <phoneticPr fontId="27" type="noConversion"/>
  <pageMargins left="0.7" right="0.7" top="0.75" bottom="0.75" header="0.3" footer="0.3"/>
  <pageSetup orientation="portrait" r:id="rId1"/>
  <rowBreaks count="2" manualBreakCount="2">
    <brk id="29" max="16383" man="1"/>
    <brk id="57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2AF11-330B-4861-90B9-1FBD90E085AD}">
  <sheetPr codeName="Sheet14"/>
  <dimension ref="A1:G29"/>
  <sheetViews>
    <sheetView workbookViewId="0">
      <selection activeCell="F30" sqref="F30"/>
    </sheetView>
  </sheetViews>
  <sheetFormatPr defaultRowHeight="15"/>
  <cols>
    <col min="1" max="1" width="29.5703125" style="63" customWidth="1"/>
    <col min="2" max="2" width="13.85546875" style="63" customWidth="1"/>
    <col min="3" max="3" width="19.7109375" style="63" customWidth="1"/>
    <col min="4" max="4" width="13.42578125" style="63" bestFit="1" customWidth="1"/>
    <col min="5" max="5" width="18.7109375" style="63" bestFit="1" customWidth="1"/>
    <col min="6" max="6" width="32.140625" style="63" bestFit="1" customWidth="1"/>
    <col min="7" max="8" width="19" style="63" bestFit="1" customWidth="1"/>
    <col min="9" max="16384" width="9.140625" style="63"/>
  </cols>
  <sheetData>
    <row r="1" spans="1:6">
      <c r="A1" s="63" t="s">
        <v>0</v>
      </c>
    </row>
    <row r="2" spans="1:6">
      <c r="A2" s="63" t="s">
        <v>1</v>
      </c>
    </row>
    <row r="3" spans="1:6">
      <c r="A3" s="63" t="s">
        <v>2</v>
      </c>
    </row>
    <row r="4" spans="1:6">
      <c r="A4" s="511" t="s">
        <v>282</v>
      </c>
      <c r="B4" s="511"/>
      <c r="C4" s="511"/>
      <c r="D4" s="511"/>
      <c r="E4" s="511"/>
    </row>
    <row r="5" spans="1:6" ht="30">
      <c r="A5" s="130"/>
      <c r="B5" s="131" t="s">
        <v>279</v>
      </c>
      <c r="C5" s="131" t="s">
        <v>227</v>
      </c>
      <c r="D5" s="131" t="s">
        <v>275</v>
      </c>
      <c r="E5" s="131" t="s">
        <v>276</v>
      </c>
      <c r="F5" s="131"/>
    </row>
    <row r="6" spans="1:6">
      <c r="A6" s="130"/>
      <c r="B6" s="131"/>
      <c r="C6" s="131"/>
      <c r="D6" s="206">
        <f>'ACOD Interest Rates WP'!B51</f>
        <v>4.9160000000000002E-2</v>
      </c>
      <c r="E6" s="220">
        <f>'CCA Allocation'!K40</f>
        <v>-20763149.195241369</v>
      </c>
      <c r="F6" s="131"/>
    </row>
    <row r="7" spans="1:6">
      <c r="A7" s="140">
        <v>45809</v>
      </c>
      <c r="B7" s="72">
        <f>'Eligible Customers WP'!F30</f>
        <v>26842</v>
      </c>
      <c r="C7" s="214">
        <f t="shared" ref="C7:C18" si="0">-(B7/$B$20)*$E$6</f>
        <v>1730262.4329367806</v>
      </c>
      <c r="D7" s="214">
        <f>ROUND((E6+(C7/2))*$D$6/12,2)</f>
        <v>-81515.55</v>
      </c>
      <c r="E7" s="214">
        <f>E6+C7+D7</f>
        <v>-19114402.31230459</v>
      </c>
    </row>
    <row r="8" spans="1:6">
      <c r="A8" s="140">
        <v>45839</v>
      </c>
      <c r="B8" s="72">
        <f>'Eligible Customers WP'!G30</f>
        <v>26842</v>
      </c>
      <c r="C8" s="214">
        <f t="shared" si="0"/>
        <v>1730262.4329367806</v>
      </c>
      <c r="D8" s="214">
        <f t="shared" ref="D8:D18" si="1">ROUND((E7+(C8/2))*$D$6/12,2)</f>
        <v>-74761.179999999993</v>
      </c>
      <c r="E8" s="214">
        <f t="shared" ref="E8:E18" si="2">E7+C8+D8</f>
        <v>-17458901.059367809</v>
      </c>
    </row>
    <row r="9" spans="1:6">
      <c r="A9" s="140">
        <v>45870</v>
      </c>
      <c r="B9" s="72">
        <f>'Eligible Customers WP'!H30</f>
        <v>26842</v>
      </c>
      <c r="C9" s="214">
        <f t="shared" si="0"/>
        <v>1730262.4329367806</v>
      </c>
      <c r="D9" s="214">
        <f t="shared" si="1"/>
        <v>-67979.14</v>
      </c>
      <c r="E9" s="214">
        <f>E8+C9+D9</f>
        <v>-15796617.76643103</v>
      </c>
    </row>
    <row r="10" spans="1:6">
      <c r="A10" s="140">
        <v>45901</v>
      </c>
      <c r="B10" s="72">
        <f>'Eligible Customers WP'!I30</f>
        <v>26842</v>
      </c>
      <c r="C10" s="214">
        <f t="shared" si="0"/>
        <v>1730262.4329367806</v>
      </c>
      <c r="D10" s="214">
        <f t="shared" si="1"/>
        <v>-61169.32</v>
      </c>
      <c r="E10" s="214">
        <f t="shared" si="2"/>
        <v>-14127524.65349425</v>
      </c>
    </row>
    <row r="11" spans="1:6">
      <c r="A11" s="140">
        <v>45931</v>
      </c>
      <c r="B11" s="72">
        <f>'Eligible Customers WP'!J30</f>
        <v>26842</v>
      </c>
      <c r="C11" s="214">
        <f t="shared" si="0"/>
        <v>1730262.4329367806</v>
      </c>
      <c r="D11" s="214">
        <f t="shared" si="1"/>
        <v>-54331.61</v>
      </c>
      <c r="E11" s="214">
        <f t="shared" si="2"/>
        <v>-12451593.830557469</v>
      </c>
    </row>
    <row r="12" spans="1:6">
      <c r="A12" s="140">
        <v>45962</v>
      </c>
      <c r="B12" s="72">
        <f>'Eligible Customers WP'!K30</f>
        <v>26842</v>
      </c>
      <c r="C12" s="214">
        <f t="shared" si="0"/>
        <v>1730262.4329367806</v>
      </c>
      <c r="D12" s="214">
        <f t="shared" si="1"/>
        <v>-47465.88</v>
      </c>
      <c r="E12" s="214">
        <f>E11+C12+D12</f>
        <v>-10768797.27762069</v>
      </c>
    </row>
    <row r="13" spans="1:6">
      <c r="A13" s="140">
        <v>45992</v>
      </c>
      <c r="B13" s="72">
        <f>'Eligible Customers WP'!L30</f>
        <v>26842</v>
      </c>
      <c r="C13" s="214">
        <f t="shared" si="0"/>
        <v>1730262.4329367806</v>
      </c>
      <c r="D13" s="214">
        <f t="shared" si="1"/>
        <v>-40572.019999999997</v>
      </c>
      <c r="E13" s="214">
        <f t="shared" si="2"/>
        <v>-9079106.8646839093</v>
      </c>
    </row>
    <row r="14" spans="1:6">
      <c r="A14" s="140">
        <v>46023</v>
      </c>
      <c r="B14" s="72">
        <f>'Eligible Customers WP'!M30</f>
        <v>26842</v>
      </c>
      <c r="C14" s="214">
        <f t="shared" si="0"/>
        <v>1730262.4329367806</v>
      </c>
      <c r="D14" s="214">
        <f t="shared" si="1"/>
        <v>-33649.919999999998</v>
      </c>
      <c r="E14" s="214">
        <f t="shared" si="2"/>
        <v>-7382494.3517471291</v>
      </c>
    </row>
    <row r="15" spans="1:6">
      <c r="A15" s="140">
        <v>46054</v>
      </c>
      <c r="B15" s="72">
        <f>'Eligible Customers WP'!N30</f>
        <v>26842</v>
      </c>
      <c r="C15" s="214">
        <f t="shared" si="0"/>
        <v>1730262.4329367806</v>
      </c>
      <c r="D15" s="214">
        <f t="shared" si="1"/>
        <v>-26699.46</v>
      </c>
      <c r="E15" s="214">
        <f t="shared" si="2"/>
        <v>-5678931.3788103489</v>
      </c>
    </row>
    <row r="16" spans="1:6">
      <c r="A16" s="140">
        <v>46082</v>
      </c>
      <c r="B16" s="72">
        <f>'Eligible Customers WP'!O30</f>
        <v>26842</v>
      </c>
      <c r="C16" s="214">
        <f t="shared" si="0"/>
        <v>1730262.4329367806</v>
      </c>
      <c r="D16" s="214">
        <f t="shared" si="1"/>
        <v>-19720.53</v>
      </c>
      <c r="E16" s="214">
        <f t="shared" si="2"/>
        <v>-3968389.4758735681</v>
      </c>
    </row>
    <row r="17" spans="1:7">
      <c r="A17" s="140">
        <v>46113</v>
      </c>
      <c r="B17" s="72">
        <f>'Eligible Customers WP'!P30</f>
        <v>26842</v>
      </c>
      <c r="C17" s="214">
        <f t="shared" si="0"/>
        <v>1730262.4329367806</v>
      </c>
      <c r="D17" s="214">
        <f>ROUND((E16+(C17/2))*$D$6/12,2)</f>
        <v>-12713.01</v>
      </c>
      <c r="E17" s="214">
        <f>E16+C17+D17</f>
        <v>-2250840.0529367873</v>
      </c>
    </row>
    <row r="18" spans="1:7">
      <c r="A18" s="140">
        <v>46143</v>
      </c>
      <c r="B18" s="72">
        <f>'Eligible Customers WP'!Q30</f>
        <v>26842</v>
      </c>
      <c r="C18" s="214">
        <f t="shared" si="0"/>
        <v>1730262.4329367806</v>
      </c>
      <c r="D18" s="214">
        <f t="shared" si="1"/>
        <v>-5676.79</v>
      </c>
      <c r="E18" s="214">
        <f t="shared" si="2"/>
        <v>-526254.41000000667</v>
      </c>
    </row>
    <row r="19" spans="1:7">
      <c r="B19" s="70"/>
      <c r="C19" s="215"/>
      <c r="D19" s="215"/>
      <c r="E19" s="215"/>
    </row>
    <row r="20" spans="1:7">
      <c r="A20" s="64" t="s">
        <v>159</v>
      </c>
      <c r="B20" s="73">
        <f>SUM(B7:B18)</f>
        <v>322104</v>
      </c>
      <c r="C20" s="214">
        <f>SUM(C7:C18)</f>
        <v>20763149.195241366</v>
      </c>
      <c r="D20" s="214">
        <f>SUM(D7:D18)</f>
        <v>-526254.41</v>
      </c>
      <c r="E20" s="214">
        <f>C20+E6</f>
        <v>0</v>
      </c>
    </row>
    <row r="21" spans="1:7">
      <c r="A21" s="64"/>
      <c r="B21" s="73"/>
      <c r="C21" s="214"/>
      <c r="D21" s="214"/>
      <c r="E21" s="214"/>
    </row>
    <row r="22" spans="1:7">
      <c r="A22" s="64" t="s">
        <v>7</v>
      </c>
      <c r="B22" s="78">
        <f>'Rev. Sensitivity Factor'!C35</f>
        <v>1.051788882475672</v>
      </c>
      <c r="C22" s="216"/>
      <c r="D22" s="216"/>
      <c r="E22" s="216"/>
    </row>
    <row r="23" spans="1:7">
      <c r="C23" s="216"/>
      <c r="D23" s="216"/>
      <c r="E23" s="216"/>
    </row>
    <row r="24" spans="1:7">
      <c r="C24" s="216" t="s">
        <v>227</v>
      </c>
      <c r="D24" s="77">
        <f>ROUND(E6/B20,2)</f>
        <v>-64.459999999999994</v>
      </c>
      <c r="E24" s="214">
        <f>E6</f>
        <v>-20763149.195241369</v>
      </c>
    </row>
    <row r="25" spans="1:7" ht="15.75" thickBot="1">
      <c r="A25" s="64"/>
      <c r="B25" s="78"/>
      <c r="C25" s="217" t="s">
        <v>275</v>
      </c>
      <c r="D25" s="133">
        <f>ROUND(D20/B20,2)</f>
        <v>-1.63</v>
      </c>
      <c r="E25" s="218">
        <f>D20</f>
        <v>-526254.41</v>
      </c>
    </row>
    <row r="26" spans="1:7" ht="15.75" thickTop="1">
      <c r="C26" s="216"/>
      <c r="D26" s="77">
        <f>SUM(D24:D25)</f>
        <v>-66.089999999999989</v>
      </c>
      <c r="E26" s="214">
        <f>SUM(E24:E25)</f>
        <v>-21289403.605241369</v>
      </c>
    </row>
    <row r="27" spans="1:7">
      <c r="C27" s="216"/>
      <c r="D27" s="77">
        <f>D26*B22</f>
        <v>-69.512727242817149</v>
      </c>
      <c r="E27" s="214"/>
    </row>
    <row r="29" spans="1:7">
      <c r="G29" s="65"/>
    </row>
  </sheetData>
  <mergeCells count="1">
    <mergeCell ref="A4:E4"/>
  </mergeCells>
  <pageMargins left="0.7" right="0.7" top="0.75" bottom="0.75" header="0.3" footer="0.3"/>
  <pageSetup scale="8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FD14-B418-42C2-9F7D-15D45CE04D6D}">
  <sheetPr codeName="Sheet13"/>
  <dimension ref="A1:E28"/>
  <sheetViews>
    <sheetView workbookViewId="0">
      <selection activeCell="F30" sqref="F30"/>
    </sheetView>
  </sheetViews>
  <sheetFormatPr defaultRowHeight="15"/>
  <cols>
    <col min="1" max="1" width="11.85546875" style="63" customWidth="1"/>
    <col min="2" max="2" width="17.85546875" style="63" customWidth="1"/>
    <col min="3" max="3" width="22" style="63" customWidth="1"/>
    <col min="4" max="4" width="13.28515625" style="63" bestFit="1" customWidth="1"/>
    <col min="5" max="5" width="16.28515625" style="63" bestFit="1" customWidth="1"/>
    <col min="6" max="6" width="32.140625" style="63" bestFit="1" customWidth="1"/>
    <col min="7" max="7" width="14.28515625" style="63" bestFit="1" customWidth="1"/>
    <col min="8" max="8" width="17" style="63" bestFit="1" customWidth="1"/>
    <col min="9" max="10" width="9.140625" style="63"/>
    <col min="11" max="11" width="15.28515625" style="63" bestFit="1" customWidth="1"/>
    <col min="12" max="16384" width="9.140625" style="63"/>
  </cols>
  <sheetData>
    <row r="1" spans="1:5">
      <c r="A1" s="63" t="s">
        <v>0</v>
      </c>
    </row>
    <row r="2" spans="1:5">
      <c r="A2" s="63" t="s">
        <v>1</v>
      </c>
    </row>
    <row r="3" spans="1:5">
      <c r="A3" s="63" t="s">
        <v>2</v>
      </c>
    </row>
    <row r="4" spans="1:5">
      <c r="A4" s="511" t="s">
        <v>283</v>
      </c>
      <c r="B4" s="511"/>
      <c r="C4" s="511"/>
      <c r="D4" s="511"/>
      <c r="E4" s="511"/>
    </row>
    <row r="5" spans="1:5">
      <c r="A5" s="174"/>
      <c r="B5" s="131" t="s">
        <v>230</v>
      </c>
      <c r="C5" s="131" t="s">
        <v>227</v>
      </c>
      <c r="D5" s="131" t="s">
        <v>275</v>
      </c>
      <c r="E5" s="131" t="s">
        <v>276</v>
      </c>
    </row>
    <row r="6" spans="1:5">
      <c r="B6" s="68"/>
      <c r="C6" s="68"/>
      <c r="D6" s="205">
        <f>'ACOD Interest Rates WP'!B51</f>
        <v>4.9160000000000002E-2</v>
      </c>
      <c r="E6" s="221">
        <f>SUM('CCA Allocation'!K15,'CCA Allocation'!O15,'CCA Allocation'!S15,'CCA Allocation'!W15,'CCA Allocation'!AA15)</f>
        <v>47995947.797129467</v>
      </c>
    </row>
    <row r="7" spans="1:5">
      <c r="A7" s="140">
        <v>45809</v>
      </c>
      <c r="B7" s="72">
        <f>SUM('Eligible Therms WP'!E7:E11)</f>
        <v>15747165.426755928</v>
      </c>
      <c r="C7" s="223">
        <f>-(B7/$B$20)*$E$6</f>
        <v>-2565077.2620876739</v>
      </c>
      <c r="D7" s="223">
        <f>ROUND((E6+(C7/2))*$D$6/11,2)</f>
        <v>208766.47</v>
      </c>
      <c r="E7" s="214">
        <f>E6+C7+D7</f>
        <v>45639637.005041793</v>
      </c>
    </row>
    <row r="8" spans="1:5">
      <c r="A8" s="140">
        <v>45839</v>
      </c>
      <c r="B8" s="72">
        <f>SUM('Eligible Therms WP'!F7:F11)</f>
        <v>16573940.918577336</v>
      </c>
      <c r="C8" s="223">
        <f t="shared" ref="C8:C16" si="0">-(B8/$B$20)*$E$6</f>
        <v>-2699751.8500182168</v>
      </c>
      <c r="D8" s="223">
        <f t="shared" ref="D8:D18" si="1">ROUND((E7+(C8/2))*$D$6/11,2)</f>
        <v>197934.97</v>
      </c>
      <c r="E8" s="214">
        <f t="shared" ref="E8:E18" si="2">E7+C8+D8</f>
        <v>43137820.125023574</v>
      </c>
    </row>
    <row r="9" spans="1:5">
      <c r="A9" s="140">
        <v>45870</v>
      </c>
      <c r="B9" s="72">
        <f>SUM('Eligible Therms WP'!G7:G11)</f>
        <v>17554706.151434533</v>
      </c>
      <c r="C9" s="223">
        <f t="shared" si="0"/>
        <v>-2859510.0369725269</v>
      </c>
      <c r="D9" s="223">
        <f t="shared" si="1"/>
        <v>186397.13</v>
      </c>
      <c r="E9" s="214">
        <f t="shared" si="2"/>
        <v>40464707.218051046</v>
      </c>
    </row>
    <row r="10" spans="1:5">
      <c r="A10" s="140">
        <v>45901</v>
      </c>
      <c r="B10" s="72">
        <f>SUM('Eligible Therms WP'!H7:H11)</f>
        <v>19193482.117732126</v>
      </c>
      <c r="C10" s="223">
        <f t="shared" si="0"/>
        <v>-3126452.490098943</v>
      </c>
      <c r="D10" s="223">
        <f t="shared" si="1"/>
        <v>173854.25</v>
      </c>
      <c r="E10" s="214">
        <f t="shared" si="2"/>
        <v>37512108.9779521</v>
      </c>
    </row>
    <row r="11" spans="1:5">
      <c r="A11" s="140">
        <v>45931</v>
      </c>
      <c r="B11" s="72">
        <f>SUM('Eligible Therms WP'!I7:I11)</f>
        <v>29379707.464940496</v>
      </c>
      <c r="C11" s="223">
        <f t="shared" si="0"/>
        <v>-4785700.635179745</v>
      </c>
      <c r="D11" s="223">
        <f t="shared" si="1"/>
        <v>156951.16</v>
      </c>
      <c r="E11" s="214">
        <f t="shared" si="2"/>
        <v>32883359.502772357</v>
      </c>
    </row>
    <row r="12" spans="1:5">
      <c r="A12" s="140">
        <v>45962</v>
      </c>
      <c r="B12" s="72">
        <f>SUM('Eligible Therms WP'!J7:J11)</f>
        <v>31294259.244369067</v>
      </c>
      <c r="C12" s="223">
        <f t="shared" si="0"/>
        <v>-5097564.5867806803</v>
      </c>
      <c r="D12" s="223">
        <f t="shared" si="1"/>
        <v>135567.98000000001</v>
      </c>
      <c r="E12" s="214">
        <f t="shared" si="2"/>
        <v>27921362.895991679</v>
      </c>
    </row>
    <row r="13" spans="1:5">
      <c r="A13" s="140">
        <v>45992</v>
      </c>
      <c r="B13" s="72">
        <f>SUM('Eligible Therms WP'!K7:K11)</f>
        <v>33790173.520238101</v>
      </c>
      <c r="C13" s="223">
        <f t="shared" si="0"/>
        <v>-5504127.4686485315</v>
      </c>
      <c r="D13" s="223">
        <f t="shared" si="1"/>
        <v>112483.89</v>
      </c>
      <c r="E13" s="214">
        <f t="shared" si="2"/>
        <v>22529719.317343149</v>
      </c>
    </row>
    <row r="14" spans="1:5">
      <c r="A14" s="140">
        <v>46023</v>
      </c>
      <c r="B14" s="72">
        <f>SUM('Eligible Therms WP'!L7:L11)</f>
        <v>40078186.106712639</v>
      </c>
      <c r="C14" s="223">
        <f t="shared" si="0"/>
        <v>-6528390.4183398988</v>
      </c>
      <c r="D14" s="223">
        <f>ROUND((E13+(C14/2))*$D$6/11,2)</f>
        <v>86099.38</v>
      </c>
      <c r="E14" s="214">
        <f t="shared" si="2"/>
        <v>16087428.279003251</v>
      </c>
    </row>
    <row r="15" spans="1:5">
      <c r="A15" s="140">
        <v>46054</v>
      </c>
      <c r="B15" s="72">
        <f>SUM('Eligible Therms WP'!M7:M11)</f>
        <v>26514402.5981635</v>
      </c>
      <c r="C15" s="223">
        <f t="shared" si="0"/>
        <v>-4318967.2159555499</v>
      </c>
      <c r="D15" s="223">
        <f t="shared" si="1"/>
        <v>62245.25</v>
      </c>
      <c r="E15" s="214">
        <f t="shared" si="2"/>
        <v>11830706.313047701</v>
      </c>
    </row>
    <row r="16" spans="1:5">
      <c r="A16" s="140">
        <v>46082</v>
      </c>
      <c r="B16" s="72">
        <f>SUM('Eligible Therms WP'!N7:N11)</f>
        <v>29358798.2437452</v>
      </c>
      <c r="C16" s="223">
        <f t="shared" si="0"/>
        <v>-4782294.703610315</v>
      </c>
      <c r="D16" s="223">
        <f t="shared" si="1"/>
        <v>42186.25</v>
      </c>
      <c r="E16" s="214">
        <f t="shared" si="2"/>
        <v>7090597.8594373865</v>
      </c>
    </row>
    <row r="17" spans="1:5">
      <c r="A17" s="140">
        <v>46113</v>
      </c>
      <c r="B17" s="72">
        <f>SUM('Eligible Therms WP'!O7:O11)</f>
        <v>18798117.63264567</v>
      </c>
      <c r="C17" s="223">
        <f>-(B17/$B$20)*$E$6</f>
        <v>-3062051.0296806032</v>
      </c>
      <c r="D17" s="223">
        <f t="shared" si="1"/>
        <v>24846.23</v>
      </c>
      <c r="E17" s="214">
        <f t="shared" si="2"/>
        <v>4053393.0597567833</v>
      </c>
    </row>
    <row r="18" spans="1:5">
      <c r="A18" s="140">
        <v>46143</v>
      </c>
      <c r="B18" s="72">
        <f>SUM('Eligible Therms WP'!P7:P11)</f>
        <v>16367105.213187333</v>
      </c>
      <c r="C18" s="223">
        <f>-(B18/$B$20)*$E$6</f>
        <v>-2666060.0997567824</v>
      </c>
      <c r="D18" s="223">
        <f t="shared" si="1"/>
        <v>12157.55</v>
      </c>
      <c r="E18" s="214">
        <f t="shared" si="2"/>
        <v>1399490.5100000009</v>
      </c>
    </row>
    <row r="19" spans="1:5">
      <c r="B19" s="175"/>
      <c r="C19" s="134"/>
      <c r="D19" s="134"/>
      <c r="E19" s="215"/>
    </row>
    <row r="20" spans="1:5">
      <c r="A20" s="64" t="s">
        <v>159</v>
      </c>
      <c r="B20" s="80">
        <f>SUM(B7:B18)</f>
        <v>294650044.63850194</v>
      </c>
      <c r="C20" s="139">
        <f>SUM(C7:C18)</f>
        <v>-47995947.797129467</v>
      </c>
      <c r="D20" s="139">
        <f>SUM(D7:D18)</f>
        <v>1399490.51</v>
      </c>
      <c r="E20" s="222">
        <f>C20+E6</f>
        <v>0</v>
      </c>
    </row>
    <row r="21" spans="1:5">
      <c r="A21" s="64"/>
      <c r="B21" s="80"/>
      <c r="C21" s="141"/>
      <c r="D21" s="141"/>
      <c r="E21" s="222"/>
    </row>
    <row r="22" spans="1:5">
      <c r="A22" s="64"/>
      <c r="B22" s="78"/>
      <c r="C22" s="78"/>
      <c r="E22" s="216"/>
    </row>
    <row r="23" spans="1:5">
      <c r="E23" s="216"/>
    </row>
    <row r="24" spans="1:5">
      <c r="C24" s="63" t="s">
        <v>227</v>
      </c>
      <c r="D24" s="176"/>
      <c r="E24" s="214">
        <f>E6</f>
        <v>47995947.797129467</v>
      </c>
    </row>
    <row r="25" spans="1:5" ht="15.75" thickBot="1">
      <c r="A25" s="64"/>
      <c r="B25" s="78"/>
      <c r="C25" s="132" t="s">
        <v>275</v>
      </c>
      <c r="D25" s="177"/>
      <c r="E25" s="218">
        <f>D20</f>
        <v>1399490.51</v>
      </c>
    </row>
    <row r="26" spans="1:5" ht="15.75" thickTop="1">
      <c r="D26" s="176"/>
      <c r="E26" s="214">
        <f>SUM(E24:E25)</f>
        <v>49395438.307129465</v>
      </c>
    </row>
    <row r="27" spans="1:5">
      <c r="D27" s="176"/>
      <c r="E27" s="77"/>
    </row>
    <row r="28" spans="1:5">
      <c r="C28" s="178"/>
    </row>
  </sheetData>
  <mergeCells count="1">
    <mergeCell ref="A4:E4"/>
  </mergeCells>
  <pageMargins left="0.7" right="0.7" top="0.75" bottom="0.75" header="0.3" footer="0.3"/>
  <pageSetup scale="9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9DED-9FF9-4F31-8EA8-552041B01791}">
  <sheetPr codeName="Sheet15"/>
  <dimension ref="A1:E27"/>
  <sheetViews>
    <sheetView workbookViewId="0">
      <selection activeCell="F30" sqref="F30"/>
    </sheetView>
  </sheetViews>
  <sheetFormatPr defaultRowHeight="15"/>
  <cols>
    <col min="1" max="1" width="9.140625" style="63"/>
    <col min="2" max="2" width="13.7109375" style="63" customWidth="1"/>
    <col min="3" max="3" width="20.5703125" style="63" customWidth="1"/>
    <col min="4" max="4" width="12.28515625" style="63" bestFit="1" customWidth="1"/>
    <col min="5" max="5" width="15" style="63" bestFit="1" customWidth="1"/>
    <col min="6" max="6" width="32.140625" style="63" bestFit="1" customWidth="1"/>
    <col min="7" max="8" width="18.7109375" style="63" bestFit="1" customWidth="1"/>
    <col min="9" max="16384" width="9.140625" style="63"/>
  </cols>
  <sheetData>
    <row r="1" spans="1:5">
      <c r="A1" s="63" t="s">
        <v>0</v>
      </c>
    </row>
    <row r="2" spans="1:5">
      <c r="A2" s="63" t="s">
        <v>1</v>
      </c>
    </row>
    <row r="3" spans="1:5">
      <c r="A3" s="63" t="s">
        <v>2</v>
      </c>
    </row>
    <row r="4" spans="1:5">
      <c r="A4" s="511" t="s">
        <v>284</v>
      </c>
      <c r="B4" s="511"/>
      <c r="C4" s="511"/>
      <c r="D4" s="511"/>
      <c r="E4" s="511"/>
    </row>
    <row r="5" spans="1:5" ht="30">
      <c r="A5" s="130"/>
      <c r="B5" s="131" t="s">
        <v>279</v>
      </c>
      <c r="C5" s="131" t="s">
        <v>227</v>
      </c>
      <c r="D5" s="131" t="s">
        <v>275</v>
      </c>
      <c r="E5" s="131" t="s">
        <v>276</v>
      </c>
    </row>
    <row r="6" spans="1:5">
      <c r="A6" s="130"/>
      <c r="B6" s="131"/>
      <c r="C6" s="131"/>
      <c r="D6" s="206">
        <f>'ACOD Interest Rates WP'!B51</f>
        <v>4.9160000000000002E-2</v>
      </c>
      <c r="E6" s="219">
        <f>'CCA Allocation'!O40</f>
        <v>-2874901.5835668938</v>
      </c>
    </row>
    <row r="7" spans="1:5">
      <c r="A7" s="140">
        <v>45809</v>
      </c>
      <c r="B7" s="72">
        <f>'Eligible Customers WP'!F32</f>
        <v>479</v>
      </c>
      <c r="C7" s="214">
        <f>-(B7/$B$20)*$E$6</f>
        <v>239575.1319639078</v>
      </c>
      <c r="D7" s="214">
        <f>ROUND((E6+(C7/2))*$D$6/12,2)</f>
        <v>-11286.78</v>
      </c>
      <c r="E7" s="214">
        <f>E6+C7+D7</f>
        <v>-2646613.2316029859</v>
      </c>
    </row>
    <row r="8" spans="1:5">
      <c r="A8" s="140">
        <v>45839</v>
      </c>
      <c r="B8" s="72">
        <f>'Eligible Customers WP'!G32</f>
        <v>479</v>
      </c>
      <c r="C8" s="214">
        <f t="shared" ref="C8:C16" si="0">-(B8/$B$20)*$E$6</f>
        <v>239575.1319639078</v>
      </c>
      <c r="D8" s="214">
        <f t="shared" ref="D8:D18" si="1">ROUND((E7+(C8/2))*$D$6/12,2)</f>
        <v>-10351.56</v>
      </c>
      <c r="E8" s="214">
        <f t="shared" ref="E8:E18" si="2">E7+C8+D8</f>
        <v>-2417389.6596390782</v>
      </c>
    </row>
    <row r="9" spans="1:5">
      <c r="A9" s="140">
        <v>45870</v>
      </c>
      <c r="B9" s="72">
        <f>'Eligible Customers WP'!H32</f>
        <v>479</v>
      </c>
      <c r="C9" s="214">
        <f t="shared" si="0"/>
        <v>239575.1319639078</v>
      </c>
      <c r="D9" s="214">
        <f t="shared" si="1"/>
        <v>-9412.51</v>
      </c>
      <c r="E9" s="214">
        <f>E8+C9+D9</f>
        <v>-2187227.0376751702</v>
      </c>
    </row>
    <row r="10" spans="1:5">
      <c r="A10" s="140">
        <v>45901</v>
      </c>
      <c r="B10" s="72">
        <f>'Eligible Customers WP'!I32</f>
        <v>479</v>
      </c>
      <c r="C10" s="214">
        <f t="shared" si="0"/>
        <v>239575.1319639078</v>
      </c>
      <c r="D10" s="214">
        <f t="shared" si="1"/>
        <v>-8469.61</v>
      </c>
      <c r="E10" s="214">
        <f t="shared" si="2"/>
        <v>-1956121.5157112626</v>
      </c>
    </row>
    <row r="11" spans="1:5">
      <c r="A11" s="140">
        <v>45931</v>
      </c>
      <c r="B11" s="72">
        <f>'Eligible Customers WP'!J32</f>
        <v>479</v>
      </c>
      <c r="C11" s="214">
        <f t="shared" si="0"/>
        <v>239575.1319639078</v>
      </c>
      <c r="D11" s="214">
        <f t="shared" si="1"/>
        <v>-7522.85</v>
      </c>
      <c r="E11" s="214">
        <f t="shared" si="2"/>
        <v>-1724069.2337473549</v>
      </c>
    </row>
    <row r="12" spans="1:5">
      <c r="A12" s="140">
        <v>45962</v>
      </c>
      <c r="B12" s="72">
        <f>'Eligible Customers WP'!K32</f>
        <v>479</v>
      </c>
      <c r="C12" s="214">
        <f t="shared" si="0"/>
        <v>239575.1319639078</v>
      </c>
      <c r="D12" s="214">
        <f t="shared" si="1"/>
        <v>-6572.21</v>
      </c>
      <c r="E12" s="214">
        <f>E11+C12+D12</f>
        <v>-1491066.3117834472</v>
      </c>
    </row>
    <row r="13" spans="1:5">
      <c r="A13" s="140">
        <v>45992</v>
      </c>
      <c r="B13" s="72">
        <f>'Eligible Customers WP'!L32</f>
        <v>479</v>
      </c>
      <c r="C13" s="214">
        <f t="shared" si="0"/>
        <v>239575.1319639078</v>
      </c>
      <c r="D13" s="214">
        <f t="shared" si="1"/>
        <v>-5617.67</v>
      </c>
      <c r="E13" s="214">
        <f t="shared" si="2"/>
        <v>-1257108.8498195393</v>
      </c>
    </row>
    <row r="14" spans="1:5">
      <c r="A14" s="140">
        <v>46023</v>
      </c>
      <c r="B14" s="72">
        <f>'Eligible Customers WP'!M32</f>
        <v>479</v>
      </c>
      <c r="C14" s="214">
        <f t="shared" si="0"/>
        <v>239575.1319639078</v>
      </c>
      <c r="D14" s="214">
        <f t="shared" si="1"/>
        <v>-4659.2299999999996</v>
      </c>
      <c r="E14" s="214">
        <f t="shared" si="2"/>
        <v>-1022192.9478556316</v>
      </c>
    </row>
    <row r="15" spans="1:5">
      <c r="A15" s="140">
        <v>46054</v>
      </c>
      <c r="B15" s="72">
        <f>'Eligible Customers WP'!N32</f>
        <v>479</v>
      </c>
      <c r="C15" s="214">
        <f t="shared" si="0"/>
        <v>239575.1319639078</v>
      </c>
      <c r="D15" s="214">
        <f t="shared" si="1"/>
        <v>-3696.85</v>
      </c>
      <c r="E15" s="214">
        <f t="shared" si="2"/>
        <v>-786314.66589172382</v>
      </c>
    </row>
    <row r="16" spans="1:5">
      <c r="A16" s="140">
        <v>46082</v>
      </c>
      <c r="B16" s="72">
        <f>'Eligible Customers WP'!O32</f>
        <v>479</v>
      </c>
      <c r="C16" s="214">
        <f t="shared" si="0"/>
        <v>239575.1319639078</v>
      </c>
      <c r="D16" s="214">
        <f t="shared" si="1"/>
        <v>-2730.54</v>
      </c>
      <c r="E16" s="214">
        <f t="shared" si="2"/>
        <v>-549470.073927816</v>
      </c>
    </row>
    <row r="17" spans="1:5">
      <c r="A17" s="140">
        <v>46113</v>
      </c>
      <c r="B17" s="72">
        <f>'Eligible Customers WP'!P32</f>
        <v>479</v>
      </c>
      <c r="C17" s="214">
        <f>-(B17/$B$20)*$E$6</f>
        <v>239575.1319639078</v>
      </c>
      <c r="D17" s="214">
        <f t="shared" si="1"/>
        <v>-1760.27</v>
      </c>
      <c r="E17" s="214">
        <f t="shared" si="2"/>
        <v>-311655.21196390822</v>
      </c>
    </row>
    <row r="18" spans="1:5">
      <c r="A18" s="140">
        <v>46143</v>
      </c>
      <c r="B18" s="72">
        <f>'Eligible Customers WP'!Q32</f>
        <v>479</v>
      </c>
      <c r="C18" s="214">
        <f>-(B18/$B$20)*$E$6</f>
        <v>239575.1319639078</v>
      </c>
      <c r="D18" s="214">
        <f t="shared" si="1"/>
        <v>-786.02</v>
      </c>
      <c r="E18" s="214">
        <f t="shared" si="2"/>
        <v>-72866.100000000428</v>
      </c>
    </row>
    <row r="19" spans="1:5">
      <c r="B19" s="134"/>
      <c r="C19" s="215"/>
      <c r="D19" s="215"/>
      <c r="E19" s="215"/>
    </row>
    <row r="20" spans="1:5">
      <c r="A20" s="64" t="s">
        <v>159</v>
      </c>
      <c r="B20" s="72">
        <f>SUM(B7:B18)</f>
        <v>5748</v>
      </c>
      <c r="C20" s="214">
        <f>SUM(C7:C18)</f>
        <v>2874901.5835668934</v>
      </c>
      <c r="D20" s="214">
        <f>SUM(D7:D18)</f>
        <v>-72866.100000000006</v>
      </c>
      <c r="E20" s="214">
        <f>C20+E6</f>
        <v>0</v>
      </c>
    </row>
    <row r="21" spans="1:5">
      <c r="E21" s="216"/>
    </row>
    <row r="22" spans="1:5">
      <c r="A22" s="64"/>
      <c r="C22" s="78"/>
      <c r="E22" s="216"/>
    </row>
    <row r="23" spans="1:5">
      <c r="E23" s="216"/>
    </row>
    <row r="24" spans="1:5">
      <c r="C24" s="63" t="s">
        <v>227</v>
      </c>
      <c r="D24" s="77"/>
      <c r="E24" s="214">
        <f>E6</f>
        <v>-2874901.5835668938</v>
      </c>
    </row>
    <row r="25" spans="1:5" ht="15.75" thickBot="1">
      <c r="A25" s="64"/>
      <c r="B25" s="78"/>
      <c r="C25" s="132" t="s">
        <v>275</v>
      </c>
      <c r="D25" s="133"/>
      <c r="E25" s="218">
        <f>D20</f>
        <v>-72866.100000000006</v>
      </c>
    </row>
    <row r="26" spans="1:5" ht="15.75" thickTop="1">
      <c r="D26" s="77"/>
      <c r="E26" s="214">
        <f>SUM(E24:E25)</f>
        <v>-2947767.6835668939</v>
      </c>
    </row>
    <row r="27" spans="1:5">
      <c r="D27" s="77"/>
      <c r="E27" s="77"/>
    </row>
  </sheetData>
  <mergeCells count="1">
    <mergeCell ref="A4:E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5AA6-0BFA-4F49-B341-CBB16D4D9D00}">
  <sheetPr codeName="Sheet16"/>
  <dimension ref="A1:E27"/>
  <sheetViews>
    <sheetView workbookViewId="0">
      <selection activeCell="F30" sqref="F30"/>
    </sheetView>
  </sheetViews>
  <sheetFormatPr defaultRowHeight="15"/>
  <cols>
    <col min="1" max="1" width="14.85546875" style="63" customWidth="1"/>
    <col min="2" max="2" width="11.28515625" style="63" customWidth="1"/>
    <col min="3" max="3" width="14.28515625" style="63" bestFit="1" customWidth="1"/>
    <col min="4" max="4" width="13.42578125" style="63" bestFit="1" customWidth="1"/>
    <col min="5" max="5" width="15" style="63" bestFit="1" customWidth="1"/>
    <col min="6" max="6" width="32.140625" style="63" bestFit="1" customWidth="1"/>
    <col min="7" max="8" width="18" style="63" bestFit="1" customWidth="1"/>
    <col min="9" max="16384" width="9.140625" style="63"/>
  </cols>
  <sheetData>
    <row r="1" spans="1:5">
      <c r="A1" s="63" t="s">
        <v>0</v>
      </c>
    </row>
    <row r="2" spans="1:5">
      <c r="A2" s="63" t="s">
        <v>1</v>
      </c>
    </row>
    <row r="3" spans="1:5">
      <c r="A3" s="63" t="s">
        <v>2</v>
      </c>
    </row>
    <row r="4" spans="1:5">
      <c r="A4" s="511" t="s">
        <v>285</v>
      </c>
      <c r="B4" s="511"/>
      <c r="C4" s="511"/>
      <c r="D4" s="511"/>
      <c r="E4" s="511"/>
    </row>
    <row r="5" spans="1:5" ht="30">
      <c r="A5" s="135"/>
      <c r="B5" s="131" t="s">
        <v>279</v>
      </c>
      <c r="C5" s="131" t="s">
        <v>227</v>
      </c>
      <c r="D5" s="131" t="s">
        <v>275</v>
      </c>
      <c r="E5" s="131" t="s">
        <v>276</v>
      </c>
    </row>
    <row r="6" spans="1:5">
      <c r="D6" s="203">
        <f>'ACOD Interest Rates WP'!B51</f>
        <v>4.9160000000000002E-2</v>
      </c>
      <c r="E6" s="214">
        <f>'CCA Allocation'!S40</f>
        <v>-3730268.2452837252</v>
      </c>
    </row>
    <row r="7" spans="1:5">
      <c r="A7" s="140">
        <v>45809</v>
      </c>
      <c r="B7" s="63">
        <f>'Eligible Customers WP'!F34</f>
        <v>88</v>
      </c>
      <c r="C7" s="214">
        <f t="shared" ref="C7:C16" si="0">-(B7/$B$20)*$E$6</f>
        <v>310855.6871069771</v>
      </c>
      <c r="D7" s="214">
        <f>ROUND((E6+(C7/2))*$D$6/12,2)</f>
        <v>-14644.93</v>
      </c>
      <c r="E7" s="214">
        <f>E6+C7+D7</f>
        <v>-3434057.4881767482</v>
      </c>
    </row>
    <row r="8" spans="1:5">
      <c r="A8" s="140">
        <v>45839</v>
      </c>
      <c r="B8" s="63">
        <f>'Eligible Customers WP'!G34</f>
        <v>88</v>
      </c>
      <c r="C8" s="214">
        <f t="shared" si="0"/>
        <v>310855.6871069771</v>
      </c>
      <c r="D8" s="214">
        <f t="shared" ref="D8:D18" si="1">ROUND((E7+(C8/2))*$D$6/12,2)</f>
        <v>-13431.45</v>
      </c>
      <c r="E8" s="214">
        <f t="shared" ref="E8:E18" si="2">E7+C8+D8</f>
        <v>-3136633.2510697711</v>
      </c>
    </row>
    <row r="9" spans="1:5">
      <c r="A9" s="140">
        <v>45870</v>
      </c>
      <c r="B9" s="63">
        <f>'Eligible Customers WP'!H34</f>
        <v>88</v>
      </c>
      <c r="C9" s="214">
        <f t="shared" si="0"/>
        <v>310855.6871069771</v>
      </c>
      <c r="D9" s="214">
        <f t="shared" si="1"/>
        <v>-12213</v>
      </c>
      <c r="E9" s="214">
        <f>E8+C9+D9</f>
        <v>-2837990.5639627939</v>
      </c>
    </row>
    <row r="10" spans="1:5">
      <c r="A10" s="140">
        <v>45901</v>
      </c>
      <c r="B10" s="63">
        <f>'Eligible Customers WP'!I34</f>
        <v>88</v>
      </c>
      <c r="C10" s="214">
        <f t="shared" si="0"/>
        <v>310855.6871069771</v>
      </c>
      <c r="D10" s="214">
        <f t="shared" si="1"/>
        <v>-10989.57</v>
      </c>
      <c r="E10" s="214">
        <f t="shared" si="2"/>
        <v>-2538124.4468558165</v>
      </c>
    </row>
    <row r="11" spans="1:5">
      <c r="A11" s="140">
        <v>45931</v>
      </c>
      <c r="B11" s="63">
        <f>'Eligible Customers WP'!J34</f>
        <v>88</v>
      </c>
      <c r="C11" s="214">
        <f t="shared" si="0"/>
        <v>310855.6871069771</v>
      </c>
      <c r="D11" s="214">
        <f t="shared" si="1"/>
        <v>-9761.11</v>
      </c>
      <c r="E11" s="214">
        <f t="shared" si="2"/>
        <v>-2237029.8697488392</v>
      </c>
    </row>
    <row r="12" spans="1:5">
      <c r="A12" s="140">
        <v>45962</v>
      </c>
      <c r="B12" s="63">
        <f>'Eligible Customers WP'!K34</f>
        <v>88</v>
      </c>
      <c r="C12" s="214">
        <f t="shared" si="0"/>
        <v>310855.6871069771</v>
      </c>
      <c r="D12" s="214">
        <f t="shared" si="1"/>
        <v>-8527.6299999999992</v>
      </c>
      <c r="E12" s="214">
        <f>E11+C12+D12</f>
        <v>-1934701.8126418618</v>
      </c>
    </row>
    <row r="13" spans="1:5">
      <c r="A13" s="140">
        <v>45992</v>
      </c>
      <c r="B13" s="63">
        <f>'Eligible Customers WP'!L34</f>
        <v>88</v>
      </c>
      <c r="C13" s="214">
        <f t="shared" si="0"/>
        <v>310855.6871069771</v>
      </c>
      <c r="D13" s="214">
        <f t="shared" si="1"/>
        <v>-7289.09</v>
      </c>
      <c r="E13" s="214">
        <f t="shared" si="2"/>
        <v>-1631135.2155348847</v>
      </c>
    </row>
    <row r="14" spans="1:5">
      <c r="A14" s="140">
        <v>46023</v>
      </c>
      <c r="B14" s="63">
        <f>'Eligible Customers WP'!M34</f>
        <v>88</v>
      </c>
      <c r="C14" s="214">
        <f t="shared" si="0"/>
        <v>310855.6871069771</v>
      </c>
      <c r="D14" s="214">
        <f t="shared" si="1"/>
        <v>-6045.48</v>
      </c>
      <c r="E14" s="214">
        <f t="shared" si="2"/>
        <v>-1326325.0084279077</v>
      </c>
    </row>
    <row r="15" spans="1:5" ht="15.75" customHeight="1">
      <c r="A15" s="140">
        <v>46054</v>
      </c>
      <c r="B15" s="63">
        <f>'Eligible Customers WP'!N34</f>
        <v>88</v>
      </c>
      <c r="C15" s="214">
        <f t="shared" si="0"/>
        <v>310855.6871069771</v>
      </c>
      <c r="D15" s="214">
        <f t="shared" si="1"/>
        <v>-4796.78</v>
      </c>
      <c r="E15" s="214">
        <f t="shared" si="2"/>
        <v>-1020266.1013209306</v>
      </c>
    </row>
    <row r="16" spans="1:5">
      <c r="A16" s="140">
        <v>46082</v>
      </c>
      <c r="B16" s="63">
        <f>'Eligible Customers WP'!O34</f>
        <v>88</v>
      </c>
      <c r="C16" s="214">
        <f t="shared" si="0"/>
        <v>310855.6871069771</v>
      </c>
      <c r="D16" s="214">
        <f t="shared" si="1"/>
        <v>-3542.95</v>
      </c>
      <c r="E16" s="214">
        <f t="shared" si="2"/>
        <v>-712953.36421395349</v>
      </c>
    </row>
    <row r="17" spans="1:5">
      <c r="A17" s="140">
        <v>46113</v>
      </c>
      <c r="B17" s="63">
        <f>'Eligible Customers WP'!P34</f>
        <v>88</v>
      </c>
      <c r="C17" s="214">
        <f>-(B17/$B$20)*$E$6</f>
        <v>310855.6871069771</v>
      </c>
      <c r="D17" s="214">
        <f t="shared" si="1"/>
        <v>-2284</v>
      </c>
      <c r="E17" s="214">
        <f t="shared" si="2"/>
        <v>-404381.67710697639</v>
      </c>
    </row>
    <row r="18" spans="1:5">
      <c r="A18" s="140">
        <v>46143</v>
      </c>
      <c r="B18" s="63">
        <f>'Eligible Customers WP'!Q34</f>
        <v>88</v>
      </c>
      <c r="C18" s="214">
        <f>-(B18/$B$20)*$E$6</f>
        <v>310855.6871069771</v>
      </c>
      <c r="D18" s="214">
        <f t="shared" si="1"/>
        <v>-1019.88</v>
      </c>
      <c r="E18" s="214">
        <f t="shared" si="2"/>
        <v>-94545.869999999297</v>
      </c>
    </row>
    <row r="19" spans="1:5">
      <c r="B19" s="70"/>
      <c r="C19" s="215"/>
      <c r="D19" s="215"/>
      <c r="E19" s="215"/>
    </row>
    <row r="20" spans="1:5">
      <c r="A20" s="64" t="s">
        <v>159</v>
      </c>
      <c r="B20" s="72">
        <f>SUM(B7:B18)</f>
        <v>1056</v>
      </c>
      <c r="C20" s="214">
        <f>SUM(C7:C18)</f>
        <v>3730268.2452837261</v>
      </c>
      <c r="D20" s="214">
        <f>SUM(D7:D18)</f>
        <v>-94545.87</v>
      </c>
      <c r="E20" s="214">
        <f>C20+E6</f>
        <v>0</v>
      </c>
    </row>
    <row r="21" spans="1:5">
      <c r="A21" s="64"/>
      <c r="C21" s="216"/>
      <c r="D21" s="216"/>
      <c r="E21" s="216"/>
    </row>
    <row r="22" spans="1:5">
      <c r="A22" s="64"/>
      <c r="C22" s="216"/>
      <c r="D22" s="216"/>
      <c r="E22" s="216"/>
    </row>
    <row r="23" spans="1:5">
      <c r="A23" s="64"/>
      <c r="C23" s="216"/>
      <c r="D23" s="216"/>
      <c r="E23" s="216"/>
    </row>
    <row r="24" spans="1:5">
      <c r="A24" s="64"/>
      <c r="C24" s="216" t="s">
        <v>227</v>
      </c>
      <c r="D24" s="214"/>
      <c r="E24" s="214">
        <f>E6</f>
        <v>-3730268.2452837252</v>
      </c>
    </row>
    <row r="25" spans="1:5" ht="15.75" thickBot="1">
      <c r="A25" s="64"/>
      <c r="B25" s="78"/>
      <c r="C25" s="217" t="s">
        <v>275</v>
      </c>
      <c r="D25" s="218"/>
      <c r="E25" s="218">
        <f>D20</f>
        <v>-94545.87</v>
      </c>
    </row>
    <row r="26" spans="1:5" ht="15.75" thickTop="1">
      <c r="C26" s="216"/>
      <c r="D26" s="214"/>
      <c r="E26" s="214">
        <f>SUM(E24:E25)</f>
        <v>-3824814.1152837253</v>
      </c>
    </row>
    <row r="27" spans="1:5">
      <c r="D27" s="77"/>
      <c r="E27" s="77"/>
    </row>
  </sheetData>
  <mergeCells count="1">
    <mergeCell ref="A4:E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6CCA4-5C71-42A8-8C07-EC3F60AD55BB}">
  <sheetPr codeName="Sheet2">
    <pageSetUpPr fitToPage="1"/>
  </sheetPr>
  <dimension ref="A1:AE52"/>
  <sheetViews>
    <sheetView view="pageBreakPreview" topLeftCell="A8" zoomScaleNormal="100" zoomScaleSheetLayoutView="100" workbookViewId="0">
      <selection activeCell="U30" sqref="A28:U30"/>
    </sheetView>
  </sheetViews>
  <sheetFormatPr defaultRowHeight="15"/>
  <cols>
    <col min="1" max="1" width="3.42578125" style="63" customWidth="1"/>
    <col min="2" max="2" width="52.140625" style="63" customWidth="1"/>
    <col min="3" max="3" width="18" style="63" bestFit="1" customWidth="1"/>
    <col min="4" max="4" width="3.28515625" style="63" customWidth="1"/>
    <col min="5" max="5" width="19" style="63" bestFit="1" customWidth="1"/>
    <col min="6" max="6" width="3.28515625" style="63" customWidth="1"/>
    <col min="7" max="7" width="23.5703125" style="63" bestFit="1" customWidth="1"/>
    <col min="8" max="8" width="3.28515625" style="63" customWidth="1"/>
    <col min="9" max="9" width="17" style="63" bestFit="1" customWidth="1"/>
    <col min="10" max="10" width="3.28515625" style="63" customWidth="1"/>
    <col min="11" max="11" width="20.140625" style="63" bestFit="1" customWidth="1"/>
    <col min="12" max="12" width="3.28515625" style="63" customWidth="1"/>
    <col min="13" max="13" width="16.28515625" style="63" customWidth="1"/>
    <col min="14" max="14" width="3.28515625" style="63" customWidth="1"/>
    <col min="15" max="15" width="18" style="63" bestFit="1" customWidth="1"/>
    <col min="16" max="16" width="3.28515625" style="63" customWidth="1"/>
    <col min="17" max="17" width="17.42578125" style="63" customWidth="1"/>
    <col min="18" max="18" width="3.28515625" style="63" customWidth="1"/>
    <col min="19" max="19" width="18" style="63" bestFit="1" customWidth="1"/>
    <col min="20" max="20" width="3.28515625" style="63" customWidth="1"/>
    <col min="21" max="21" width="17" style="63" customWidth="1"/>
    <col min="22" max="22" width="3.28515625" style="63" customWidth="1"/>
    <col min="23" max="23" width="16.28515625" style="63" bestFit="1" customWidth="1"/>
    <col min="24" max="24" width="3.28515625" style="63" customWidth="1"/>
    <col min="25" max="25" width="17" style="63" customWidth="1"/>
    <col min="26" max="26" width="3.28515625" style="63" customWidth="1"/>
    <col min="27" max="27" width="17.7109375" style="63" customWidth="1"/>
    <col min="28" max="28" width="3.28515625" style="63" customWidth="1"/>
    <col min="29" max="29" width="17.7109375" style="63" customWidth="1"/>
    <col min="30" max="30" width="14.28515625" style="63" bestFit="1" customWidth="1"/>
    <col min="31" max="16384" width="9.140625" style="63"/>
  </cols>
  <sheetData>
    <row r="1" spans="1:31">
      <c r="A1" s="63" t="s">
        <v>0</v>
      </c>
    </row>
    <row r="2" spans="1:31">
      <c r="A2" s="63" t="s">
        <v>1</v>
      </c>
      <c r="E2" s="168"/>
      <c r="K2" s="168"/>
      <c r="O2" s="168"/>
      <c r="Q2" s="168"/>
      <c r="S2" s="168"/>
      <c r="W2" s="168"/>
      <c r="AA2" s="168"/>
    </row>
    <row r="3" spans="1:31">
      <c r="A3" s="63" t="s">
        <v>2</v>
      </c>
    </row>
    <row r="4" spans="1:31">
      <c r="C4" s="69" t="s">
        <v>64</v>
      </c>
      <c r="D4" s="70"/>
      <c r="E4" s="71">
        <v>503</v>
      </c>
      <c r="F4" s="70"/>
      <c r="G4" s="71">
        <v>503</v>
      </c>
      <c r="H4" s="70"/>
      <c r="I4" s="191">
        <v>503</v>
      </c>
      <c r="J4" s="70"/>
      <c r="K4" s="71">
        <v>504</v>
      </c>
      <c r="L4" s="71"/>
      <c r="M4" s="71">
        <v>504</v>
      </c>
      <c r="N4" s="70"/>
      <c r="O4" s="71">
        <v>505</v>
      </c>
      <c r="P4" s="71"/>
      <c r="Q4" s="71">
        <v>505</v>
      </c>
      <c r="R4" s="70"/>
      <c r="S4" s="71">
        <v>511</v>
      </c>
      <c r="T4" s="70"/>
      <c r="U4" s="71">
        <v>511</v>
      </c>
      <c r="V4" s="71"/>
      <c r="W4" s="71">
        <v>570</v>
      </c>
      <c r="X4" s="71"/>
      <c r="Y4" s="71">
        <v>570</v>
      </c>
      <c r="Z4" s="70"/>
      <c r="AA4" s="71">
        <v>663</v>
      </c>
      <c r="AB4" s="71"/>
      <c r="AC4" s="71">
        <v>663</v>
      </c>
    </row>
    <row r="5" spans="1:31" ht="45">
      <c r="C5" s="69" t="s">
        <v>65</v>
      </c>
      <c r="D5" s="70"/>
      <c r="E5" s="191" t="s">
        <v>66</v>
      </c>
      <c r="F5" s="71"/>
      <c r="G5" s="191" t="s">
        <v>67</v>
      </c>
      <c r="H5" s="71"/>
      <c r="I5" s="191" t="s">
        <v>68</v>
      </c>
      <c r="J5" s="71"/>
      <c r="K5" s="191" t="s">
        <v>69</v>
      </c>
      <c r="L5" s="71"/>
      <c r="M5" s="191" t="s">
        <v>70</v>
      </c>
      <c r="N5" s="71"/>
      <c r="O5" s="191" t="s">
        <v>71</v>
      </c>
      <c r="P5" s="71"/>
      <c r="Q5" s="191" t="s">
        <v>72</v>
      </c>
      <c r="R5" s="71"/>
      <c r="S5" s="191" t="s">
        <v>73</v>
      </c>
      <c r="T5" s="71"/>
      <c r="U5" s="191" t="s">
        <v>74</v>
      </c>
      <c r="V5" s="71"/>
      <c r="W5" s="191" t="s">
        <v>75</v>
      </c>
      <c r="X5" s="71"/>
      <c r="Y5" s="191" t="s">
        <v>76</v>
      </c>
      <c r="Z5" s="71"/>
      <c r="AA5" s="191" t="s">
        <v>77</v>
      </c>
      <c r="AB5" s="71"/>
      <c r="AC5" s="191" t="s">
        <v>78</v>
      </c>
    </row>
    <row r="6" spans="1:31">
      <c r="C6" s="69" t="s">
        <v>79</v>
      </c>
      <c r="D6" s="70"/>
      <c r="E6" s="71" t="s">
        <v>80</v>
      </c>
      <c r="F6" s="71"/>
      <c r="G6" s="71" t="s">
        <v>81</v>
      </c>
      <c r="H6" s="71"/>
      <c r="I6" s="71" t="s">
        <v>80</v>
      </c>
      <c r="J6" s="71"/>
      <c r="K6" s="71" t="s">
        <v>80</v>
      </c>
      <c r="L6" s="71"/>
      <c r="M6" s="71" t="s">
        <v>81</v>
      </c>
      <c r="N6" s="71"/>
      <c r="O6" s="71" t="s">
        <v>80</v>
      </c>
      <c r="P6" s="71"/>
      <c r="Q6" s="71" t="s">
        <v>81</v>
      </c>
      <c r="R6" s="71"/>
      <c r="S6" s="71" t="s">
        <v>80</v>
      </c>
      <c r="T6" s="71"/>
      <c r="U6" s="71" t="s">
        <v>81</v>
      </c>
      <c r="V6" s="71"/>
      <c r="W6" s="71" t="s">
        <v>80</v>
      </c>
      <c r="X6" s="71"/>
      <c r="Y6" s="71" t="s">
        <v>81</v>
      </c>
      <c r="Z6" s="71"/>
      <c r="AA6" s="71" t="s">
        <v>80</v>
      </c>
      <c r="AB6" s="71"/>
      <c r="AC6" s="71" t="s">
        <v>81</v>
      </c>
    </row>
    <row r="8" spans="1:31">
      <c r="A8" s="64" t="s">
        <v>3</v>
      </c>
    </row>
    <row r="9" spans="1:31">
      <c r="C9" s="190"/>
      <c r="E9" s="189"/>
      <c r="K9" s="189"/>
      <c r="O9" s="189"/>
      <c r="S9" s="189"/>
      <c r="W9" s="189"/>
      <c r="AA9" s="189"/>
    </row>
    <row r="10" spans="1:31">
      <c r="B10" s="63" t="s">
        <v>82</v>
      </c>
      <c r="C10" s="72">
        <f>'Eligible Therms WP'!Q12</f>
        <v>433649684.30516857</v>
      </c>
      <c r="D10" s="73"/>
      <c r="E10" s="72">
        <f>SUM('Eligible Therms WP'!Q16:Q18)</f>
        <v>138999639.66666669</v>
      </c>
      <c r="F10" s="72"/>
      <c r="G10" s="72"/>
      <c r="H10" s="72"/>
      <c r="I10" s="72"/>
      <c r="J10" s="72"/>
      <c r="K10" s="72">
        <f>SUM('Eligible Therms WP'!Q19:Q20)</f>
        <v>99348204.999999985</v>
      </c>
      <c r="L10" s="72"/>
      <c r="M10" s="72"/>
      <c r="N10" s="72"/>
      <c r="O10" s="72">
        <f>SUM('Eligible Therms WP'!Q21:Q22)</f>
        <v>13765863</v>
      </c>
      <c r="P10" s="72"/>
      <c r="Q10" s="72"/>
      <c r="R10" s="72"/>
      <c r="S10" s="72">
        <f>SUM('Eligible Therms WP'!Q23:Q24)</f>
        <v>19133853</v>
      </c>
      <c r="T10" s="72"/>
      <c r="U10" s="72"/>
      <c r="V10" s="72"/>
      <c r="W10" s="72">
        <f>SUM('Eligible Therms WP'!Q25:Q26)</f>
        <v>1771599.9999999998</v>
      </c>
      <c r="X10" s="72"/>
      <c r="Y10" s="72"/>
      <c r="Z10" s="72"/>
      <c r="AA10" s="72">
        <f>SUM('Eligible Therms WP'!Q27:Q28)</f>
        <v>160630523.63850194</v>
      </c>
      <c r="AB10" s="72"/>
      <c r="AC10" s="72"/>
    </row>
    <row r="12" spans="1:31">
      <c r="B12" s="63" t="s">
        <v>83</v>
      </c>
      <c r="C12" s="74">
        <f>SUM(E12:AA12)</f>
        <v>1.0000000000000002</v>
      </c>
      <c r="E12" s="75">
        <f>E10/$C$10</f>
        <v>0.32053439607452744</v>
      </c>
      <c r="F12" s="75"/>
      <c r="G12" s="75"/>
      <c r="H12" s="75"/>
      <c r="I12" s="75"/>
      <c r="J12" s="75"/>
      <c r="K12" s="75">
        <f>K10/$C$10</f>
        <v>0.22909783771475439</v>
      </c>
      <c r="L12" s="75"/>
      <c r="M12" s="75"/>
      <c r="N12" s="75"/>
      <c r="O12" s="75">
        <f>O10/$C$10</f>
        <v>3.174420159455868E-2</v>
      </c>
      <c r="P12" s="75"/>
      <c r="Q12" s="75"/>
      <c r="R12" s="75"/>
      <c r="S12" s="75">
        <f>S10/$C$10</f>
        <v>4.4122833919867675E-2</v>
      </c>
      <c r="T12" s="75"/>
      <c r="U12" s="75"/>
      <c r="V12" s="75"/>
      <c r="W12" s="75">
        <f>W10/$C$10</f>
        <v>4.0853252385934791E-3</v>
      </c>
      <c r="X12" s="75"/>
      <c r="Y12" s="75"/>
      <c r="Z12" s="75"/>
      <c r="AA12" s="75">
        <f>AA10/$C$10</f>
        <v>0.37041540545769841</v>
      </c>
      <c r="AB12" s="75"/>
      <c r="AC12" s="75"/>
      <c r="AE12" s="76"/>
    </row>
    <row r="13" spans="1:31">
      <c r="G13" s="76"/>
    </row>
    <row r="14" spans="1:31">
      <c r="B14" s="63" t="s">
        <v>447</v>
      </c>
      <c r="C14" s="214">
        <f>SUM('CCA Revenue Impact'!B8:B9)</f>
        <v>70637788.756108865</v>
      </c>
    </row>
    <row r="15" spans="1:31">
      <c r="B15" s="63" t="s">
        <v>84</v>
      </c>
      <c r="C15" s="66"/>
      <c r="E15" s="214">
        <f>$C$14*E12</f>
        <v>22641840.958979402</v>
      </c>
      <c r="F15" s="77"/>
      <c r="G15" s="77"/>
      <c r="H15" s="77"/>
      <c r="I15" s="77"/>
      <c r="J15" s="77"/>
      <c r="K15" s="214">
        <f>$C$14*K12</f>
        <v>16182964.664976131</v>
      </c>
      <c r="L15" s="77"/>
      <c r="M15" s="77"/>
      <c r="N15" s="77"/>
      <c r="O15" s="214">
        <f>$C$14*O12</f>
        <v>2242340.20646777</v>
      </c>
      <c r="P15" s="77"/>
      <c r="Q15" s="77"/>
      <c r="R15" s="77"/>
      <c r="S15" s="214">
        <f>$C$14*S12</f>
        <v>3116739.4217524878</v>
      </c>
      <c r="T15" s="77"/>
      <c r="U15" s="77"/>
      <c r="V15" s="77"/>
      <c r="W15" s="214">
        <f>$C$14*W12</f>
        <v>288578.34120376623</v>
      </c>
      <c r="X15" s="77"/>
      <c r="Y15" s="77"/>
      <c r="Z15" s="77"/>
      <c r="AA15" s="214">
        <f>$C$14*AA12</f>
        <v>26165325.162729315</v>
      </c>
      <c r="AB15" s="77"/>
      <c r="AC15" s="77"/>
    </row>
    <row r="16" spans="1:31">
      <c r="E16" s="216"/>
      <c r="K16" s="216"/>
      <c r="O16" s="216"/>
      <c r="S16" s="216"/>
      <c r="W16" s="216"/>
      <c r="AA16" s="216"/>
    </row>
    <row r="17" spans="1:30">
      <c r="B17" s="63" t="s">
        <v>85</v>
      </c>
      <c r="C17" s="216">
        <f>SUM(E17:AA17)</f>
        <v>2072113.15</v>
      </c>
      <c r="E17" s="216">
        <f>'503 Cost Benefit Amort WP'!E26</f>
        <v>672622.63999999978</v>
      </c>
      <c r="K17" s="216">
        <f>K15/SUM($K$15,$O$15,$S$15,$W15,$AA$15)*'504-663 Cost Amort WP'!$E$25</f>
        <v>471871.19979436987</v>
      </c>
      <c r="L17" s="66"/>
      <c r="M17" s="66"/>
      <c r="N17" s="66"/>
      <c r="O17" s="216">
        <f>O15/SUM($K$15,$O$15,$S$15,$W15,$AA$15)*'504-663 Cost Amort WP'!$E$25</f>
        <v>65383.308032741254</v>
      </c>
      <c r="P17" s="66"/>
      <c r="Q17" s="66"/>
      <c r="R17" s="66"/>
      <c r="S17" s="216">
        <f>S15/SUM($K$15,$O$15,$S$15,$W15,$AA$15)*'504-663 Cost Amort WP'!$E$25</f>
        <v>90879.489687801659</v>
      </c>
      <c r="T17" s="66"/>
      <c r="U17" s="66"/>
      <c r="V17" s="66"/>
      <c r="W17" s="216">
        <f>W15/SUM($K$15,$O$15,$S$15,$W15,$AA$15)*'504-663 Cost Amort WP'!$E$25</f>
        <v>8414.5155672989331</v>
      </c>
      <c r="X17" s="66"/>
      <c r="Y17" s="66"/>
      <c r="Z17" s="66"/>
      <c r="AA17" s="216">
        <f>AA15/SUM($K$15,$O$15,$S$15,$W15,$AA$15)*'504-663 Cost Amort WP'!$E$25</f>
        <v>762941.9969177884</v>
      </c>
      <c r="AB17" s="66"/>
      <c r="AC17" s="66"/>
      <c r="AD17" s="66"/>
    </row>
    <row r="18" spans="1:30">
      <c r="B18" s="63" t="s">
        <v>7</v>
      </c>
      <c r="C18" s="78">
        <f>'Rev. Sensitivity Factor'!C35</f>
        <v>1.051788882475672</v>
      </c>
      <c r="E18" s="216"/>
      <c r="K18" s="216"/>
      <c r="O18" s="216"/>
      <c r="S18" s="216"/>
      <c r="W18" s="216"/>
      <c r="AA18" s="216"/>
    </row>
    <row r="19" spans="1:30">
      <c r="B19" s="63" t="s">
        <v>86</v>
      </c>
      <c r="E19" s="216">
        <f>SUM(E15,E17)*$C$18</f>
        <v>24521893.614290282</v>
      </c>
      <c r="F19" s="66"/>
      <c r="G19" s="298"/>
      <c r="H19" s="66"/>
      <c r="I19" s="298"/>
      <c r="J19" s="66"/>
      <c r="K19" s="216">
        <f>SUM(K15,K17)*$C$18</f>
        <v>17517371.202022709</v>
      </c>
      <c r="L19" s="66"/>
      <c r="M19" s="66"/>
      <c r="N19" s="66"/>
      <c r="O19" s="216">
        <f>SUM(O15,O17)*$C$18</f>
        <v>2427237.9363793232</v>
      </c>
      <c r="P19" s="66"/>
      <c r="Q19" s="66"/>
      <c r="R19" s="66"/>
      <c r="S19" s="216">
        <f>SUM(S15,S17)*$C$18</f>
        <v>3373737.9102716139</v>
      </c>
      <c r="T19" s="66"/>
      <c r="U19" s="66"/>
      <c r="V19" s="66"/>
      <c r="W19" s="216">
        <f>SUM(W15,W17)*$C$18</f>
        <v>312373.78492649592</v>
      </c>
      <c r="X19" s="66"/>
      <c r="Y19" s="66"/>
      <c r="Z19" s="66"/>
      <c r="AA19" s="216">
        <f>SUM(AA15,AA17)*$C$18</f>
        <v>28322852.022851568</v>
      </c>
    </row>
    <row r="20" spans="1:30">
      <c r="B20" s="63" t="s">
        <v>87</v>
      </c>
      <c r="C20" s="214">
        <f>SUM(E19:AA19)</f>
        <v>76475466.470741987</v>
      </c>
      <c r="E20" s="66"/>
      <c r="G20" s="66"/>
    </row>
    <row r="21" spans="1:30">
      <c r="C21" s="79"/>
    </row>
    <row r="22" spans="1:30">
      <c r="B22" s="497" t="s">
        <v>88</v>
      </c>
      <c r="C22" s="79"/>
      <c r="E22" s="72">
        <f>'Eligible Customers WP'!R27</f>
        <v>183433.89999999994</v>
      </c>
      <c r="F22" s="73"/>
      <c r="G22" s="72">
        <f>'Eligible Customers WP'!R28</f>
        <v>7360.6104166666664</v>
      </c>
      <c r="H22" s="72"/>
      <c r="I22" s="72">
        <f>'Eligible Customers WP'!R29</f>
        <v>15469.90625</v>
      </c>
      <c r="J22" s="72"/>
      <c r="K22" s="72">
        <f>'Eligible Customers WP'!R30</f>
        <v>26842</v>
      </c>
      <c r="L22" s="72"/>
      <c r="M22" s="72">
        <f>'Eligible Customers WP'!R31</f>
        <v>683</v>
      </c>
      <c r="N22" s="72"/>
      <c r="O22" s="72">
        <f>'Eligible Customers WP'!R32</f>
        <v>479</v>
      </c>
      <c r="P22" s="72"/>
      <c r="Q22" s="72">
        <f>'Eligible Customers WP'!R33</f>
        <v>13.083333333333334</v>
      </c>
      <c r="R22" s="72"/>
      <c r="S22" s="72">
        <f>'Eligible Customers WP'!R34</f>
        <v>88</v>
      </c>
      <c r="T22" s="72"/>
      <c r="U22" s="72">
        <f>'Eligible Customers WP'!R35</f>
        <v>8.8333333333333339</v>
      </c>
      <c r="V22" s="72"/>
      <c r="W22" s="72">
        <f>'Eligible Customers WP'!R36</f>
        <v>6</v>
      </c>
      <c r="X22" s="72"/>
      <c r="Y22" s="72">
        <f>'Eligible Customers WP'!R37</f>
        <v>1</v>
      </c>
      <c r="Z22" s="72"/>
      <c r="AA22" s="72">
        <f>'Eligible Customers WP'!R38</f>
        <v>165</v>
      </c>
      <c r="AB22" s="72"/>
      <c r="AC22" s="72">
        <f>'Eligible Customers WP'!R39</f>
        <v>1</v>
      </c>
    </row>
    <row r="23" spans="1:30">
      <c r="R23" s="66"/>
    </row>
    <row r="24" spans="1:30" ht="16.5" customHeight="1"/>
    <row r="25" spans="1:30">
      <c r="B25" s="63" t="s">
        <v>89</v>
      </c>
      <c r="E25" s="212">
        <f>(E19/E10)</f>
        <v>0.17641695815252423</v>
      </c>
      <c r="G25" s="176">
        <f>E19/E10</f>
        <v>0.17641695815252423</v>
      </c>
      <c r="I25" s="176">
        <f>ROUND(E19/E10,5)</f>
        <v>0.17641999999999999</v>
      </c>
      <c r="K25" s="213">
        <f>ROUND(K19/K10,5)</f>
        <v>0.17632</v>
      </c>
      <c r="L25" s="213"/>
      <c r="M25" s="213">
        <f>ROUND(K19/K10,5)</f>
        <v>0.17632</v>
      </c>
      <c r="N25" s="213"/>
      <c r="O25" s="213">
        <f>ROUND(O19/O10,5)</f>
        <v>0.17632</v>
      </c>
      <c r="P25" s="213"/>
      <c r="Q25" s="213">
        <f>ROUND(O19/O10,5)</f>
        <v>0.17632</v>
      </c>
      <c r="R25" s="213"/>
      <c r="S25" s="213">
        <f>ROUND(S19/S10,5)</f>
        <v>0.17632</v>
      </c>
      <c r="T25" s="213"/>
      <c r="U25" s="213">
        <f>ROUND(S19/S10,5)</f>
        <v>0.17632</v>
      </c>
      <c r="V25" s="213"/>
      <c r="W25" s="213">
        <f>ROUND(W19/W10,5)</f>
        <v>0.17632</v>
      </c>
      <c r="X25" s="213"/>
      <c r="Y25" s="213">
        <f>ROUND(W19/W10,5)</f>
        <v>0.17632</v>
      </c>
      <c r="Z25" s="213"/>
      <c r="AA25" s="213">
        <f>ROUND(AA19/AA10,5)</f>
        <v>0.17632</v>
      </c>
      <c r="AB25" s="213"/>
      <c r="AC25" s="213">
        <f>ROUND(AA19/AA10,5)</f>
        <v>0.17632</v>
      </c>
    </row>
    <row r="26" spans="1:30">
      <c r="B26" s="63" t="s">
        <v>90</v>
      </c>
      <c r="E26" s="212">
        <f>'Summary of Def. Accts.'!$H$9</f>
        <v>6.011004913086513E-2</v>
      </c>
      <c r="G26" s="212">
        <f>'Summary of Def. Accts.'!$H$9</f>
        <v>6.011004913086513E-2</v>
      </c>
      <c r="I26" s="212">
        <f>'Summary of Def. Accts.'!$H$9</f>
        <v>6.011004913086513E-2</v>
      </c>
      <c r="K26" s="212">
        <f>'Summary of Def. Accts.'!$H$9</f>
        <v>6.011004913086513E-2</v>
      </c>
      <c r="L26" s="213"/>
      <c r="M26" s="212">
        <f>'Summary of Def. Accts.'!$H$9</f>
        <v>6.011004913086513E-2</v>
      </c>
      <c r="N26" s="213"/>
      <c r="O26" s="212">
        <f>'Summary of Def. Accts.'!$H$9</f>
        <v>6.011004913086513E-2</v>
      </c>
      <c r="P26" s="213"/>
      <c r="Q26" s="212">
        <f>'Summary of Def. Accts.'!$H$9</f>
        <v>6.011004913086513E-2</v>
      </c>
      <c r="R26" s="213"/>
      <c r="S26" s="212">
        <f>'Summary of Def. Accts.'!$H$9</f>
        <v>6.011004913086513E-2</v>
      </c>
      <c r="T26" s="213"/>
      <c r="U26" s="212">
        <f>'Summary of Def. Accts.'!$H$9</f>
        <v>6.011004913086513E-2</v>
      </c>
      <c r="V26" s="213"/>
      <c r="W26" s="212">
        <f>'Summary of Def. Accts.'!$H$9</f>
        <v>6.011004913086513E-2</v>
      </c>
      <c r="X26" s="213"/>
      <c r="Y26" s="212">
        <f>'Summary of Def. Accts.'!$H$9</f>
        <v>6.011004913086513E-2</v>
      </c>
      <c r="Z26" s="213"/>
      <c r="AA26" s="212">
        <f>'Summary of Def. Accts.'!$H$9</f>
        <v>6.011004913086513E-2</v>
      </c>
      <c r="AB26" s="213"/>
      <c r="AC26" s="212">
        <f>'Summary of Def. Accts.'!$H$9</f>
        <v>6.011004913086513E-2</v>
      </c>
    </row>
    <row r="27" spans="1:30">
      <c r="E27" s="212"/>
      <c r="G27" s="176"/>
      <c r="I27" s="176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</row>
    <row r="28" spans="1:30">
      <c r="B28" s="439" t="s">
        <v>91</v>
      </c>
      <c r="C28" s="488"/>
      <c r="D28" s="488"/>
      <c r="E28" s="489">
        <f>ROUND(SUM(E25:E26),5)</f>
        <v>0.23652999999999999</v>
      </c>
      <c r="F28" s="488"/>
      <c r="G28" s="489">
        <f>SUM(G25:G26)</f>
        <v>0.23652700728338935</v>
      </c>
      <c r="H28" s="488"/>
      <c r="I28" s="489">
        <f>SUM(I25:I26)</f>
        <v>0.23653004913086512</v>
      </c>
      <c r="J28" s="488"/>
      <c r="K28" s="489">
        <f>SUM(K25:K26)</f>
        <v>0.23643004913086513</v>
      </c>
      <c r="L28" s="490"/>
      <c r="M28" s="489">
        <f>SUM(M25:M26)</f>
        <v>0.23643004913086513</v>
      </c>
      <c r="N28" s="490"/>
      <c r="O28" s="489">
        <f>SUM(O25:O26)</f>
        <v>0.23643004913086513</v>
      </c>
      <c r="P28" s="490"/>
      <c r="Q28" s="489">
        <f>SUM(Q25:Q26)</f>
        <v>0.23643004913086513</v>
      </c>
      <c r="R28" s="490"/>
      <c r="S28" s="489">
        <f>SUM(S25:S26)</f>
        <v>0.23643004913086513</v>
      </c>
      <c r="T28" s="490"/>
      <c r="U28" s="489">
        <f>SUM(U25:U26)</f>
        <v>0.23643004913086513</v>
      </c>
      <c r="V28" s="490"/>
      <c r="W28" s="489">
        <f>SUM(W25:W26)</f>
        <v>0.23643004913086513</v>
      </c>
      <c r="X28" s="490"/>
      <c r="Y28" s="489">
        <f>SUM(Y25:Y26)</f>
        <v>0.23643004913086513</v>
      </c>
      <c r="Z28" s="490"/>
      <c r="AA28" s="489">
        <f>SUM(AA25:AA26)</f>
        <v>0.23643004913086513</v>
      </c>
      <c r="AB28" s="490"/>
      <c r="AC28" s="440">
        <f>SUM(AC25:AC26)</f>
        <v>0.23643004913086513</v>
      </c>
    </row>
    <row r="30" spans="1:30">
      <c r="A30" s="64" t="s">
        <v>11</v>
      </c>
      <c r="E30" s="66"/>
      <c r="I30" s="80"/>
    </row>
    <row r="31" spans="1:30">
      <c r="I31" s="66"/>
    </row>
    <row r="32" spans="1:30" ht="17.25">
      <c r="B32" s="63" t="s">
        <v>92</v>
      </c>
      <c r="C32" s="73">
        <f>SUM(E32,K32,O32,S32,W32,AA32)</f>
        <v>412010994.12475502</v>
      </c>
      <c r="E32" s="72">
        <f>('Eligible Therms WP'!Q16)</f>
        <v>123437796.43065628</v>
      </c>
      <c r="F32" s="73"/>
      <c r="G32" s="72"/>
      <c r="H32" s="72"/>
      <c r="I32" s="72"/>
      <c r="J32" s="72"/>
      <c r="K32" s="72">
        <f>('Eligible Therms WP'!Q19)</f>
        <v>96646609.102286473</v>
      </c>
      <c r="L32" s="72"/>
      <c r="M32" s="72"/>
      <c r="N32" s="72"/>
      <c r="O32" s="72">
        <f>('Eligible Therms WP'!Q21)</f>
        <v>13381856.814775154</v>
      </c>
      <c r="P32" s="72"/>
      <c r="Q32" s="72"/>
      <c r="R32" s="72"/>
      <c r="S32" s="72">
        <f>('Eligible Therms WP'!Q23)</f>
        <v>17363347.609679267</v>
      </c>
      <c r="T32" s="73"/>
      <c r="U32" s="73"/>
      <c r="V32" s="73"/>
      <c r="W32" s="72">
        <f>('Eligible Therms WP'!Q25)</f>
        <v>1518514.2857142854</v>
      </c>
      <c r="X32" s="73"/>
      <c r="Y32" s="73"/>
      <c r="Z32" s="73"/>
      <c r="AA32" s="72">
        <f>('Eligible Therms WP'!Q27)</f>
        <v>159662869.8816435</v>
      </c>
    </row>
    <row r="33" spans="2:29">
      <c r="C33" s="79"/>
    </row>
    <row r="34" spans="2:29">
      <c r="B34" s="63" t="s">
        <v>93</v>
      </c>
      <c r="C34" s="74">
        <f>SUM(E34:AA34)</f>
        <v>1</v>
      </c>
      <c r="E34" s="75">
        <f>E32/$C$32</f>
        <v>0.29959830730458586</v>
      </c>
      <c r="F34" s="75"/>
      <c r="H34" s="75"/>
      <c r="I34" s="75"/>
      <c r="J34" s="75"/>
      <c r="K34" s="75">
        <f>K32/$C$32</f>
        <v>0.23457288878321128</v>
      </c>
      <c r="L34" s="75"/>
      <c r="M34" s="75"/>
      <c r="N34" s="75"/>
      <c r="O34" s="75">
        <f>O32/$C$32</f>
        <v>3.247936828288419E-2</v>
      </c>
      <c r="P34" s="75"/>
      <c r="Q34" s="75"/>
      <c r="R34" s="75"/>
      <c r="S34" s="75">
        <f>S32/$C$32</f>
        <v>4.2142923022150537E-2</v>
      </c>
      <c r="T34" s="75"/>
      <c r="U34" s="75"/>
      <c r="V34" s="75"/>
      <c r="W34" s="75">
        <f>W32/$C$32</f>
        <v>3.6856159359050654E-3</v>
      </c>
      <c r="X34" s="75"/>
      <c r="Y34" s="75"/>
      <c r="Z34" s="75"/>
      <c r="AA34" s="75">
        <f>AA32/$C$32</f>
        <v>0.38752089667126294</v>
      </c>
    </row>
    <row r="35" spans="2:29" hidden="1">
      <c r="E35" s="80"/>
      <c r="G35" s="66"/>
      <c r="I35" s="66"/>
    </row>
    <row r="36" spans="2:29" hidden="1">
      <c r="B36" s="63" t="s">
        <v>448</v>
      </c>
      <c r="C36" s="214">
        <f>'CCA Revenue Impact'!B18</f>
        <v>-43216531.727774002</v>
      </c>
    </row>
    <row r="37" spans="2:29" hidden="1">
      <c r="B37" s="63" t="s">
        <v>94</v>
      </c>
      <c r="C37" s="214">
        <f>SUM('Summary of Def. Accts.'!C12:E12)</f>
        <v>-47625355.749215499</v>
      </c>
      <c r="G37" s="66"/>
    </row>
    <row r="38" spans="2:29" hidden="1">
      <c r="B38" s="63" t="s">
        <v>95</v>
      </c>
      <c r="C38" s="214">
        <f>SUM(C36:C37)</f>
        <v>-90841887.476989508</v>
      </c>
    </row>
    <row r="39" spans="2:29" hidden="1">
      <c r="B39" s="407"/>
      <c r="C39" s="77"/>
    </row>
    <row r="40" spans="2:29" hidden="1">
      <c r="B40" s="63" t="s">
        <v>96</v>
      </c>
      <c r="C40" s="73">
        <f>SUM(E40:AA40)</f>
        <v>-90841887.476989508</v>
      </c>
      <c r="E40" s="387">
        <f>(C38-I40)*E34</f>
        <v>-26518854.695761014</v>
      </c>
      <c r="G40" s="66"/>
      <c r="I40" s="214">
        <f>-(('Customer Bill Impact'!G10*I28)*I22)*12</f>
        <v>-2327186.1278904718</v>
      </c>
      <c r="K40" s="214">
        <f>($C$38-I40)*K34</f>
        <v>-20763149.195241369</v>
      </c>
      <c r="L40" s="77"/>
      <c r="M40" s="77"/>
      <c r="N40" s="77"/>
      <c r="O40" s="214">
        <f>($C$38-I40)*O34</f>
        <v>-2874901.5835668938</v>
      </c>
      <c r="P40" s="77"/>
      <c r="Q40" s="77"/>
      <c r="R40" s="77"/>
      <c r="S40" s="214">
        <f>($C$38-I40)*S34</f>
        <v>-3730268.2452837252</v>
      </c>
      <c r="T40" s="77"/>
      <c r="U40" s="77"/>
      <c r="V40" s="77"/>
      <c r="W40" s="214">
        <f>($C$38-I40)*W34</f>
        <v>-326231.19385411701</v>
      </c>
      <c r="X40" s="77"/>
      <c r="Y40" s="77"/>
      <c r="Z40" s="77"/>
      <c r="AA40" s="214">
        <f>($C$38-I40)*AA34</f>
        <v>-34301296.43539191</v>
      </c>
    </row>
    <row r="41" spans="2:29" hidden="1">
      <c r="B41" s="63" t="s">
        <v>85</v>
      </c>
      <c r="C41" s="73">
        <f>SUM(E41:AA41)</f>
        <v>-2302496.37</v>
      </c>
      <c r="E41" s="216">
        <f>'503 Cost Benefit Amort WP'!E54</f>
        <v>-672136.21999999986</v>
      </c>
      <c r="G41" s="79"/>
      <c r="I41" s="216">
        <f>'503 Cost Benefit Amort WP'!E82</f>
        <v>-59038.409999999996</v>
      </c>
      <c r="K41" s="216">
        <f>'504 Benefit Amort WP'!E25</f>
        <v>-526254.41</v>
      </c>
      <c r="O41" s="216">
        <f>'505 Benefit Amort WP'!E25</f>
        <v>-72866.100000000006</v>
      </c>
      <c r="S41" s="216">
        <f>'511 Benefit Amort WP'!E25</f>
        <v>-94545.87</v>
      </c>
      <c r="W41" s="216">
        <f>'570 Benefit Amort WP'!E25</f>
        <v>-8268.52</v>
      </c>
      <c r="AA41" s="216">
        <f>'663 Benefit Amort WP'!E25</f>
        <v>-869386.83999999973</v>
      </c>
    </row>
    <row r="42" spans="2:29" hidden="1">
      <c r="B42" s="63" t="s">
        <v>7</v>
      </c>
      <c r="C42" s="78">
        <f>'Rev. Sensitivity Factor'!C35</f>
        <v>1.051788882475672</v>
      </c>
      <c r="E42" s="216"/>
      <c r="G42" s="66"/>
      <c r="I42" s="216"/>
      <c r="K42" s="216"/>
      <c r="O42" s="216"/>
      <c r="S42" s="216"/>
      <c r="W42" s="216"/>
      <c r="AA42" s="216"/>
    </row>
    <row r="43" spans="2:29">
      <c r="B43" s="63" t="s">
        <v>97</v>
      </c>
      <c r="C43" s="216">
        <f>SUM(E43,I43,K43,O43,S43,W43,AA43)</f>
        <v>-97968227.395310119</v>
      </c>
      <c r="E43" s="216">
        <f>SUM(E40:E41)*$C$42</f>
        <v>-28599181.948694427</v>
      </c>
      <c r="G43" s="66"/>
      <c r="I43" s="214">
        <f>SUM(I40:I41)*C42</f>
        <v>-2509804.4400438466</v>
      </c>
      <c r="K43" s="216">
        <f>SUM(K40:K41)*$C$42</f>
        <v>-22391958.026530363</v>
      </c>
      <c r="O43" s="216">
        <f>SUM(O40:O41)*C42</f>
        <v>-3100429.2776967236</v>
      </c>
      <c r="S43" s="216">
        <f>SUM(S40:S41)*C42</f>
        <v>-4022896.9639914455</v>
      </c>
      <c r="W43" s="216">
        <f>SUM(W40:W41)*C42</f>
        <v>-351823.08022305381</v>
      </c>
      <c r="AA43" s="216">
        <f>SUM(AA40:AA41)*C42</f>
        <v>-36992133.658130258</v>
      </c>
    </row>
    <row r="44" spans="2:29">
      <c r="C44" s="66"/>
      <c r="E44" s="66"/>
      <c r="G44" s="66"/>
      <c r="I44" s="77"/>
      <c r="K44" s="66"/>
      <c r="O44" s="66"/>
      <c r="S44" s="66"/>
      <c r="W44" s="66"/>
      <c r="AA44" s="66"/>
    </row>
    <row r="45" spans="2:29" ht="17.25">
      <c r="B45" s="439" t="s">
        <v>98</v>
      </c>
      <c r="C45" s="491"/>
      <c r="D45" s="488"/>
      <c r="E45" s="491">
        <f>E43/E22/12</f>
        <v>-12.992501181031441</v>
      </c>
      <c r="F45" s="492">
        <v>3</v>
      </c>
      <c r="G45" s="491">
        <v>0</v>
      </c>
      <c r="H45" s="488"/>
      <c r="I45" s="493" t="s">
        <v>39</v>
      </c>
      <c r="J45" s="488"/>
      <c r="K45" s="491">
        <f>K43/K22/12</f>
        <v>-69.517789367814004</v>
      </c>
      <c r="L45" s="492">
        <v>3</v>
      </c>
      <c r="M45" s="491">
        <v>0</v>
      </c>
      <c r="N45" s="488"/>
      <c r="O45" s="491">
        <f>O43/O22/12</f>
        <v>-539.39270662782246</v>
      </c>
      <c r="P45" s="488"/>
      <c r="Q45" s="491">
        <v>0</v>
      </c>
      <c r="R45" s="488"/>
      <c r="S45" s="491">
        <f>S43/S22/12</f>
        <v>-3809.5615189312934</v>
      </c>
      <c r="T45" s="488"/>
      <c r="U45" s="491">
        <v>0</v>
      </c>
      <c r="V45" s="488"/>
      <c r="W45" s="491">
        <f>W43/W22/12</f>
        <v>-4886.4316697646364</v>
      </c>
      <c r="X45" s="488"/>
      <c r="Y45" s="491">
        <v>0</v>
      </c>
      <c r="Z45" s="488"/>
      <c r="AA45" s="491">
        <f>AA43/AA22/12</f>
        <v>-18682.895786934474</v>
      </c>
      <c r="AB45" s="488"/>
      <c r="AC45" s="441">
        <v>0</v>
      </c>
    </row>
    <row r="46" spans="2:29">
      <c r="C46" s="66"/>
      <c r="D46" s="81"/>
      <c r="E46" s="487"/>
      <c r="G46" s="66"/>
      <c r="I46" s="77"/>
      <c r="K46" s="75"/>
      <c r="M46" s="66"/>
      <c r="O46" s="75"/>
      <c r="Q46" s="66"/>
      <c r="S46" s="75"/>
      <c r="U46" s="66"/>
      <c r="W46" s="75"/>
      <c r="Y46" s="66"/>
      <c r="AA46" s="75"/>
    </row>
    <row r="47" spans="2:29">
      <c r="E47" s="66"/>
      <c r="G47" s="66"/>
      <c r="I47" s="66"/>
      <c r="M47" s="66"/>
    </row>
    <row r="48" spans="2:29">
      <c r="B48" s="63" t="s">
        <v>62</v>
      </c>
      <c r="C48" s="82"/>
      <c r="E48" s="66"/>
      <c r="I48" s="66"/>
    </row>
    <row r="49" spans="2:9" ht="48" customHeight="1">
      <c r="B49" s="497" t="s">
        <v>99</v>
      </c>
      <c r="C49" s="497"/>
      <c r="D49" s="497"/>
      <c r="E49" s="497"/>
      <c r="F49" s="497"/>
      <c r="G49" s="497"/>
      <c r="I49" s="66"/>
    </row>
    <row r="50" spans="2:9" ht="12.75" customHeight="1">
      <c r="B50" s="502" t="s">
        <v>100</v>
      </c>
      <c r="C50" s="502"/>
    </row>
    <row r="51" spans="2:9" s="497" customFormat="1" ht="66" customHeight="1">
      <c r="B51" s="497" t="s">
        <v>101</v>
      </c>
    </row>
    <row r="52" spans="2:9">
      <c r="B52" s="497"/>
      <c r="C52" s="497"/>
      <c r="D52" s="497"/>
      <c r="E52" s="497"/>
    </row>
  </sheetData>
  <mergeCells count="1">
    <mergeCell ref="B50:C50"/>
  </mergeCells>
  <pageMargins left="0.7" right="0.7" top="0.75" bottom="0.75" header="0.3" footer="0.3"/>
  <pageSetup scale="66" fitToWidth="0" orientation="landscape" r:id="rId1"/>
  <rowBreaks count="1" manualBreakCount="1">
    <brk id="28" max="28" man="1"/>
  </rowBreaks>
  <colBreaks count="3" manualBreakCount="3">
    <brk id="10" max="51" man="1"/>
    <brk id="17" max="51" man="1"/>
    <brk id="26" max="5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E0BA0-5BB1-40AC-A020-D5B2AB37FB69}">
  <sheetPr codeName="Sheet17"/>
  <dimension ref="A1:E27"/>
  <sheetViews>
    <sheetView workbookViewId="0">
      <selection activeCell="F30" sqref="F30"/>
    </sheetView>
  </sheetViews>
  <sheetFormatPr defaultRowHeight="15"/>
  <cols>
    <col min="1" max="1" width="9.140625" style="63"/>
    <col min="2" max="2" width="15.42578125" style="63" bestFit="1" customWidth="1"/>
    <col min="3" max="3" width="16.28515625" style="63" customWidth="1"/>
    <col min="4" max="4" width="11.28515625" style="63" bestFit="1" customWidth="1"/>
    <col min="5" max="5" width="13.42578125" style="63" bestFit="1" customWidth="1"/>
    <col min="6" max="6" width="32.140625" style="63" bestFit="1" customWidth="1"/>
    <col min="7" max="8" width="16.28515625" style="63" bestFit="1" customWidth="1"/>
    <col min="9" max="16384" width="9.140625" style="63"/>
  </cols>
  <sheetData>
    <row r="1" spans="1:5">
      <c r="A1" s="63" t="s">
        <v>0</v>
      </c>
    </row>
    <row r="2" spans="1:5">
      <c r="A2" s="63" t="s">
        <v>1</v>
      </c>
    </row>
    <row r="3" spans="1:5">
      <c r="A3" s="63" t="s">
        <v>2</v>
      </c>
    </row>
    <row r="4" spans="1:5">
      <c r="A4" s="511" t="s">
        <v>286</v>
      </c>
      <c r="B4" s="511"/>
      <c r="C4" s="511"/>
      <c r="D4" s="511"/>
      <c r="E4" s="511"/>
    </row>
    <row r="5" spans="1:5">
      <c r="A5" s="130"/>
      <c r="B5" s="131" t="s">
        <v>279</v>
      </c>
      <c r="C5" s="131" t="s">
        <v>227</v>
      </c>
      <c r="D5" s="131" t="s">
        <v>275</v>
      </c>
      <c r="E5" s="131" t="s">
        <v>276</v>
      </c>
    </row>
    <row r="6" spans="1:5">
      <c r="A6" s="130"/>
      <c r="B6" s="131"/>
      <c r="C6" s="131"/>
      <c r="D6" s="206">
        <f>'ACOD Interest Rates WP'!B51</f>
        <v>4.9160000000000002E-2</v>
      </c>
      <c r="E6" s="219">
        <f>'CCA Allocation'!W40</f>
        <v>-326231.19385411701</v>
      </c>
    </row>
    <row r="7" spans="1:5">
      <c r="A7" s="140">
        <v>45809</v>
      </c>
      <c r="B7" s="72">
        <f>'Eligible Customers WP'!F36</f>
        <v>6</v>
      </c>
      <c r="C7" s="214">
        <f t="shared" ref="C7:C16" si="0">-(B7/$B$20)*$E$6</f>
        <v>27185.932821176415</v>
      </c>
      <c r="D7" s="214">
        <f>ROUND((E6+(C7/2))*$D$6/12,2)</f>
        <v>-1280.77</v>
      </c>
      <c r="E7" s="214">
        <f>E6+C7+D7</f>
        <v>-300326.03103294061</v>
      </c>
    </row>
    <row r="8" spans="1:5">
      <c r="A8" s="140">
        <v>45839</v>
      </c>
      <c r="B8" s="72">
        <f>'Eligible Customers WP'!G36</f>
        <v>6</v>
      </c>
      <c r="C8" s="214">
        <f t="shared" si="0"/>
        <v>27185.932821176415</v>
      </c>
      <c r="D8" s="214">
        <f t="shared" ref="D8:D18" si="1">ROUND((E7+(C8/2))*$D$6/12,2)</f>
        <v>-1174.6500000000001</v>
      </c>
      <c r="E8" s="214">
        <f>E7+C8+D8</f>
        <v>-274314.74821176421</v>
      </c>
    </row>
    <row r="9" spans="1:5">
      <c r="A9" s="140">
        <v>45870</v>
      </c>
      <c r="B9" s="72">
        <f>'Eligible Customers WP'!H36</f>
        <v>6</v>
      </c>
      <c r="C9" s="214">
        <f t="shared" si="0"/>
        <v>27185.932821176415</v>
      </c>
      <c r="D9" s="214">
        <f t="shared" si="1"/>
        <v>-1068.0899999999999</v>
      </c>
      <c r="E9" s="214">
        <f>E8+C9+D9</f>
        <v>-248196.90539058778</v>
      </c>
    </row>
    <row r="10" spans="1:5">
      <c r="A10" s="140">
        <v>45901</v>
      </c>
      <c r="B10" s="72">
        <f>'Eligible Customers WP'!I36</f>
        <v>6</v>
      </c>
      <c r="C10" s="214">
        <f t="shared" si="0"/>
        <v>27185.932821176415</v>
      </c>
      <c r="D10" s="214">
        <f t="shared" si="1"/>
        <v>-961.09</v>
      </c>
      <c r="E10" s="214">
        <f t="shared" ref="E10:E18" si="2">E9+C10+D10</f>
        <v>-221972.06256941136</v>
      </c>
    </row>
    <row r="11" spans="1:5">
      <c r="A11" s="140">
        <v>45931</v>
      </c>
      <c r="B11" s="72">
        <f>'Eligible Customers WP'!J36</f>
        <v>6</v>
      </c>
      <c r="C11" s="214">
        <f t="shared" si="0"/>
        <v>27185.932821176415</v>
      </c>
      <c r="D11" s="214">
        <f t="shared" si="1"/>
        <v>-853.66</v>
      </c>
      <c r="E11" s="214">
        <f t="shared" si="2"/>
        <v>-195639.78974823494</v>
      </c>
    </row>
    <row r="12" spans="1:5">
      <c r="A12" s="140">
        <v>45962</v>
      </c>
      <c r="B12" s="72">
        <f>'Eligible Customers WP'!K36</f>
        <v>6</v>
      </c>
      <c r="C12" s="214">
        <f t="shared" si="0"/>
        <v>27185.932821176415</v>
      </c>
      <c r="D12" s="214">
        <f t="shared" si="1"/>
        <v>-745.79</v>
      </c>
      <c r="E12" s="214">
        <f>E11+C12+D12</f>
        <v>-169199.64692705852</v>
      </c>
    </row>
    <row r="13" spans="1:5">
      <c r="A13" s="140">
        <v>45992</v>
      </c>
      <c r="B13" s="72">
        <f>'Eligible Customers WP'!L36</f>
        <v>6</v>
      </c>
      <c r="C13" s="214">
        <f t="shared" si="0"/>
        <v>27185.932821176415</v>
      </c>
      <c r="D13" s="214">
        <f t="shared" si="1"/>
        <v>-637.47</v>
      </c>
      <c r="E13" s="214">
        <f t="shared" si="2"/>
        <v>-142651.1841058821</v>
      </c>
    </row>
    <row r="14" spans="1:5">
      <c r="A14" s="140">
        <v>46023</v>
      </c>
      <c r="B14" s="72">
        <f>'Eligible Customers WP'!M36</f>
        <v>6</v>
      </c>
      <c r="C14" s="214">
        <f t="shared" si="0"/>
        <v>27185.932821176415</v>
      </c>
      <c r="D14" s="214">
        <f t="shared" si="1"/>
        <v>-528.71</v>
      </c>
      <c r="E14" s="214">
        <f t="shared" si="2"/>
        <v>-115993.96128470569</v>
      </c>
    </row>
    <row r="15" spans="1:5">
      <c r="A15" s="140">
        <v>46054</v>
      </c>
      <c r="B15" s="72">
        <f>'Eligible Customers WP'!N36</f>
        <v>6</v>
      </c>
      <c r="C15" s="214">
        <f t="shared" si="0"/>
        <v>27185.932821176415</v>
      </c>
      <c r="D15" s="214">
        <f t="shared" si="1"/>
        <v>-419.5</v>
      </c>
      <c r="E15" s="214">
        <f t="shared" si="2"/>
        <v>-89227.528463529277</v>
      </c>
    </row>
    <row r="16" spans="1:5">
      <c r="A16" s="140">
        <v>46082</v>
      </c>
      <c r="B16" s="72">
        <f>'Eligible Customers WP'!O36</f>
        <v>6</v>
      </c>
      <c r="C16" s="214">
        <f t="shared" si="0"/>
        <v>27185.932821176415</v>
      </c>
      <c r="D16" s="214">
        <f t="shared" si="1"/>
        <v>-309.85000000000002</v>
      </c>
      <c r="E16" s="214">
        <f t="shared" si="2"/>
        <v>-62351.445642352861</v>
      </c>
    </row>
    <row r="17" spans="1:5">
      <c r="A17" s="140">
        <v>46113</v>
      </c>
      <c r="B17" s="72">
        <f>'Eligible Customers WP'!P36</f>
        <v>6</v>
      </c>
      <c r="C17" s="214">
        <f>-(B17/$B$20)*$E$6</f>
        <v>27185.932821176415</v>
      </c>
      <c r="D17" s="214">
        <f>ROUND((E16+(C17/2))*$D$6/12,2)</f>
        <v>-199.75</v>
      </c>
      <c r="E17" s="214">
        <f t="shared" si="2"/>
        <v>-35365.262821176446</v>
      </c>
    </row>
    <row r="18" spans="1:5">
      <c r="A18" s="140">
        <v>46143</v>
      </c>
      <c r="B18" s="72">
        <f>'Eligible Customers WP'!Q36</f>
        <v>6</v>
      </c>
      <c r="C18" s="214">
        <f>-(B18/$B$20)*$E$6</f>
        <v>27185.932821176415</v>
      </c>
      <c r="D18" s="214">
        <f t="shared" si="1"/>
        <v>-89.19</v>
      </c>
      <c r="E18" s="214">
        <f t="shared" si="2"/>
        <v>-8268.5200000000314</v>
      </c>
    </row>
    <row r="19" spans="1:5">
      <c r="B19" s="70"/>
      <c r="C19" s="215"/>
      <c r="D19" s="215"/>
      <c r="E19" s="215"/>
    </row>
    <row r="20" spans="1:5">
      <c r="A20" s="64" t="s">
        <v>159</v>
      </c>
      <c r="B20" s="73">
        <f>SUM(B7:B18)</f>
        <v>72</v>
      </c>
      <c r="C20" s="214">
        <f>SUM(C7:C18)</f>
        <v>326231.19385411701</v>
      </c>
      <c r="D20" s="214">
        <f>SUM(D7:D18)</f>
        <v>-8268.52</v>
      </c>
      <c r="E20" s="214">
        <f>C20+E6</f>
        <v>0</v>
      </c>
    </row>
    <row r="21" spans="1:5">
      <c r="C21" s="216"/>
      <c r="D21" s="216"/>
      <c r="E21" s="216"/>
    </row>
    <row r="22" spans="1:5">
      <c r="A22" s="64"/>
      <c r="C22" s="216"/>
      <c r="D22" s="216"/>
      <c r="E22" s="216"/>
    </row>
    <row r="23" spans="1:5">
      <c r="C23" s="216"/>
      <c r="D23" s="216"/>
      <c r="E23" s="216"/>
    </row>
    <row r="24" spans="1:5">
      <c r="C24" s="216" t="s">
        <v>227</v>
      </c>
      <c r="D24" s="214"/>
      <c r="E24" s="214">
        <f>E6</f>
        <v>-326231.19385411701</v>
      </c>
    </row>
    <row r="25" spans="1:5" ht="15.75" thickBot="1">
      <c r="A25" s="64"/>
      <c r="B25" s="78"/>
      <c r="C25" s="217" t="s">
        <v>275</v>
      </c>
      <c r="D25" s="218"/>
      <c r="E25" s="218">
        <f>D20</f>
        <v>-8268.52</v>
      </c>
    </row>
    <row r="26" spans="1:5" ht="15.75" thickTop="1">
      <c r="C26" s="216"/>
      <c r="D26" s="214"/>
      <c r="E26" s="214">
        <f>SUM(E24:E25)</f>
        <v>-334499.71385411703</v>
      </c>
    </row>
    <row r="27" spans="1:5">
      <c r="D27" s="77"/>
      <c r="E27" s="77"/>
    </row>
  </sheetData>
  <mergeCells count="1">
    <mergeCell ref="A4:E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5759E-1578-4095-B6FE-5CC56172DFAE}">
  <sheetPr codeName="Sheet18"/>
  <dimension ref="A1:E27"/>
  <sheetViews>
    <sheetView workbookViewId="0">
      <selection activeCell="F30" sqref="F30"/>
    </sheetView>
  </sheetViews>
  <sheetFormatPr defaultRowHeight="15"/>
  <cols>
    <col min="1" max="1" width="9.140625" style="63"/>
    <col min="2" max="2" width="13.85546875" style="63" customWidth="1"/>
    <col min="3" max="3" width="17.5703125" style="63" customWidth="1"/>
    <col min="4" max="4" width="15" style="63" bestFit="1" customWidth="1"/>
    <col min="5" max="5" width="16" style="63" bestFit="1" customWidth="1"/>
    <col min="6" max="6" width="32.140625" style="63" bestFit="1" customWidth="1"/>
    <col min="7" max="8" width="20" style="63" bestFit="1" customWidth="1"/>
    <col min="9" max="16384" width="9.140625" style="63"/>
  </cols>
  <sheetData>
    <row r="1" spans="1:5">
      <c r="A1" s="63" t="s">
        <v>0</v>
      </c>
    </row>
    <row r="2" spans="1:5">
      <c r="A2" s="63" t="s">
        <v>1</v>
      </c>
    </row>
    <row r="3" spans="1:5">
      <c r="A3" s="63" t="s">
        <v>2</v>
      </c>
    </row>
    <row r="4" spans="1:5">
      <c r="A4" s="511" t="s">
        <v>287</v>
      </c>
      <c r="B4" s="511"/>
      <c r="C4" s="511"/>
      <c r="D4" s="511"/>
      <c r="E4" s="511"/>
    </row>
    <row r="5" spans="1:5" ht="30">
      <c r="A5" s="130"/>
      <c r="B5" s="131" t="s">
        <v>279</v>
      </c>
      <c r="C5" s="131" t="s">
        <v>227</v>
      </c>
      <c r="D5" s="131" t="s">
        <v>275</v>
      </c>
      <c r="E5" s="131" t="s">
        <v>276</v>
      </c>
    </row>
    <row r="6" spans="1:5">
      <c r="A6" s="130"/>
      <c r="B6" s="131"/>
      <c r="C6" s="131"/>
      <c r="D6" s="206">
        <f>'ACOD Interest Rates WP'!B51</f>
        <v>4.9160000000000002E-2</v>
      </c>
      <c r="E6" s="219">
        <f>'CCA Allocation'!AA40</f>
        <v>-34301296.43539191</v>
      </c>
    </row>
    <row r="7" spans="1:5">
      <c r="A7" s="140">
        <v>45809</v>
      </c>
      <c r="B7" s="72">
        <f>'Eligible Customers WP'!F38</f>
        <v>165</v>
      </c>
      <c r="C7" s="214">
        <f>-(B7/$B$20)*$E$6</f>
        <v>2858441.3696159925</v>
      </c>
      <c r="D7" s="214">
        <f>ROUND((E6+(C7/2))*$D$6/12,2)</f>
        <v>-134665.94</v>
      </c>
      <c r="E7" s="214">
        <f>E6+C7+D7</f>
        <v>-31577521.005775917</v>
      </c>
    </row>
    <row r="8" spans="1:5">
      <c r="A8" s="140">
        <v>45839</v>
      </c>
      <c r="B8" s="72">
        <f>'Eligible Customers WP'!G38</f>
        <v>165</v>
      </c>
      <c r="C8" s="214">
        <f t="shared" ref="C8:C16" si="0">-(B8/$B$20)*$E$6</f>
        <v>2858441.3696159925</v>
      </c>
      <c r="D8" s="214">
        <f t="shared" ref="D8:D18" si="1">ROUND((E7+(C8/2))*$D$6/12,2)</f>
        <v>-123507.54</v>
      </c>
      <c r="E8" s="214">
        <f t="shared" ref="E8:E18" si="2">E7+C8+D8</f>
        <v>-28842587.176159926</v>
      </c>
    </row>
    <row r="9" spans="1:5">
      <c r="A9" s="140">
        <v>45870</v>
      </c>
      <c r="B9" s="72">
        <f>'Eligible Customers WP'!H38</f>
        <v>165</v>
      </c>
      <c r="C9" s="214">
        <f t="shared" si="0"/>
        <v>2858441.3696159925</v>
      </c>
      <c r="D9" s="214">
        <f t="shared" si="1"/>
        <v>-112303.42</v>
      </c>
      <c r="E9" s="214">
        <f>E8+C9+D9</f>
        <v>-26096449.226543933</v>
      </c>
    </row>
    <row r="10" spans="1:5">
      <c r="A10" s="140">
        <v>45901</v>
      </c>
      <c r="B10" s="72">
        <f>'Eligible Customers WP'!I38</f>
        <v>165</v>
      </c>
      <c r="C10" s="214">
        <f t="shared" si="0"/>
        <v>2858441.3696159925</v>
      </c>
      <c r="D10" s="214">
        <f t="shared" si="1"/>
        <v>-101053.41</v>
      </c>
      <c r="E10" s="214">
        <f t="shared" si="2"/>
        <v>-23339061.266927939</v>
      </c>
    </row>
    <row r="11" spans="1:5">
      <c r="A11" s="140">
        <v>45931</v>
      </c>
      <c r="B11" s="72">
        <f>'Eligible Customers WP'!J38</f>
        <v>165</v>
      </c>
      <c r="C11" s="214">
        <f t="shared" si="0"/>
        <v>2858441.3696159925</v>
      </c>
      <c r="D11" s="214">
        <f t="shared" si="1"/>
        <v>-89757.31</v>
      </c>
      <c r="E11" s="214">
        <f t="shared" si="2"/>
        <v>-20570377.207311947</v>
      </c>
    </row>
    <row r="12" spans="1:5">
      <c r="A12" s="140">
        <v>45962</v>
      </c>
      <c r="B12" s="72">
        <f>'Eligible Customers WP'!K38</f>
        <v>165</v>
      </c>
      <c r="C12" s="214">
        <f t="shared" si="0"/>
        <v>2858441.3696159925</v>
      </c>
      <c r="D12" s="214">
        <f t="shared" si="1"/>
        <v>-78414.94</v>
      </c>
      <c r="E12" s="214">
        <f>E11+C12+D12</f>
        <v>-17790350.777695958</v>
      </c>
    </row>
    <row r="13" spans="1:5">
      <c r="A13" s="140">
        <v>45992</v>
      </c>
      <c r="B13" s="72">
        <f>'Eligible Customers WP'!L38</f>
        <v>165</v>
      </c>
      <c r="C13" s="214">
        <f t="shared" si="0"/>
        <v>2858441.3696159925</v>
      </c>
      <c r="D13" s="214">
        <f t="shared" si="1"/>
        <v>-67026.100000000006</v>
      </c>
      <c r="E13" s="214">
        <f t="shared" si="2"/>
        <v>-14998935.508079965</v>
      </c>
    </row>
    <row r="14" spans="1:5">
      <c r="A14" s="140">
        <v>46023</v>
      </c>
      <c r="B14" s="72">
        <f>'Eligible Customers WP'!M38</f>
        <v>165</v>
      </c>
      <c r="C14" s="214">
        <f t="shared" si="0"/>
        <v>2858441.3696159925</v>
      </c>
      <c r="D14" s="214">
        <f t="shared" si="1"/>
        <v>-55590.6</v>
      </c>
      <c r="E14" s="214">
        <f t="shared" si="2"/>
        <v>-12196084.738463972</v>
      </c>
    </row>
    <row r="15" spans="1:5">
      <c r="A15" s="140">
        <v>46054</v>
      </c>
      <c r="B15" s="72">
        <f>'Eligible Customers WP'!N38</f>
        <v>165</v>
      </c>
      <c r="C15" s="214">
        <f t="shared" si="0"/>
        <v>2858441.3696159925</v>
      </c>
      <c r="D15" s="214">
        <f t="shared" si="1"/>
        <v>-44108.25</v>
      </c>
      <c r="E15" s="214">
        <f t="shared" si="2"/>
        <v>-9381751.6188479792</v>
      </c>
    </row>
    <row r="16" spans="1:5">
      <c r="A16" s="140">
        <v>46082</v>
      </c>
      <c r="B16" s="72">
        <f>'Eligible Customers WP'!O38</f>
        <v>165</v>
      </c>
      <c r="C16" s="214">
        <f t="shared" si="0"/>
        <v>2858441.3696159925</v>
      </c>
      <c r="D16" s="214">
        <f t="shared" si="1"/>
        <v>-32578.87</v>
      </c>
      <c r="E16" s="214">
        <f t="shared" si="2"/>
        <v>-6555889.1192319868</v>
      </c>
    </row>
    <row r="17" spans="1:5">
      <c r="A17" s="140">
        <v>46113</v>
      </c>
      <c r="B17" s="72">
        <f>'Eligible Customers WP'!P38</f>
        <v>165</v>
      </c>
      <c r="C17" s="214">
        <f>-(B17/$B$20)*$E$6</f>
        <v>2858441.3696159925</v>
      </c>
      <c r="D17" s="214">
        <f t="shared" si="1"/>
        <v>-21002.25</v>
      </c>
      <c r="E17" s="214">
        <f t="shared" si="2"/>
        <v>-3718449.9996159943</v>
      </c>
    </row>
    <row r="18" spans="1:5">
      <c r="A18" s="140">
        <v>46143</v>
      </c>
      <c r="B18" s="72">
        <f>'Eligible Customers WP'!Q38</f>
        <v>165</v>
      </c>
      <c r="C18" s="214">
        <f>-(B18/$B$20)*$E$6</f>
        <v>2858441.3696159925</v>
      </c>
      <c r="D18" s="214">
        <f t="shared" si="1"/>
        <v>-9378.2099999999991</v>
      </c>
      <c r="E18" s="214">
        <f t="shared" si="2"/>
        <v>-869386.84000000171</v>
      </c>
    </row>
    <row r="19" spans="1:5">
      <c r="B19" s="70"/>
      <c r="C19" s="215"/>
      <c r="D19" s="215"/>
      <c r="E19" s="215"/>
    </row>
    <row r="20" spans="1:5">
      <c r="A20" s="64" t="s">
        <v>159</v>
      </c>
      <c r="B20" s="72">
        <f>SUM(B7:B18)</f>
        <v>1980</v>
      </c>
      <c r="C20" s="214">
        <f>SUM(C7:C18)</f>
        <v>34301296.435391918</v>
      </c>
      <c r="D20" s="214">
        <f>SUM(D7:D18)</f>
        <v>-869386.83999999973</v>
      </c>
      <c r="E20" s="214">
        <f>C20+E6</f>
        <v>0</v>
      </c>
    </row>
    <row r="22" spans="1:5">
      <c r="A22" s="64"/>
      <c r="C22" s="78"/>
    </row>
    <row r="24" spans="1:5">
      <c r="C24" s="63" t="s">
        <v>227</v>
      </c>
      <c r="D24" s="77"/>
      <c r="E24" s="214">
        <f>E6</f>
        <v>-34301296.43539191</v>
      </c>
    </row>
    <row r="25" spans="1:5" ht="15.75" thickBot="1">
      <c r="A25" s="64"/>
      <c r="B25" s="78"/>
      <c r="C25" s="132" t="s">
        <v>275</v>
      </c>
      <c r="D25" s="133"/>
      <c r="E25" s="218">
        <f>D20</f>
        <v>-869386.83999999973</v>
      </c>
    </row>
    <row r="26" spans="1:5" ht="15.75" thickTop="1">
      <c r="D26" s="77"/>
      <c r="E26" s="214">
        <f>SUM(E24:E25)</f>
        <v>-35170683.275391906</v>
      </c>
    </row>
    <row r="27" spans="1:5">
      <c r="D27" s="77"/>
      <c r="E27" s="77"/>
    </row>
  </sheetData>
  <mergeCells count="1">
    <mergeCell ref="A4:E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AC054-C442-482B-9AA1-D742FA25C8B4}">
  <sheetPr codeName="Sheet5"/>
  <dimension ref="A1:Y62"/>
  <sheetViews>
    <sheetView workbookViewId="0">
      <selection activeCell="F30" sqref="F30"/>
    </sheetView>
  </sheetViews>
  <sheetFormatPr defaultRowHeight="15"/>
  <cols>
    <col min="1" max="1" width="28.7109375" bestFit="1" customWidth="1"/>
    <col min="2" max="2" width="12.7109375" customWidth="1"/>
    <col min="3" max="3" width="4" customWidth="1"/>
    <col min="4" max="4" width="3.7109375" customWidth="1"/>
    <col min="5" max="5" width="37.140625" customWidth="1"/>
    <col min="6" max="6" width="14.28515625" bestFit="1" customWidth="1"/>
    <col min="7" max="7" width="15.7109375" customWidth="1"/>
    <col min="8" max="8" width="15.28515625" bestFit="1" customWidth="1"/>
    <col min="9" max="9" width="19" bestFit="1" customWidth="1"/>
    <col min="10" max="15" width="13.7109375" bestFit="1" customWidth="1"/>
    <col min="16" max="17" width="13.7109375" customWidth="1"/>
    <col min="18" max="19" width="14.28515625" bestFit="1" customWidth="1"/>
    <col min="20" max="20" width="15.28515625" bestFit="1" customWidth="1"/>
    <col min="21" max="21" width="12.5703125" bestFit="1" customWidth="1"/>
    <col min="22" max="22" width="14.28515625" bestFit="1" customWidth="1"/>
    <col min="23" max="23" width="12.42578125" bestFit="1" customWidth="1"/>
    <col min="24" max="24" width="21.5703125" bestFit="1" customWidth="1"/>
    <col min="26" max="26" width="18" bestFit="1" customWidth="1"/>
    <col min="27" max="27" width="16.28515625" bestFit="1" customWidth="1"/>
  </cols>
  <sheetData>
    <row r="1" spans="1:25">
      <c r="A1" s="63" t="s">
        <v>0</v>
      </c>
    </row>
    <row r="2" spans="1:25">
      <c r="A2" s="63" t="s">
        <v>1</v>
      </c>
    </row>
    <row r="3" spans="1:25">
      <c r="A3" s="63" t="s">
        <v>2</v>
      </c>
    </row>
    <row r="4" spans="1:25" ht="15.75" thickBot="1"/>
    <row r="5" spans="1:25" ht="15.75" thickBot="1">
      <c r="A5" s="19" t="s">
        <v>288</v>
      </c>
      <c r="B5" s="224">
        <v>7.4999999999999997E-2</v>
      </c>
      <c r="C5" s="5"/>
      <c r="D5" s="12"/>
      <c r="E5" s="12"/>
      <c r="F5" s="1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41"/>
    </row>
    <row r="6" spans="1:25">
      <c r="D6" s="513" t="s">
        <v>289</v>
      </c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X6" s="5"/>
      <c r="Y6" s="40"/>
    </row>
    <row r="7" spans="1:25">
      <c r="A7" s="512" t="s">
        <v>290</v>
      </c>
      <c r="B7" s="512"/>
      <c r="E7" s="460" t="s">
        <v>291</v>
      </c>
      <c r="F7" s="494">
        <v>45809</v>
      </c>
      <c r="G7" s="494">
        <v>45839</v>
      </c>
      <c r="H7" s="494">
        <v>45870</v>
      </c>
      <c r="I7" s="494">
        <v>45901</v>
      </c>
      <c r="J7" s="494">
        <v>45931</v>
      </c>
      <c r="K7" s="494">
        <v>45962</v>
      </c>
      <c r="L7" s="494">
        <v>45992</v>
      </c>
      <c r="M7" s="494">
        <v>46023</v>
      </c>
      <c r="N7" s="494">
        <v>46054</v>
      </c>
      <c r="O7" s="494">
        <v>46082</v>
      </c>
      <c r="P7" s="494">
        <v>46113</v>
      </c>
      <c r="Q7" s="461">
        <v>46143</v>
      </c>
      <c r="R7" s="462" t="s">
        <v>292</v>
      </c>
      <c r="S7" s="463" t="s">
        <v>293</v>
      </c>
      <c r="W7" s="11"/>
      <c r="X7" s="40"/>
    </row>
    <row r="8" spans="1:25">
      <c r="A8" s="464" t="s">
        <v>294</v>
      </c>
      <c r="B8" s="38">
        <v>198308</v>
      </c>
      <c r="E8" s="464" t="s">
        <v>294</v>
      </c>
      <c r="F8" s="229">
        <f>'Forecasted Customer Count WP'!G7</f>
        <v>205882</v>
      </c>
      <c r="G8" s="229">
        <f>'Forecasted Customer Count WP'!H7</f>
        <v>205604</v>
      </c>
      <c r="H8" s="229">
        <f>'Forecasted Customer Count WP'!I7</f>
        <v>205459</v>
      </c>
      <c r="I8" s="229">
        <f>'Forecasted Customer Count WP'!J7</f>
        <v>205632</v>
      </c>
      <c r="J8" s="229">
        <f>'Forecasted Customer Count WP'!K7</f>
        <v>206245</v>
      </c>
      <c r="K8" s="229">
        <f>'Forecasted Customer Count WP'!L7</f>
        <v>206593</v>
      </c>
      <c r="L8" s="229">
        <f>'Forecasted Customer Count WP'!M7</f>
        <v>206736</v>
      </c>
      <c r="M8" s="37">
        <f>'Forecasted Customer Count WP'!O7</f>
        <v>206857</v>
      </c>
      <c r="N8" s="37">
        <f>'Forecasted Customer Count WP'!P7</f>
        <v>206842</v>
      </c>
      <c r="O8" s="37">
        <f>'Forecasted Customer Count WP'!Q7</f>
        <v>206720</v>
      </c>
      <c r="P8" s="37">
        <f>'Forecasted Customer Count WP'!R7</f>
        <v>206467</v>
      </c>
      <c r="Q8" s="226">
        <f>'Forecasted Customer Count WP'!S7</f>
        <v>206148</v>
      </c>
      <c r="R8" s="236">
        <f t="shared" ref="R8:R13" si="0">SUM(E8:Q8)</f>
        <v>2475185</v>
      </c>
      <c r="S8" s="231">
        <f t="shared" ref="S8:S13" si="1">AVERAGE(F8:Q8)</f>
        <v>206265.41666666666</v>
      </c>
      <c r="W8" s="11"/>
      <c r="X8" s="40"/>
    </row>
    <row r="9" spans="1:25">
      <c r="A9" s="464" t="s">
        <v>295</v>
      </c>
      <c r="B9" s="232">
        <v>27032</v>
      </c>
      <c r="E9" s="464" t="s">
        <v>295</v>
      </c>
      <c r="F9" s="37">
        <f>'Forecasted Customer Count WP'!G10</f>
        <v>27632</v>
      </c>
      <c r="G9" s="37">
        <f>'Forecasted Customer Count WP'!H10</f>
        <v>27581</v>
      </c>
      <c r="H9" s="37">
        <f>'Forecasted Customer Count WP'!I10</f>
        <v>27532</v>
      </c>
      <c r="I9" s="37">
        <f>'Forecasted Customer Count WP'!J10</f>
        <v>27533</v>
      </c>
      <c r="J9" s="37">
        <f>'Forecasted Customer Count WP'!K10</f>
        <v>27636</v>
      </c>
      <c r="K9" s="37">
        <f>'Forecasted Customer Count WP'!L10</f>
        <v>27760</v>
      </c>
      <c r="L9" s="37">
        <f>'Forecasted Customer Count WP'!M10</f>
        <v>27833</v>
      </c>
      <c r="M9" s="37">
        <f>'Forecasted Customer Count WP'!O10</f>
        <v>27890</v>
      </c>
      <c r="N9" s="37">
        <f>'Forecasted Customer Count WP'!P10</f>
        <v>27885</v>
      </c>
      <c r="O9" s="37">
        <f>'Forecasted Customer Count WP'!Q10</f>
        <v>27848</v>
      </c>
      <c r="P9" s="37">
        <f>'Forecasted Customer Count WP'!R10</f>
        <v>27761</v>
      </c>
      <c r="Q9" s="226">
        <f>'Forecasted Customer Count WP'!S10</f>
        <v>27689</v>
      </c>
      <c r="R9" s="236">
        <f t="shared" si="0"/>
        <v>332580</v>
      </c>
      <c r="S9" s="236">
        <f t="shared" si="1"/>
        <v>27715</v>
      </c>
      <c r="W9" s="11"/>
      <c r="X9" s="40"/>
    </row>
    <row r="10" spans="1:25">
      <c r="A10" s="464" t="s">
        <v>296</v>
      </c>
      <c r="B10" s="38">
        <v>480</v>
      </c>
      <c r="E10" s="464" t="s">
        <v>296</v>
      </c>
      <c r="F10" s="37">
        <f>'Forecasted Customer Count WP'!G13</f>
        <v>490</v>
      </c>
      <c r="G10" s="37">
        <f>'Forecasted Customer Count WP'!H13</f>
        <v>490</v>
      </c>
      <c r="H10" s="37">
        <f>'Forecasted Customer Count WP'!I13</f>
        <v>491</v>
      </c>
      <c r="I10" s="37">
        <f>'Forecasted Customer Count WP'!J13</f>
        <v>491</v>
      </c>
      <c r="J10" s="37">
        <f>'Forecasted Customer Count WP'!K13</f>
        <v>493</v>
      </c>
      <c r="K10" s="37">
        <f>'Forecasted Customer Count WP'!L13</f>
        <v>494</v>
      </c>
      <c r="L10" s="37">
        <f>'Forecasted Customer Count WP'!M13</f>
        <v>495</v>
      </c>
      <c r="M10" s="37">
        <f>'Forecasted Customer Count WP'!O13</f>
        <v>496</v>
      </c>
      <c r="N10" s="37">
        <f>'Forecasted Customer Count WP'!P13</f>
        <v>496</v>
      </c>
      <c r="O10" s="37">
        <f>'Forecasted Customer Count WP'!Q13</f>
        <v>494</v>
      </c>
      <c r="P10" s="37">
        <f>'Forecasted Customer Count WP'!R13</f>
        <v>494</v>
      </c>
      <c r="Q10" s="226">
        <f>'Forecasted Customer Count WP'!S13</f>
        <v>493</v>
      </c>
      <c r="R10" s="236">
        <f t="shared" si="0"/>
        <v>5917</v>
      </c>
      <c r="S10" s="236">
        <f t="shared" si="1"/>
        <v>493.08333333333331</v>
      </c>
      <c r="W10" s="11"/>
      <c r="X10" s="40"/>
    </row>
    <row r="11" spans="1:25">
      <c r="A11" s="464" t="s">
        <v>297</v>
      </c>
      <c r="B11" s="38">
        <v>93</v>
      </c>
      <c r="E11" s="464" t="s">
        <v>297</v>
      </c>
      <c r="F11">
        <f>'Forecasted Customer Count WP'!G18</f>
        <v>101</v>
      </c>
      <c r="G11">
        <f>'Forecasted Customer Count WP'!H18</f>
        <v>102</v>
      </c>
      <c r="H11">
        <f>'Forecasted Customer Count WP'!I18</f>
        <v>101</v>
      </c>
      <c r="I11">
        <f>'Forecasted Customer Count WP'!J18</f>
        <v>101</v>
      </c>
      <c r="J11">
        <f>'Forecasted Customer Count WP'!K18</f>
        <v>102</v>
      </c>
      <c r="K11">
        <f>'Forecasted Customer Count WP'!L18</f>
        <v>102</v>
      </c>
      <c r="L11">
        <f>'Forecasted Customer Count WP'!M18</f>
        <v>103</v>
      </c>
      <c r="M11">
        <f>'Forecasted Customer Count WP'!O18</f>
        <v>102</v>
      </c>
      <c r="N11">
        <f>'Forecasted Customer Count WP'!P18</f>
        <v>102</v>
      </c>
      <c r="O11">
        <f>'Forecasted Customer Count WP'!Q18</f>
        <v>102</v>
      </c>
      <c r="P11">
        <f>'Forecasted Customer Count WP'!R18</f>
        <v>102</v>
      </c>
      <c r="Q11" s="235">
        <f>'Forecasted Customer Count WP'!S18</f>
        <v>102</v>
      </c>
      <c r="R11" s="236">
        <f t="shared" si="0"/>
        <v>1222</v>
      </c>
      <c r="S11" s="236">
        <f t="shared" si="1"/>
        <v>101.83333333333333</v>
      </c>
      <c r="W11" s="11"/>
      <c r="X11" s="40"/>
    </row>
    <row r="12" spans="1:25">
      <c r="A12" s="464" t="s">
        <v>298</v>
      </c>
      <c r="B12" s="233">
        <v>7</v>
      </c>
      <c r="E12" s="464" t="s">
        <v>298</v>
      </c>
      <c r="F12">
        <f>'Forecasted Customer Count WP'!G21</f>
        <v>7</v>
      </c>
      <c r="G12">
        <f>'Forecasted Customer Count WP'!H21</f>
        <v>7</v>
      </c>
      <c r="H12">
        <f>'Forecasted Customer Count WP'!I21</f>
        <v>7</v>
      </c>
      <c r="I12">
        <f>'Forecasted Customer Count WP'!J21</f>
        <v>7</v>
      </c>
      <c r="J12">
        <f>'Forecasted Customer Count WP'!K21</f>
        <v>7</v>
      </c>
      <c r="K12">
        <f>'Forecasted Customer Count WP'!L21</f>
        <v>7</v>
      </c>
      <c r="L12">
        <f>'Forecasted Customer Count WP'!M21</f>
        <v>7</v>
      </c>
      <c r="M12">
        <f>'Forecasted Customer Count WP'!O21</f>
        <v>7</v>
      </c>
      <c r="N12">
        <f>'Forecasted Customer Count WP'!P21</f>
        <v>7</v>
      </c>
      <c r="O12">
        <f>'Forecasted Customer Count WP'!Q21</f>
        <v>7</v>
      </c>
      <c r="P12">
        <f>'Forecasted Customer Count WP'!R21</f>
        <v>7</v>
      </c>
      <c r="Q12" s="235">
        <f>'Forecasted Customer Count WP'!S21</f>
        <v>7</v>
      </c>
      <c r="R12" s="236">
        <f t="shared" si="0"/>
        <v>84</v>
      </c>
      <c r="S12" s="236">
        <f t="shared" si="1"/>
        <v>7</v>
      </c>
      <c r="W12" s="11"/>
      <c r="X12" s="40"/>
    </row>
    <row r="13" spans="1:25">
      <c r="A13" s="464" t="s">
        <v>299</v>
      </c>
      <c r="B13" s="38">
        <v>199</v>
      </c>
      <c r="E13" s="464" t="s">
        <v>300</v>
      </c>
      <c r="F13" s="227">
        <v>194</v>
      </c>
      <c r="G13" s="227">
        <v>194</v>
      </c>
      <c r="H13" s="227">
        <v>194</v>
      </c>
      <c r="I13" s="227">
        <v>194</v>
      </c>
      <c r="J13" s="227">
        <v>194</v>
      </c>
      <c r="K13" s="227">
        <v>194</v>
      </c>
      <c r="L13" s="227">
        <v>194</v>
      </c>
      <c r="M13" s="227">
        <v>194</v>
      </c>
      <c r="N13" s="227">
        <v>194</v>
      </c>
      <c r="O13" s="227">
        <v>194</v>
      </c>
      <c r="P13" s="227">
        <v>194</v>
      </c>
      <c r="Q13" s="228">
        <v>194</v>
      </c>
      <c r="R13" s="237">
        <f t="shared" si="0"/>
        <v>2328</v>
      </c>
      <c r="S13" s="237">
        <f t="shared" si="1"/>
        <v>194</v>
      </c>
    </row>
    <row r="14" spans="1:25">
      <c r="A14" s="180"/>
      <c r="B14" s="38"/>
      <c r="E14" s="55" t="s">
        <v>301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8"/>
      <c r="S14" s="8"/>
    </row>
    <row r="15" spans="1:25">
      <c r="A15" s="180"/>
      <c r="B15" s="38"/>
      <c r="E15" s="55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8"/>
      <c r="S15" s="8"/>
    </row>
    <row r="16" spans="1:25">
      <c r="A16" s="512" t="s">
        <v>302</v>
      </c>
      <c r="B16" s="512"/>
      <c r="E16" s="55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8"/>
      <c r="S16" s="8"/>
    </row>
    <row r="17" spans="1:20">
      <c r="A17" s="464" t="s">
        <v>294</v>
      </c>
      <c r="B17" s="48">
        <v>1</v>
      </c>
      <c r="R17" s="8"/>
    </row>
    <row r="18" spans="1:20">
      <c r="A18" s="464" t="s">
        <v>295</v>
      </c>
      <c r="B18" s="48">
        <v>190</v>
      </c>
      <c r="E18" s="465" t="s">
        <v>303</v>
      </c>
      <c r="R18" s="8"/>
    </row>
    <row r="19" spans="1:20">
      <c r="A19" s="464" t="s">
        <v>296</v>
      </c>
      <c r="B19" s="48">
        <v>1</v>
      </c>
      <c r="E19" s="464" t="s">
        <v>294</v>
      </c>
      <c r="F19" s="466">
        <f>(F8-B8)</f>
        <v>7574</v>
      </c>
      <c r="G19" s="466">
        <f>G8-F8+F19</f>
        <v>7296</v>
      </c>
      <c r="H19" s="466">
        <f>H8-G8+G19</f>
        <v>7151</v>
      </c>
      <c r="I19" s="466">
        <f t="shared" ref="I19:N19" si="2">I8-H8+H19</f>
        <v>7324</v>
      </c>
      <c r="J19" s="466">
        <f>J8-I8+I19</f>
        <v>7937</v>
      </c>
      <c r="K19" s="466">
        <f t="shared" si="2"/>
        <v>8285</v>
      </c>
      <c r="L19" s="466">
        <f t="shared" si="2"/>
        <v>8428</v>
      </c>
      <c r="M19" s="466">
        <f t="shared" si="2"/>
        <v>8549</v>
      </c>
      <c r="N19" s="466">
        <f t="shared" si="2"/>
        <v>8534</v>
      </c>
      <c r="O19" s="467">
        <f t="shared" ref="O19:Q24" si="3">O8-N8+N19</f>
        <v>8412</v>
      </c>
      <c r="P19" s="467">
        <f t="shared" si="3"/>
        <v>8159</v>
      </c>
      <c r="Q19" s="467">
        <f>Q8-P8+P19</f>
        <v>7840</v>
      </c>
      <c r="R19" s="8"/>
    </row>
    <row r="20" spans="1:20">
      <c r="A20" s="464" t="s">
        <v>297</v>
      </c>
      <c r="B20" s="48">
        <v>5</v>
      </c>
      <c r="E20" s="464" t="s">
        <v>295</v>
      </c>
      <c r="F20" s="8">
        <f>F9-B9</f>
        <v>600</v>
      </c>
      <c r="G20" s="8">
        <f>G9-F9+F20</f>
        <v>549</v>
      </c>
      <c r="H20" s="8">
        <f t="shared" ref="H20:N20" si="4">H9-G9+G20</f>
        <v>500</v>
      </c>
      <c r="I20" s="8">
        <f t="shared" si="4"/>
        <v>501</v>
      </c>
      <c r="J20" s="8">
        <f t="shared" si="4"/>
        <v>604</v>
      </c>
      <c r="K20" s="8">
        <f>K9-J9+J20</f>
        <v>728</v>
      </c>
      <c r="L20" s="8">
        <f t="shared" si="4"/>
        <v>801</v>
      </c>
      <c r="M20" s="8">
        <f t="shared" si="4"/>
        <v>858</v>
      </c>
      <c r="N20" s="8">
        <f t="shared" si="4"/>
        <v>853</v>
      </c>
      <c r="O20" s="231">
        <f t="shared" si="3"/>
        <v>816</v>
      </c>
      <c r="P20" s="231">
        <f t="shared" si="3"/>
        <v>729</v>
      </c>
      <c r="Q20" s="231">
        <f t="shared" si="3"/>
        <v>657</v>
      </c>
      <c r="R20" s="8"/>
    </row>
    <row r="21" spans="1:20">
      <c r="A21" s="464" t="s">
        <v>298</v>
      </c>
      <c r="B21" s="48">
        <v>1</v>
      </c>
      <c r="E21" s="464" t="s">
        <v>296</v>
      </c>
      <c r="F21" s="8">
        <f>F10-B10</f>
        <v>10</v>
      </c>
      <c r="G21" s="8">
        <f t="shared" ref="G21:N21" si="5">G10-F10+F21</f>
        <v>10</v>
      </c>
      <c r="H21" s="8">
        <f t="shared" si="5"/>
        <v>11</v>
      </c>
      <c r="I21" s="8">
        <f t="shared" si="5"/>
        <v>11</v>
      </c>
      <c r="J21" s="8">
        <f t="shared" si="5"/>
        <v>13</v>
      </c>
      <c r="K21" s="8">
        <f t="shared" si="5"/>
        <v>14</v>
      </c>
      <c r="L21" s="8">
        <f t="shared" si="5"/>
        <v>15</v>
      </c>
      <c r="M21" s="8">
        <f t="shared" si="5"/>
        <v>16</v>
      </c>
      <c r="N21" s="8">
        <f t="shared" si="5"/>
        <v>16</v>
      </c>
      <c r="O21" s="231">
        <f t="shared" si="3"/>
        <v>14</v>
      </c>
      <c r="P21" s="231">
        <f t="shared" si="3"/>
        <v>14</v>
      </c>
      <c r="Q21" s="231">
        <f t="shared" si="3"/>
        <v>13</v>
      </c>
      <c r="R21" s="8"/>
    </row>
    <row r="22" spans="1:20">
      <c r="A22" s="464" t="s">
        <v>299</v>
      </c>
      <c r="B22" s="48">
        <v>29</v>
      </c>
      <c r="E22" s="464" t="s">
        <v>297</v>
      </c>
      <c r="F22" s="8">
        <f>F11-B11</f>
        <v>8</v>
      </c>
      <c r="G22" s="8">
        <f>G11-F11+F22</f>
        <v>9</v>
      </c>
      <c r="H22" s="8">
        <f t="shared" ref="H22:N22" si="6">H11-G11+G22</f>
        <v>8</v>
      </c>
      <c r="I22" s="8">
        <f t="shared" si="6"/>
        <v>8</v>
      </c>
      <c r="J22" s="8">
        <f t="shared" si="6"/>
        <v>9</v>
      </c>
      <c r="K22" s="8">
        <f t="shared" si="6"/>
        <v>9</v>
      </c>
      <c r="L22" s="8">
        <f t="shared" si="6"/>
        <v>10</v>
      </c>
      <c r="M22" s="8">
        <f t="shared" si="6"/>
        <v>9</v>
      </c>
      <c r="N22" s="8">
        <f t="shared" si="6"/>
        <v>9</v>
      </c>
      <c r="O22" s="231">
        <f t="shared" si="3"/>
        <v>9</v>
      </c>
      <c r="P22" s="231">
        <f t="shared" si="3"/>
        <v>9</v>
      </c>
      <c r="Q22" s="231">
        <f t="shared" si="3"/>
        <v>9</v>
      </c>
      <c r="R22" s="8"/>
    </row>
    <row r="23" spans="1:20">
      <c r="B23" s="11"/>
      <c r="E23" s="464" t="s">
        <v>298</v>
      </c>
      <c r="F23" s="8">
        <v>1</v>
      </c>
      <c r="G23" s="8">
        <f>G12-F12+F23</f>
        <v>1</v>
      </c>
      <c r="H23" s="8">
        <f t="shared" ref="H23:N23" si="7">H12-G12+G23</f>
        <v>1</v>
      </c>
      <c r="I23" s="8">
        <f t="shared" si="7"/>
        <v>1</v>
      </c>
      <c r="J23" s="8">
        <f t="shared" si="7"/>
        <v>1</v>
      </c>
      <c r="K23" s="8">
        <f t="shared" si="7"/>
        <v>1</v>
      </c>
      <c r="L23" s="8">
        <f t="shared" si="7"/>
        <v>1</v>
      </c>
      <c r="M23" s="8">
        <f t="shared" si="7"/>
        <v>1</v>
      </c>
      <c r="N23" s="8">
        <f t="shared" si="7"/>
        <v>1</v>
      </c>
      <c r="O23" s="231">
        <f t="shared" si="3"/>
        <v>1</v>
      </c>
      <c r="P23" s="231">
        <f t="shared" si="3"/>
        <v>1</v>
      </c>
      <c r="Q23" s="231">
        <f t="shared" si="3"/>
        <v>1</v>
      </c>
      <c r="R23" s="8" t="s">
        <v>304</v>
      </c>
    </row>
    <row r="24" spans="1:20">
      <c r="E24" s="464" t="s">
        <v>299</v>
      </c>
      <c r="F24" s="51">
        <v>1</v>
      </c>
      <c r="G24" s="51">
        <f>G13-F13+F24</f>
        <v>1</v>
      </c>
      <c r="H24" s="51">
        <f t="shared" ref="H24:N24" si="8">H13-G13+G24</f>
        <v>1</v>
      </c>
      <c r="I24" s="51">
        <f t="shared" si="8"/>
        <v>1</v>
      </c>
      <c r="J24" s="51">
        <f t="shared" si="8"/>
        <v>1</v>
      </c>
      <c r="K24" s="51">
        <f t="shared" si="8"/>
        <v>1</v>
      </c>
      <c r="L24" s="51">
        <f t="shared" si="8"/>
        <v>1</v>
      </c>
      <c r="M24" s="51">
        <f t="shared" si="8"/>
        <v>1</v>
      </c>
      <c r="N24" s="51">
        <f t="shared" si="8"/>
        <v>1</v>
      </c>
      <c r="O24" s="230">
        <f t="shared" si="3"/>
        <v>1</v>
      </c>
      <c r="P24" s="230">
        <f t="shared" si="3"/>
        <v>1</v>
      </c>
      <c r="Q24" s="230">
        <f t="shared" si="3"/>
        <v>1</v>
      </c>
      <c r="R24" s="8" t="s">
        <v>304</v>
      </c>
    </row>
    <row r="25" spans="1:20">
      <c r="B25" s="5"/>
      <c r="F25" s="8"/>
      <c r="G25" s="8"/>
      <c r="H25" s="8"/>
      <c r="I25" s="8"/>
    </row>
    <row r="26" spans="1:20">
      <c r="B26" s="11"/>
      <c r="E26" s="6" t="s">
        <v>305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11" t="s">
        <v>293</v>
      </c>
      <c r="S26" s="11" t="s">
        <v>306</v>
      </c>
    </row>
    <row r="27" spans="1:20">
      <c r="B27" s="53"/>
      <c r="E27" s="464" t="s">
        <v>307</v>
      </c>
      <c r="F27" s="466">
        <f>($B$8-$B$17)-($B$8*$B$5)</f>
        <v>183433.9</v>
      </c>
      <c r="G27" s="466">
        <f>($B$8-$B$17)-($B$8*$B$5)</f>
        <v>183433.9</v>
      </c>
      <c r="H27" s="466">
        <f t="shared" ref="H27:Q27" si="9">($B$8-$B$17)-($B$8*$B$5)</f>
        <v>183433.9</v>
      </c>
      <c r="I27" s="466">
        <f t="shared" si="9"/>
        <v>183433.9</v>
      </c>
      <c r="J27" s="466">
        <f t="shared" si="9"/>
        <v>183433.9</v>
      </c>
      <c r="K27" s="466">
        <f t="shared" si="9"/>
        <v>183433.9</v>
      </c>
      <c r="L27" s="466">
        <f t="shared" si="9"/>
        <v>183433.9</v>
      </c>
      <c r="M27" s="466">
        <f t="shared" si="9"/>
        <v>183433.9</v>
      </c>
      <c r="N27" s="466">
        <f t="shared" si="9"/>
        <v>183433.9</v>
      </c>
      <c r="O27" s="466">
        <f t="shared" si="9"/>
        <v>183433.9</v>
      </c>
      <c r="P27" s="466">
        <f t="shared" si="9"/>
        <v>183433.9</v>
      </c>
      <c r="Q27" s="467">
        <f t="shared" si="9"/>
        <v>183433.9</v>
      </c>
      <c r="R27" s="467">
        <f>AVERAGE(F27:Q27)</f>
        <v>183433.89999999994</v>
      </c>
      <c r="S27" s="8">
        <f>SUM(R27:R29)</f>
        <v>206264.4166666666</v>
      </c>
      <c r="T27" s="17"/>
    </row>
    <row r="28" spans="1:20">
      <c r="A28" s="8"/>
      <c r="B28" s="53"/>
      <c r="E28" s="464" t="s">
        <v>308</v>
      </c>
      <c r="F28" s="8">
        <f>F19*(1-$B$5)</f>
        <v>7005.9500000000007</v>
      </c>
      <c r="G28" s="8">
        <f>G19*(1-$B$5)</f>
        <v>6748.8</v>
      </c>
      <c r="H28" s="8">
        <f t="shared" ref="H28:Q28" si="10">H19*(1-$B$5)</f>
        <v>6614.6750000000002</v>
      </c>
      <c r="I28" s="8">
        <f t="shared" si="10"/>
        <v>6774.7000000000007</v>
      </c>
      <c r="J28" s="8">
        <f t="shared" si="10"/>
        <v>7341.7250000000004</v>
      </c>
      <c r="K28" s="8">
        <f t="shared" si="10"/>
        <v>7663.625</v>
      </c>
      <c r="L28" s="8">
        <f t="shared" si="10"/>
        <v>7795.9000000000005</v>
      </c>
      <c r="M28" s="8">
        <f t="shared" si="10"/>
        <v>7907.8250000000007</v>
      </c>
      <c r="N28" s="8">
        <f t="shared" si="10"/>
        <v>7893.9500000000007</v>
      </c>
      <c r="O28" s="8">
        <f t="shared" si="10"/>
        <v>7781.1</v>
      </c>
      <c r="P28" s="8">
        <f t="shared" si="10"/>
        <v>7547.0750000000007</v>
      </c>
      <c r="Q28" s="231">
        <f t="shared" si="10"/>
        <v>7252</v>
      </c>
      <c r="R28" s="231">
        <f t="shared" ref="R28:R39" si="11">AVERAGE(E28:Q28)</f>
        <v>7360.6104166666664</v>
      </c>
      <c r="T28" s="17"/>
    </row>
    <row r="29" spans="1:20">
      <c r="A29" s="8"/>
      <c r="B29" s="53"/>
      <c r="E29" s="464" t="s">
        <v>309</v>
      </c>
      <c r="F29" s="8">
        <f>($B$5*F19)+($B$8*$B$5)</f>
        <v>15441.149999999998</v>
      </c>
      <c r="G29" s="8">
        <f>($B$5*G19)+($B$8*$B$5)</f>
        <v>15420.3</v>
      </c>
      <c r="H29" s="8">
        <f>($B$5*H19)+($B$8*$B$5)</f>
        <v>15409.424999999999</v>
      </c>
      <c r="I29" s="8">
        <f t="shared" ref="I29:Q29" si="12">($B$5*I19)+($B$8*$B$5)</f>
        <v>15422.399999999998</v>
      </c>
      <c r="J29" s="8">
        <f t="shared" si="12"/>
        <v>15468.374999999998</v>
      </c>
      <c r="K29" s="8">
        <f t="shared" si="12"/>
        <v>15494.474999999999</v>
      </c>
      <c r="L29" s="8">
        <f t="shared" si="12"/>
        <v>15505.199999999999</v>
      </c>
      <c r="M29" s="8">
        <f t="shared" si="12"/>
        <v>15514.274999999998</v>
      </c>
      <c r="N29" s="8">
        <f t="shared" si="12"/>
        <v>15513.149999999998</v>
      </c>
      <c r="O29" s="8">
        <f t="shared" si="12"/>
        <v>15503.999999999998</v>
      </c>
      <c r="P29" s="8">
        <f t="shared" si="12"/>
        <v>15485.024999999998</v>
      </c>
      <c r="Q29" s="231">
        <f t="shared" si="12"/>
        <v>15461.099999999999</v>
      </c>
      <c r="R29" s="231">
        <f t="shared" si="11"/>
        <v>15469.90625</v>
      </c>
      <c r="T29" s="17"/>
    </row>
    <row r="30" spans="1:20">
      <c r="A30" s="8"/>
      <c r="B30" s="53"/>
      <c r="E30" s="464" t="s">
        <v>310</v>
      </c>
      <c r="F30" s="37">
        <f>$B$9-$B$18</f>
        <v>26842</v>
      </c>
      <c r="G30" s="37">
        <f>$B$9-$B$18</f>
        <v>26842</v>
      </c>
      <c r="H30" s="37">
        <f t="shared" ref="H30:Q30" si="13">$B$9-$B$18</f>
        <v>26842</v>
      </c>
      <c r="I30" s="37">
        <f t="shared" si="13"/>
        <v>26842</v>
      </c>
      <c r="J30" s="37">
        <f t="shared" si="13"/>
        <v>26842</v>
      </c>
      <c r="K30" s="37">
        <f t="shared" si="13"/>
        <v>26842</v>
      </c>
      <c r="L30" s="37">
        <f>$B$9-$B$18</f>
        <v>26842</v>
      </c>
      <c r="M30" s="37">
        <f t="shared" si="13"/>
        <v>26842</v>
      </c>
      <c r="N30" s="37">
        <f t="shared" si="13"/>
        <v>26842</v>
      </c>
      <c r="O30" s="37">
        <f t="shared" si="13"/>
        <v>26842</v>
      </c>
      <c r="P30" s="37">
        <f t="shared" si="13"/>
        <v>26842</v>
      </c>
      <c r="Q30" s="226">
        <f t="shared" si="13"/>
        <v>26842</v>
      </c>
      <c r="R30" s="231">
        <f t="shared" si="11"/>
        <v>26842</v>
      </c>
      <c r="S30" s="8">
        <f>SUM(R30:R31)</f>
        <v>27525</v>
      </c>
      <c r="T30" s="17"/>
    </row>
    <row r="31" spans="1:20">
      <c r="A31" s="8"/>
      <c r="B31" s="11"/>
      <c r="E31" s="464" t="s">
        <v>311</v>
      </c>
      <c r="F31" s="37">
        <f>F20</f>
        <v>600</v>
      </c>
      <c r="G31" s="37">
        <f>G20</f>
        <v>549</v>
      </c>
      <c r="H31" s="37">
        <f t="shared" ref="H31:Q31" si="14">H20</f>
        <v>500</v>
      </c>
      <c r="I31" s="37">
        <f t="shared" si="14"/>
        <v>501</v>
      </c>
      <c r="J31" s="37">
        <f t="shared" si="14"/>
        <v>604</v>
      </c>
      <c r="K31" s="37">
        <f t="shared" si="14"/>
        <v>728</v>
      </c>
      <c r="L31" s="37">
        <f>L20</f>
        <v>801</v>
      </c>
      <c r="M31" s="37">
        <f t="shared" si="14"/>
        <v>858</v>
      </c>
      <c r="N31" s="37">
        <f t="shared" si="14"/>
        <v>853</v>
      </c>
      <c r="O31" s="37">
        <f t="shared" si="14"/>
        <v>816</v>
      </c>
      <c r="P31" s="37">
        <f t="shared" si="14"/>
        <v>729</v>
      </c>
      <c r="Q31" s="226">
        <f t="shared" si="14"/>
        <v>657</v>
      </c>
      <c r="R31" s="231">
        <f t="shared" si="11"/>
        <v>683</v>
      </c>
      <c r="T31" s="17"/>
    </row>
    <row r="32" spans="1:20">
      <c r="B32" s="11"/>
      <c r="E32" s="464" t="s">
        <v>312</v>
      </c>
      <c r="F32" s="37">
        <f>$B$10-$B$19</f>
        <v>479</v>
      </c>
      <c r="G32" s="37">
        <f t="shared" ref="G32:Q32" si="15">$B$10-$B$19</f>
        <v>479</v>
      </c>
      <c r="H32" s="37">
        <f t="shared" si="15"/>
        <v>479</v>
      </c>
      <c r="I32" s="37">
        <f t="shared" si="15"/>
        <v>479</v>
      </c>
      <c r="J32" s="37">
        <f t="shared" si="15"/>
        <v>479</v>
      </c>
      <c r="K32" s="37">
        <f t="shared" si="15"/>
        <v>479</v>
      </c>
      <c r="L32" s="37">
        <f t="shared" si="15"/>
        <v>479</v>
      </c>
      <c r="M32" s="37">
        <f t="shared" si="15"/>
        <v>479</v>
      </c>
      <c r="N32" s="37">
        <f t="shared" si="15"/>
        <v>479</v>
      </c>
      <c r="O32" s="37">
        <f t="shared" si="15"/>
        <v>479</v>
      </c>
      <c r="P32" s="37">
        <f t="shared" si="15"/>
        <v>479</v>
      </c>
      <c r="Q32" s="226">
        <f t="shared" si="15"/>
        <v>479</v>
      </c>
      <c r="R32" s="231">
        <f t="shared" si="11"/>
        <v>479</v>
      </c>
      <c r="S32" s="8">
        <f>SUM(R32:R33)</f>
        <v>492.08333333333331</v>
      </c>
    </row>
    <row r="33" spans="2:20">
      <c r="B33" s="11"/>
      <c r="E33" s="464" t="s">
        <v>313</v>
      </c>
      <c r="F33" s="37">
        <f>F21</f>
        <v>10</v>
      </c>
      <c r="G33" s="37">
        <f t="shared" ref="G33:N33" si="16">G21</f>
        <v>10</v>
      </c>
      <c r="H33" s="37">
        <f t="shared" si="16"/>
        <v>11</v>
      </c>
      <c r="I33" s="37">
        <f t="shared" si="16"/>
        <v>11</v>
      </c>
      <c r="J33" s="37">
        <f t="shared" si="16"/>
        <v>13</v>
      </c>
      <c r="K33" s="37">
        <f t="shared" si="16"/>
        <v>14</v>
      </c>
      <c r="L33" s="37">
        <f t="shared" si="16"/>
        <v>15</v>
      </c>
      <c r="M33" s="37">
        <f t="shared" si="16"/>
        <v>16</v>
      </c>
      <c r="N33" s="37">
        <f t="shared" si="16"/>
        <v>16</v>
      </c>
      <c r="O33" s="37">
        <f>O21</f>
        <v>14</v>
      </c>
      <c r="P33" s="37">
        <f>P21</f>
        <v>14</v>
      </c>
      <c r="Q33" s="226">
        <f>Q21</f>
        <v>13</v>
      </c>
      <c r="R33" s="231">
        <f t="shared" si="11"/>
        <v>13.083333333333334</v>
      </c>
    </row>
    <row r="34" spans="2:20">
      <c r="B34" s="11"/>
      <c r="E34" s="464" t="s">
        <v>314</v>
      </c>
      <c r="F34" s="37">
        <f>$B$11-$B$20</f>
        <v>88</v>
      </c>
      <c r="G34" s="37">
        <f>$B$11-$B$20</f>
        <v>88</v>
      </c>
      <c r="H34" s="37">
        <f t="shared" ref="H34:Q34" si="17">$B$11-$B$20</f>
        <v>88</v>
      </c>
      <c r="I34" s="37">
        <f t="shared" si="17"/>
        <v>88</v>
      </c>
      <c r="J34" s="37">
        <f t="shared" si="17"/>
        <v>88</v>
      </c>
      <c r="K34" s="37">
        <f>$B$11-$B$20</f>
        <v>88</v>
      </c>
      <c r="L34" s="37">
        <f t="shared" si="17"/>
        <v>88</v>
      </c>
      <c r="M34" s="37">
        <f t="shared" si="17"/>
        <v>88</v>
      </c>
      <c r="N34" s="37">
        <f t="shared" si="17"/>
        <v>88</v>
      </c>
      <c r="O34" s="37">
        <f t="shared" si="17"/>
        <v>88</v>
      </c>
      <c r="P34" s="37">
        <f t="shared" si="17"/>
        <v>88</v>
      </c>
      <c r="Q34" s="226">
        <f t="shared" si="17"/>
        <v>88</v>
      </c>
      <c r="R34" s="231">
        <f t="shared" si="11"/>
        <v>88</v>
      </c>
      <c r="S34" s="8">
        <f>SUM(R34:R35)</f>
        <v>96.833333333333329</v>
      </c>
    </row>
    <row r="35" spans="2:20">
      <c r="B35" s="11"/>
      <c r="E35" s="464" t="s">
        <v>315</v>
      </c>
      <c r="F35" s="37">
        <f>F22</f>
        <v>8</v>
      </c>
      <c r="G35" s="37">
        <f t="shared" ref="G35:O35" si="18">G22</f>
        <v>9</v>
      </c>
      <c r="H35" s="37">
        <f t="shared" si="18"/>
        <v>8</v>
      </c>
      <c r="I35" s="37">
        <f t="shared" si="18"/>
        <v>8</v>
      </c>
      <c r="J35" s="37">
        <f t="shared" si="18"/>
        <v>9</v>
      </c>
      <c r="K35" s="37">
        <f>K22</f>
        <v>9</v>
      </c>
      <c r="L35" s="37">
        <f t="shared" si="18"/>
        <v>10</v>
      </c>
      <c r="M35" s="37">
        <f t="shared" si="18"/>
        <v>9</v>
      </c>
      <c r="N35" s="37">
        <f t="shared" si="18"/>
        <v>9</v>
      </c>
      <c r="O35" s="37">
        <f t="shared" si="18"/>
        <v>9</v>
      </c>
      <c r="P35" s="37">
        <f>P22</f>
        <v>9</v>
      </c>
      <c r="Q35" s="226">
        <f>Q22</f>
        <v>9</v>
      </c>
      <c r="R35" s="231">
        <f t="shared" si="11"/>
        <v>8.8333333333333339</v>
      </c>
    </row>
    <row r="36" spans="2:20">
      <c r="B36" s="11"/>
      <c r="E36" s="464" t="s">
        <v>316</v>
      </c>
      <c r="F36" s="37">
        <f>$B$12-$B$21</f>
        <v>6</v>
      </c>
      <c r="G36" s="37">
        <f t="shared" ref="G36:Q36" si="19">$B$12-$B$21</f>
        <v>6</v>
      </c>
      <c r="H36" s="37">
        <f t="shared" si="19"/>
        <v>6</v>
      </c>
      <c r="I36" s="37">
        <f t="shared" si="19"/>
        <v>6</v>
      </c>
      <c r="J36" s="37">
        <f t="shared" si="19"/>
        <v>6</v>
      </c>
      <c r="K36" s="37">
        <f t="shared" si="19"/>
        <v>6</v>
      </c>
      <c r="L36" s="37">
        <f t="shared" si="19"/>
        <v>6</v>
      </c>
      <c r="M36" s="37">
        <f t="shared" si="19"/>
        <v>6</v>
      </c>
      <c r="N36" s="37">
        <f t="shared" si="19"/>
        <v>6</v>
      </c>
      <c r="O36" s="37">
        <f t="shared" si="19"/>
        <v>6</v>
      </c>
      <c r="P36" s="37">
        <f t="shared" si="19"/>
        <v>6</v>
      </c>
      <c r="Q36" s="226">
        <f t="shared" si="19"/>
        <v>6</v>
      </c>
      <c r="R36" s="231">
        <f t="shared" si="11"/>
        <v>6</v>
      </c>
      <c r="S36" s="8">
        <f>SUM(R36:R37)</f>
        <v>7</v>
      </c>
    </row>
    <row r="37" spans="2:20">
      <c r="B37" s="11"/>
      <c r="E37" s="464" t="s">
        <v>317</v>
      </c>
      <c r="F37" s="37">
        <f t="shared" ref="F37:O37" si="20">F23</f>
        <v>1</v>
      </c>
      <c r="G37" s="37">
        <f t="shared" si="20"/>
        <v>1</v>
      </c>
      <c r="H37" s="37">
        <f t="shared" si="20"/>
        <v>1</v>
      </c>
      <c r="I37" s="37">
        <f t="shared" si="20"/>
        <v>1</v>
      </c>
      <c r="J37" s="37">
        <f t="shared" si="20"/>
        <v>1</v>
      </c>
      <c r="K37" s="37">
        <f t="shared" si="20"/>
        <v>1</v>
      </c>
      <c r="L37" s="37">
        <f t="shared" si="20"/>
        <v>1</v>
      </c>
      <c r="M37" s="37">
        <f t="shared" si="20"/>
        <v>1</v>
      </c>
      <c r="N37" s="37">
        <f t="shared" si="20"/>
        <v>1</v>
      </c>
      <c r="O37" s="37">
        <f t="shared" si="20"/>
        <v>1</v>
      </c>
      <c r="P37" s="37">
        <f>P23</f>
        <v>1</v>
      </c>
      <c r="Q37" s="226">
        <f>Q23</f>
        <v>1</v>
      </c>
      <c r="R37" s="231">
        <f t="shared" si="11"/>
        <v>1</v>
      </c>
    </row>
    <row r="38" spans="2:20">
      <c r="B38" s="11"/>
      <c r="E38" s="464" t="s">
        <v>318</v>
      </c>
      <c r="F38" s="37">
        <f>F13-$B$22</f>
        <v>165</v>
      </c>
      <c r="G38" s="37">
        <f t="shared" ref="G38:Q38" si="21">G13-$B$22</f>
        <v>165</v>
      </c>
      <c r="H38" s="37">
        <f t="shared" si="21"/>
        <v>165</v>
      </c>
      <c r="I38" s="37">
        <f t="shared" si="21"/>
        <v>165</v>
      </c>
      <c r="J38" s="37">
        <f t="shared" si="21"/>
        <v>165</v>
      </c>
      <c r="K38" s="37">
        <f t="shared" si="21"/>
        <v>165</v>
      </c>
      <c r="L38" s="37">
        <f t="shared" si="21"/>
        <v>165</v>
      </c>
      <c r="M38" s="37">
        <f t="shared" si="21"/>
        <v>165</v>
      </c>
      <c r="N38" s="37">
        <f t="shared" si="21"/>
        <v>165</v>
      </c>
      <c r="O38" s="37">
        <f t="shared" si="21"/>
        <v>165</v>
      </c>
      <c r="P38" s="37">
        <f t="shared" si="21"/>
        <v>165</v>
      </c>
      <c r="Q38" s="226">
        <f t="shared" si="21"/>
        <v>165</v>
      </c>
      <c r="R38" s="231">
        <f t="shared" si="11"/>
        <v>165</v>
      </c>
      <c r="S38" s="8">
        <f>SUM(R38:R39)</f>
        <v>166</v>
      </c>
    </row>
    <row r="39" spans="2:20" ht="15.75" thickBot="1">
      <c r="B39" s="11"/>
      <c r="E39" s="464" t="s">
        <v>319</v>
      </c>
      <c r="F39" s="227">
        <f t="shared" ref="F39:O39" si="22">F24</f>
        <v>1</v>
      </c>
      <c r="G39" s="227">
        <f t="shared" si="22"/>
        <v>1</v>
      </c>
      <c r="H39" s="227">
        <f t="shared" si="22"/>
        <v>1</v>
      </c>
      <c r="I39" s="227">
        <f t="shared" si="22"/>
        <v>1</v>
      </c>
      <c r="J39" s="227">
        <f t="shared" si="22"/>
        <v>1</v>
      </c>
      <c r="K39" s="227">
        <f t="shared" si="22"/>
        <v>1</v>
      </c>
      <c r="L39" s="227">
        <f t="shared" si="22"/>
        <v>1</v>
      </c>
      <c r="M39" s="227">
        <f t="shared" si="22"/>
        <v>1</v>
      </c>
      <c r="N39" s="227">
        <f t="shared" si="22"/>
        <v>1</v>
      </c>
      <c r="O39" s="227">
        <f t="shared" si="22"/>
        <v>1</v>
      </c>
      <c r="P39" s="227">
        <f>P24</f>
        <v>1</v>
      </c>
      <c r="Q39" s="228">
        <f>Q24</f>
        <v>1</v>
      </c>
      <c r="R39" s="234">
        <f t="shared" si="11"/>
        <v>1</v>
      </c>
    </row>
    <row r="40" spans="2:20" ht="15.75" thickBot="1">
      <c r="B40" s="11"/>
      <c r="C40" s="11"/>
      <c r="E40" s="11"/>
      <c r="R40" s="39">
        <f>SUM(R27:R39)</f>
        <v>234551.33333333328</v>
      </c>
    </row>
    <row r="41" spans="2:20">
      <c r="E41" s="11"/>
    </row>
    <row r="42" spans="2:20">
      <c r="R42" s="8"/>
      <c r="T42" s="9"/>
    </row>
    <row r="43" spans="2:20">
      <c r="E43" s="54"/>
      <c r="F43" s="49"/>
      <c r="G43" s="49"/>
      <c r="H43" s="4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47"/>
    </row>
    <row r="44" spans="2:20">
      <c r="E44" s="18" t="s">
        <v>320</v>
      </c>
      <c r="F44" s="513" t="s">
        <v>321</v>
      </c>
      <c r="G44" s="513"/>
      <c r="H44" s="513"/>
    </row>
    <row r="45" spans="2:20">
      <c r="E45" s="464" t="s">
        <v>307</v>
      </c>
      <c r="F45" s="8">
        <f>R27</f>
        <v>183433.89999999994</v>
      </c>
      <c r="G45" s="36">
        <f>F45/$J$45</f>
        <v>0.88931432267562704</v>
      </c>
      <c r="H45" s="8"/>
      <c r="I45" s="48" t="s">
        <v>322</v>
      </c>
      <c r="J45" s="8">
        <f>SUM(F45:F47)</f>
        <v>206264.4166666666</v>
      </c>
      <c r="L45" s="8"/>
      <c r="M45" s="8"/>
      <c r="N45" s="8"/>
      <c r="O45" s="8"/>
      <c r="P45" s="8"/>
      <c r="Q45" s="8"/>
      <c r="R45" s="8"/>
      <c r="S45" s="8"/>
    </row>
    <row r="46" spans="2:20">
      <c r="E46" s="464" t="s">
        <v>308</v>
      </c>
      <c r="F46" s="8">
        <f t="shared" ref="F46:F57" si="23">R28</f>
        <v>7360.6104166666664</v>
      </c>
      <c r="G46" s="36">
        <f>F46/$J$45</f>
        <v>3.5685313713425294E-2</v>
      </c>
      <c r="H46" s="8"/>
      <c r="I46" s="48" t="s">
        <v>323</v>
      </c>
      <c r="J46" s="8">
        <f>SUM(F48:F49)</f>
        <v>27525</v>
      </c>
      <c r="L46" s="8"/>
      <c r="M46" s="8"/>
      <c r="N46" s="8"/>
      <c r="O46" s="8"/>
      <c r="P46" s="8"/>
      <c r="Q46" s="8"/>
      <c r="R46" s="8"/>
      <c r="S46" s="8"/>
    </row>
    <row r="47" spans="2:20">
      <c r="E47" s="464" t="s">
        <v>309</v>
      </c>
      <c r="F47" s="8">
        <f t="shared" si="23"/>
        <v>15469.90625</v>
      </c>
      <c r="G47" s="36">
        <f>F47/$J$45</f>
        <v>7.5000363610947626E-2</v>
      </c>
      <c r="H47" s="8"/>
      <c r="I47" s="48" t="s">
        <v>324</v>
      </c>
      <c r="J47" s="8">
        <f>SUM(F50:F51)</f>
        <v>492.08333333333331</v>
      </c>
      <c r="L47" s="8"/>
      <c r="M47" s="8"/>
      <c r="N47" s="8"/>
      <c r="O47" s="8"/>
      <c r="P47" s="8"/>
      <c r="Q47" s="8"/>
      <c r="R47" s="8"/>
      <c r="S47" s="8"/>
    </row>
    <row r="48" spans="2:20">
      <c r="E48" s="464" t="s">
        <v>310</v>
      </c>
      <c r="F48" s="8">
        <f t="shared" si="23"/>
        <v>26842</v>
      </c>
      <c r="G48" s="36">
        <f>F48/$J$46</f>
        <v>0.97518619436875564</v>
      </c>
      <c r="H48" s="8"/>
      <c r="I48" s="48" t="s">
        <v>325</v>
      </c>
      <c r="J48" s="8">
        <f>SUM(F52:F53)</f>
        <v>96.833333333333329</v>
      </c>
      <c r="L48" s="8"/>
      <c r="M48" s="8"/>
      <c r="N48" s="8"/>
      <c r="O48" s="8"/>
      <c r="P48" s="8"/>
      <c r="Q48" s="8"/>
      <c r="R48" s="8"/>
      <c r="S48" s="8"/>
    </row>
    <row r="49" spans="4:20">
      <c r="E49" s="464" t="s">
        <v>311</v>
      </c>
      <c r="F49" s="8">
        <f t="shared" si="23"/>
        <v>683</v>
      </c>
      <c r="G49" s="36">
        <f>F49/$J$46</f>
        <v>2.4813805631244322E-2</v>
      </c>
      <c r="H49" s="8"/>
      <c r="I49" s="48" t="s">
        <v>326</v>
      </c>
      <c r="J49" s="8">
        <f>SUM(F54:F55)</f>
        <v>7</v>
      </c>
      <c r="L49" s="8"/>
      <c r="M49" s="8"/>
      <c r="N49" s="8"/>
      <c r="O49" s="8"/>
      <c r="P49" s="8"/>
      <c r="Q49" s="8"/>
      <c r="R49" s="8"/>
      <c r="S49" s="8"/>
    </row>
    <row r="50" spans="4:20">
      <c r="E50" s="464" t="s">
        <v>312</v>
      </c>
      <c r="F50" s="8">
        <f t="shared" si="23"/>
        <v>479</v>
      </c>
      <c r="G50" s="36">
        <f>F50/J47</f>
        <v>0.97341236240474183</v>
      </c>
      <c r="H50" s="8"/>
      <c r="I50" s="48" t="s">
        <v>327</v>
      </c>
      <c r="J50" s="8">
        <f>SUM(F56:F57)</f>
        <v>166</v>
      </c>
      <c r="L50" s="8"/>
      <c r="M50" s="8"/>
      <c r="N50" s="8"/>
      <c r="O50" s="8"/>
      <c r="P50" s="8"/>
      <c r="Q50" s="8"/>
      <c r="R50" s="8"/>
      <c r="S50" s="8"/>
    </row>
    <row r="51" spans="4:20">
      <c r="E51" s="464" t="s">
        <v>313</v>
      </c>
      <c r="F51" s="8">
        <f t="shared" si="23"/>
        <v>13.083333333333334</v>
      </c>
      <c r="G51" s="36">
        <f>F51/J47</f>
        <v>2.6587637595258257E-2</v>
      </c>
      <c r="H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4:20">
      <c r="E52" s="464" t="s">
        <v>314</v>
      </c>
      <c r="F52" s="8">
        <f t="shared" si="23"/>
        <v>88</v>
      </c>
      <c r="G52" s="36">
        <f>F52/J48</f>
        <v>0.90877796901893293</v>
      </c>
      <c r="H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4:20">
      <c r="E53" s="464" t="s">
        <v>315</v>
      </c>
      <c r="F53" s="8">
        <f t="shared" si="23"/>
        <v>8.8333333333333339</v>
      </c>
      <c r="G53" s="36">
        <f>F53/J48</f>
        <v>9.122203098106714E-2</v>
      </c>
      <c r="H53" s="8"/>
      <c r="J53" s="10"/>
      <c r="K53" s="8"/>
      <c r="L53" s="8"/>
      <c r="M53" s="8"/>
      <c r="N53" s="8"/>
      <c r="O53" s="8"/>
      <c r="P53" s="8"/>
      <c r="Q53" s="8"/>
      <c r="R53" s="8"/>
      <c r="S53" s="8"/>
    </row>
    <row r="54" spans="4:20">
      <c r="E54" s="464" t="s">
        <v>316</v>
      </c>
      <c r="F54" s="8">
        <f t="shared" si="23"/>
        <v>6</v>
      </c>
      <c r="G54" s="36">
        <f>F54/J49</f>
        <v>0.8571428571428571</v>
      </c>
      <c r="H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4:20">
      <c r="E55" s="464" t="s">
        <v>317</v>
      </c>
      <c r="F55" s="8">
        <f t="shared" si="23"/>
        <v>1</v>
      </c>
      <c r="G55" s="36">
        <f>F55/J49</f>
        <v>0.14285714285714285</v>
      </c>
      <c r="H55" s="8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4:20">
      <c r="E56" s="464" t="s">
        <v>318</v>
      </c>
      <c r="F56" s="8">
        <f t="shared" si="23"/>
        <v>165</v>
      </c>
      <c r="G56" s="13">
        <f>F56/J50</f>
        <v>0.99397590361445787</v>
      </c>
      <c r="H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4:20">
      <c r="E57" s="464" t="s">
        <v>319</v>
      </c>
      <c r="F57" s="8">
        <f t="shared" si="23"/>
        <v>1</v>
      </c>
      <c r="G57" s="13">
        <f>F57/J50</f>
        <v>6.024096385542169E-3</v>
      </c>
      <c r="H57" s="8"/>
      <c r="M57" s="8"/>
      <c r="N57" s="8"/>
      <c r="O57" s="8"/>
      <c r="P57" s="8"/>
      <c r="Q57" s="8"/>
      <c r="R57" s="8"/>
      <c r="S57" s="8"/>
    </row>
    <row r="59" spans="4:20">
      <c r="D59" s="5"/>
      <c r="E59" s="5"/>
    </row>
    <row r="60" spans="4:20"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</row>
    <row r="61" spans="4:20">
      <c r="F61" s="21"/>
      <c r="G61" s="10"/>
      <c r="H61" s="21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</row>
    <row r="62" spans="4:20">
      <c r="F62" s="2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</row>
  </sheetData>
  <mergeCells count="4">
    <mergeCell ref="A7:B7"/>
    <mergeCell ref="A16:B16"/>
    <mergeCell ref="D6:S6"/>
    <mergeCell ref="F44:H44"/>
  </mergeCells>
  <phoneticPr fontId="27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3B404-409F-4A91-9F8B-C50AB2C16BCB}">
  <sheetPr codeName="Sheet9"/>
  <dimension ref="A1:Y49"/>
  <sheetViews>
    <sheetView topLeftCell="B11" workbookViewId="0">
      <selection activeCell="F30" sqref="F30"/>
    </sheetView>
  </sheetViews>
  <sheetFormatPr defaultRowHeight="15"/>
  <cols>
    <col min="1" max="1" width="24.28515625" bestFit="1" customWidth="1"/>
    <col min="2" max="2" width="27.5703125" bestFit="1" customWidth="1"/>
    <col min="3" max="3" width="4" customWidth="1"/>
    <col min="4" max="4" width="31.85546875" bestFit="1" customWidth="1"/>
    <col min="5" max="5" width="20.28515625" customWidth="1"/>
    <col min="6" max="7" width="14.28515625" bestFit="1" customWidth="1"/>
    <col min="8" max="8" width="15.28515625" bestFit="1" customWidth="1"/>
    <col min="9" max="9" width="17" customWidth="1"/>
    <col min="10" max="15" width="13.7109375" bestFit="1" customWidth="1"/>
    <col min="16" max="17" width="13.7109375" customWidth="1"/>
    <col min="18" max="19" width="14.28515625" bestFit="1" customWidth="1"/>
    <col min="20" max="20" width="14.85546875" customWidth="1"/>
    <col min="21" max="21" width="12.5703125" bestFit="1" customWidth="1"/>
    <col min="22" max="22" width="14.28515625" bestFit="1" customWidth="1"/>
    <col min="23" max="23" width="12.42578125" bestFit="1" customWidth="1"/>
    <col min="24" max="24" width="14.140625" customWidth="1"/>
    <col min="25" max="25" width="13.7109375" bestFit="1" customWidth="1"/>
    <col min="26" max="26" width="8.85546875" customWidth="1"/>
    <col min="27" max="27" width="16.28515625" bestFit="1" customWidth="1"/>
  </cols>
  <sheetData>
    <row r="1" spans="1:25">
      <c r="A1" s="63" t="s">
        <v>0</v>
      </c>
      <c r="B1" s="5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"/>
    </row>
    <row r="2" spans="1:25">
      <c r="A2" s="63" t="s">
        <v>1</v>
      </c>
      <c r="D2" s="12"/>
      <c r="E2" s="12"/>
      <c r="F2" s="12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41"/>
    </row>
    <row r="3" spans="1:25">
      <c r="A3" s="63" t="s">
        <v>2</v>
      </c>
      <c r="E3" s="8"/>
      <c r="G3" s="9"/>
      <c r="I3" s="8"/>
      <c r="R3" s="73"/>
      <c r="S3" s="63"/>
    </row>
    <row r="4" spans="1:25">
      <c r="A4" s="6"/>
      <c r="D4" s="511" t="s">
        <v>328</v>
      </c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64"/>
      <c r="S4" s="64"/>
    </row>
    <row r="5" spans="1:25">
      <c r="B5" s="295"/>
      <c r="D5" s="56"/>
      <c r="E5" s="468">
        <v>45809</v>
      </c>
      <c r="F5" s="468">
        <v>45839</v>
      </c>
      <c r="G5" s="468">
        <v>45870</v>
      </c>
      <c r="H5" s="468">
        <v>45901</v>
      </c>
      <c r="I5" s="468">
        <v>45931</v>
      </c>
      <c r="J5" s="468">
        <v>45962</v>
      </c>
      <c r="K5" s="468">
        <v>45992</v>
      </c>
      <c r="L5" s="468">
        <v>46023</v>
      </c>
      <c r="M5" s="468">
        <v>46054</v>
      </c>
      <c r="N5" s="468">
        <v>46082</v>
      </c>
      <c r="O5" s="468">
        <v>46113</v>
      </c>
      <c r="P5" s="468">
        <v>46143</v>
      </c>
      <c r="Q5" s="469" t="s">
        <v>292</v>
      </c>
      <c r="R5" s="63"/>
      <c r="S5" s="63"/>
    </row>
    <row r="6" spans="1:25">
      <c r="D6" s="464" t="s">
        <v>294</v>
      </c>
      <c r="E6" s="495" cm="1">
        <f t="array" ref="E6">(('Forecasted Therms WP'!G13*10))-INDEX('NAICS Historical WP'!$C$53:$C$64,COLUMN(F1),ROW($A$1))</f>
        <v>3788608.6666666665</v>
      </c>
      <c r="F6" s="495" cm="1">
        <f t="array" ref="F6">(('Forecasted Therms WP'!H13*10))-INDEX('NAICS Historical WP'!$C$53:$C$64,COLUMN(G1),ROW($A$1))</f>
        <v>3243007.3333333335</v>
      </c>
      <c r="G6" s="495" cm="1">
        <f t="array" ref="G6">(('Forecasted Therms WP'!I13*10))-INDEX('NAICS Historical WP'!$C$53:$C$64,COLUMN(H1),ROW($A$1))</f>
        <v>3203116.3333333335</v>
      </c>
      <c r="H6" s="495" cm="1">
        <f t="array" ref="H6">(('Forecasted Therms WP'!J13*10))-INDEX('NAICS Historical WP'!$C$53:$C$64,COLUMN(I1),ROW($A$1))</f>
        <v>4066576.3333333335</v>
      </c>
      <c r="I6" s="495" cm="1">
        <f t="array" ref="I6">(('Forecasted Therms WP'!K13*10))-INDEX('NAICS Historical WP'!$C$53:$C$64,COLUMN(J1),ROW($A$1))</f>
        <v>10103106.333333334</v>
      </c>
      <c r="J6" s="495" cm="1">
        <f t="array" ref="J6">(('Forecasted Therms WP'!L13*10))-INDEX('NAICS Historical WP'!$C$53:$C$64,COLUMN(K1),ROW($A$1))</f>
        <v>17569133</v>
      </c>
      <c r="K6" s="495" cm="1">
        <f t="array" ref="K6">(('Forecasted Therms WP'!M13*10))-INDEX('NAICS Historical WP'!$C$53:$C$64,COLUMN(L1),ROW($A$1))</f>
        <v>23775234.666666668</v>
      </c>
      <c r="L6" s="495" cm="1">
        <f t="array" ref="L6">(('Forecasted Therms WP'!O13*10))-INDEX('NAICS Historical WP'!$C$53:$C$64,COLUMN(A1),ROW($A$1))</f>
        <v>22902024.666666668</v>
      </c>
      <c r="M6" s="495" cm="1">
        <f t="array" ref="M6">(('Forecasted Therms WP'!P13*10))-INDEX('NAICS Historical WP'!$C$53:$C$64,COLUMN(B1),ROW($A$1))</f>
        <v>19310049.666666668</v>
      </c>
      <c r="N6" s="495" cm="1">
        <f t="array" ref="N6">(('Forecasted Therms WP'!Q13*10))-INDEX('NAICS Historical WP'!$C$53:$C$64,COLUMN(C1),ROW($A$1))</f>
        <v>15615556</v>
      </c>
      <c r="O6" s="495" cm="1">
        <f t="array" ref="O6">(('Forecasted Therms WP'!R13*10))-INDEX('NAICS Historical WP'!$C$53:$C$64,COLUMN(D1),ROW($A$1))</f>
        <v>9884554.333333334</v>
      </c>
      <c r="P6" s="495" cm="1">
        <f t="array" ref="P6">(('Forecasted Therms WP'!S13*10))-INDEX('NAICS Historical WP'!$C$53:$C$64,COLUMN(E1),ROW($A$1))</f>
        <v>5538672.333333333</v>
      </c>
      <c r="Q6" s="231">
        <f t="shared" ref="Q6:Q11" si="0">SUM(E6:P6)</f>
        <v>138999639.66666669</v>
      </c>
      <c r="R6" s="63"/>
      <c r="S6" s="411"/>
      <c r="T6" s="61"/>
      <c r="U6" s="8"/>
      <c r="V6" s="59"/>
      <c r="W6" s="60"/>
      <c r="X6" s="150"/>
    </row>
    <row r="7" spans="1:25">
      <c r="A7" s="412" t="s">
        <v>329</v>
      </c>
      <c r="B7" s="412" t="s">
        <v>65</v>
      </c>
      <c r="D7" s="464" t="s">
        <v>295</v>
      </c>
      <c r="E7" s="495" cm="1">
        <f t="array" ref="E7">(('Forecasted Therms WP'!G14*10)-INDEX('NAICS Historical WP'!$J$53:$J$64,COLUMN(F1),ROW($A$1)))</f>
        <v>3292498.6666666665</v>
      </c>
      <c r="F7" s="495" cm="1">
        <f t="array" ref="F7">(('Forecasted Therms WP'!H14*10)-INDEX('NAICS Historical WP'!$J$53:$J$64,COLUMN(G1),ROW($A$1)))</f>
        <v>3137843.6666666665</v>
      </c>
      <c r="G7" s="495" cm="1">
        <f t="array" ref="G7">(('Forecasted Therms WP'!I14*10)-INDEX('NAICS Historical WP'!$J$53:$J$64,COLUMN(H1),ROW($A$1)))</f>
        <v>3138415.3333333335</v>
      </c>
      <c r="H7" s="495" cm="1">
        <f t="array" ref="H7">(('Forecasted Therms WP'!J14*10)-INDEX('NAICS Historical WP'!$J$53:$J$64,COLUMN(I1),ROW($A$1)))</f>
        <v>3439350.6666666665</v>
      </c>
      <c r="I7" s="495" cm="1">
        <f t="array" ref="I7">(('Forecasted Therms WP'!K14*10)-INDEX('NAICS Historical WP'!$J$53:$J$64,COLUMN(J1),ROW($A$1)))</f>
        <v>6938461.333333333</v>
      </c>
      <c r="J7" s="495" cm="1">
        <f t="array" ref="J7">(('Forecasted Therms WP'!L14*10)-INDEX('NAICS Historical WP'!$J$53:$J$64,COLUMN(K1),ROW($A$1)))</f>
        <v>11702424</v>
      </c>
      <c r="K7" s="495" cm="1">
        <f t="array" ref="K7">(('Forecasted Therms WP'!M14*10)-INDEX('NAICS Historical WP'!$J$53:$J$64,COLUMN(L1),ROW($A$1)))</f>
        <v>16254516</v>
      </c>
      <c r="L7" s="495" cm="1">
        <f t="array" ref="L7">(('Forecasted Therms WP'!O14*10)-INDEX('NAICS Historical WP'!$J$53:$J$64,COLUMN(A1),ROW($A$1)))</f>
        <v>16004957.666666666</v>
      </c>
      <c r="M7" s="495" cm="1">
        <f t="array" ref="M7">(('Forecasted Therms WP'!P14*10)-INDEX('NAICS Historical WP'!$J$53:$J$64,COLUMN(B1),ROW($A$1)))</f>
        <v>13473765</v>
      </c>
      <c r="N7" s="495" cm="1">
        <f t="array" ref="N7">(('Forecasted Therms WP'!Q14*10)-INDEX('NAICS Historical WP'!$J$53:$J$64,COLUMN(C1),ROW($A$1)))</f>
        <v>10773991</v>
      </c>
      <c r="O7" s="495" cm="1">
        <f t="array" ref="O7">(('Forecasted Therms WP'!R14*10)-INDEX('NAICS Historical WP'!$J$53:$J$64,COLUMN(D1),ROW($A$1)))</f>
        <v>6904785</v>
      </c>
      <c r="P7" s="495" cm="1">
        <f t="array" ref="P7">(('Forecasted Therms WP'!S14*10)-INDEX('NAICS Historical WP'!$J$53:$J$64,COLUMN(E1),ROW($A$1)))</f>
        <v>4287196.666666667</v>
      </c>
      <c r="Q7" s="231">
        <f t="shared" si="0"/>
        <v>99348205</v>
      </c>
      <c r="R7" s="63"/>
      <c r="S7" s="411"/>
      <c r="T7" s="61"/>
      <c r="U7" s="8"/>
      <c r="V7" s="59"/>
      <c r="W7" s="60"/>
      <c r="X7" s="150"/>
    </row>
    <row r="8" spans="1:25">
      <c r="A8" s="413">
        <v>503</v>
      </c>
      <c r="B8" s="58" t="s">
        <v>233</v>
      </c>
      <c r="C8" s="5"/>
      <c r="D8" s="464" t="s">
        <v>296</v>
      </c>
      <c r="E8" s="495" cm="1">
        <f t="array" ref="E8">(('Forecasted Therms WP'!G16*10)-INDEX('NAICS Historical WP'!$Q$53:$Q$64,COLUMN(F1),ROW($A$1)))</f>
        <v>522831.33333333331</v>
      </c>
      <c r="F8" s="495" cm="1">
        <f t="array" ref="F8">(('Forecasted Therms WP'!H16*10)-INDEX('NAICS Historical WP'!$Q$53:$Q$64,COLUMN(G1),ROW($A$1)))</f>
        <v>557157.33333333337</v>
      </c>
      <c r="G8" s="495" cm="1">
        <f t="array" ref="G8">(('Forecasted Therms WP'!I16*10)-INDEX('NAICS Historical WP'!$Q$53:$Q$64,COLUMN(H1),ROW($A$1)))</f>
        <v>809182.33333333337</v>
      </c>
      <c r="H8" s="495" cm="1">
        <f t="array" ref="H8">(('Forecasted Therms WP'!J16*10)-INDEX('NAICS Historical WP'!$Q$53:$Q$64,COLUMN(I1),ROW($A$1)))</f>
        <v>980474.33333333337</v>
      </c>
      <c r="I8" s="495" cm="1">
        <f t="array" ref="I8">(('Forecasted Therms WP'!K16*10)-INDEX('NAICS Historical WP'!$Q$53:$Q$64,COLUMN(J1),ROW($A$1)))</f>
        <v>1294447</v>
      </c>
      <c r="J8" s="495" cm="1">
        <f t="array" ref="J8">(('Forecasted Therms WP'!L16*10)-INDEX('NAICS Historical WP'!$Q$53:$Q$64,COLUMN(K1),ROW($A$1)))</f>
        <v>1469415.3333333333</v>
      </c>
      <c r="K8" s="495" cm="1">
        <f t="array" ref="K8">(('Forecasted Therms WP'!M16*10)-INDEX('NAICS Historical WP'!$Q$53:$Q$64,COLUMN(L1),ROW($A$1)))</f>
        <v>1725716.6666666667</v>
      </c>
      <c r="L8" s="495" cm="1">
        <f t="array" ref="L8">(('Forecasted Therms WP'!O16*10)-INDEX('NAICS Historical WP'!$Q$53:$Q$64,COLUMN(A1),ROW($A$1)))</f>
        <v>1779641</v>
      </c>
      <c r="M8" s="495" cm="1">
        <f t="array" ref="M8">(('Forecasted Therms WP'!P16*10)-INDEX('NAICS Historical WP'!$Q$53:$Q$64,COLUMN(B1),ROW($A$1)))</f>
        <v>1514732.3333333333</v>
      </c>
      <c r="N8" s="495" cm="1">
        <f t="array" ref="N8">(('Forecasted Therms WP'!Q16*10)-INDEX('NAICS Historical WP'!$Q$53:$Q$64,COLUMN(C1),ROW($A$1)))</f>
        <v>1354377</v>
      </c>
      <c r="O8" s="495" cm="1">
        <f t="array" ref="O8">(('Forecasted Therms WP'!R16*10)-INDEX('NAICS Historical WP'!$Q$53:$Q$64,COLUMN(D1),ROW($A$1)))</f>
        <v>1022633</v>
      </c>
      <c r="P8" s="495" cm="1">
        <f t="array" ref="P8">(('Forecasted Therms WP'!S16*10)-INDEX('NAICS Historical WP'!$Q$53:$Q$64,COLUMN(E1),ROW($A$1)))</f>
        <v>735255.33333333337</v>
      </c>
      <c r="Q8" s="231">
        <f t="shared" si="0"/>
        <v>13765863.000000002</v>
      </c>
      <c r="S8" s="53"/>
      <c r="T8" s="61"/>
      <c r="U8" s="8"/>
      <c r="V8" s="59"/>
      <c r="W8" s="60"/>
      <c r="X8" s="150"/>
    </row>
    <row r="9" spans="1:25">
      <c r="A9" s="413">
        <v>504</v>
      </c>
      <c r="B9" s="58" t="s">
        <v>330</v>
      </c>
      <c r="D9" s="464" t="s">
        <v>297</v>
      </c>
      <c r="E9" s="495" cm="1">
        <f t="array" ref="E9">((SUM('Forecasted Therms WP'!G15,'Forecasted Therms WP'!G17)*10)-INDEX('NAICS Historical WP'!$X$53:$X$64,COLUMN(F1),ROW($A$1)))</f>
        <v>992970.66666666663</v>
      </c>
      <c r="F9" s="495" cm="1">
        <f t="array" ref="F9">((SUM('Forecasted Therms WP'!H15,'Forecasted Therms WP'!H17)*10)-INDEX('NAICS Historical WP'!$X$53:$X$64,COLUMN(G1),ROW($A$1)))</f>
        <v>945224.66666666663</v>
      </c>
      <c r="G9" s="495" cm="1">
        <f t="array" ref="G9">((SUM('Forecasted Therms WP'!I15,'Forecasted Therms WP'!I17)*10)-INDEX('NAICS Historical WP'!$X$53:$X$64,COLUMN(H1),ROW($A$1)))</f>
        <v>908747.66666666663</v>
      </c>
      <c r="H9" s="495" cm="1">
        <f t="array" ref="H9">((SUM('Forecasted Therms WP'!J15,'Forecasted Therms WP'!J17)*10)-INDEX('NAICS Historical WP'!$X$53:$X$64,COLUMN(I1),ROW($A$1)))</f>
        <v>1011868</v>
      </c>
      <c r="I9" s="495" cm="1">
        <f t="array" ref="I9">((SUM('Forecasted Therms WP'!K15,'Forecasted Therms WP'!K17)*10)-INDEX('NAICS Historical WP'!$X$53:$X$64,COLUMN(J1),ROW($A$1)))</f>
        <v>1678300</v>
      </c>
      <c r="J9" s="495" cm="1">
        <f t="array" ref="J9">((SUM('Forecasted Therms WP'!L15,'Forecasted Therms WP'!L17)*10)-INDEX('NAICS Historical WP'!$X$53:$X$64,COLUMN(K1),ROW($A$1)))</f>
        <v>2049389</v>
      </c>
      <c r="K9" s="495" cm="1">
        <f t="array" ref="K9">((SUM('Forecasted Therms WP'!M15,'Forecasted Therms WP'!M17)*10)-INDEX('NAICS Historical WP'!$X$53:$X$64,COLUMN(L1),ROW($A$1)))</f>
        <v>2455716.6666666665</v>
      </c>
      <c r="L9" s="495" cm="1">
        <f t="array" ref="L9">((SUM('Forecasted Therms WP'!O15,'Forecasted Therms WP'!O17)*10)-INDEX('NAICS Historical WP'!$X$53:$X$64,COLUMN(A1),ROW($A$1)))</f>
        <v>2428151</v>
      </c>
      <c r="M9" s="495" cm="1">
        <f t="array" ref="M9">((SUM('Forecasted Therms WP'!P15,'Forecasted Therms WP'!P17)*10)-INDEX('NAICS Historical WP'!$X$53:$X$64,COLUMN(B1),ROW($A$1)))</f>
        <v>1998613.3333333333</v>
      </c>
      <c r="N9" s="495" cm="1">
        <f t="array" ref="N9">((SUM('Forecasted Therms WP'!Q15,'Forecasted Therms WP'!Q17)*10)-INDEX('NAICS Historical WP'!$X$53:$X$64,COLUMN(C1),ROW($A$1)))</f>
        <v>2013346.6666666667</v>
      </c>
      <c r="O9" s="495" cm="1">
        <f t="array" ref="O9">((SUM('Forecasted Therms WP'!R15,'Forecasted Therms WP'!R17)*10)-INDEX('NAICS Historical WP'!$X$53:$X$64,COLUMN(D1),ROW($A$1)))</f>
        <v>1438624</v>
      </c>
      <c r="P9" s="495" cm="1">
        <f t="array" ref="P9">((SUM('Forecasted Therms WP'!S15,'Forecasted Therms WP'!S17)*10)-INDEX('NAICS Historical WP'!$X$53:$X$64,COLUMN(E1),ROW($A$1)))</f>
        <v>1212901.3333333333</v>
      </c>
      <c r="Q9" s="231">
        <f t="shared" si="0"/>
        <v>19133852.999999996</v>
      </c>
      <c r="S9" s="53"/>
      <c r="T9" s="61"/>
      <c r="U9" s="8"/>
      <c r="V9" s="59"/>
      <c r="W9" s="60"/>
      <c r="X9" s="150"/>
    </row>
    <row r="10" spans="1:25">
      <c r="A10" s="413">
        <v>505</v>
      </c>
      <c r="B10" s="58" t="s">
        <v>331</v>
      </c>
      <c r="D10" s="464" t="s">
        <v>298</v>
      </c>
      <c r="E10" s="495" cm="1">
        <f t="array" ref="E10">'Forecasted Therms WP'!G18*10-INDEX('NAICS Historical WP'!$AB$8:$AB$19,COLUMN(F1),1)</f>
        <v>85720</v>
      </c>
      <c r="F10" s="495" cm="1">
        <f t="array" ref="F10">'Forecasted Therms WP'!H18*10-INDEX('NAICS Historical WP'!$AB$8:$AB$19,COLUMN(G1),1)</f>
        <v>87120</v>
      </c>
      <c r="G10" s="495" cm="1">
        <f t="array" ref="G10">'Forecasted Therms WP'!I18*10-INDEX('NAICS Historical WP'!$AB$8:$AB$19,COLUMN(H1),1)</f>
        <v>81580</v>
      </c>
      <c r="H10" s="495" cm="1">
        <f t="array" ref="H10">'Forecasted Therms WP'!J18*10-INDEX('NAICS Historical WP'!$AB$8:$AB$19,COLUMN(I1),1)</f>
        <v>84940</v>
      </c>
      <c r="I10" s="495" cm="1">
        <f t="array" ref="I10">'Forecasted Therms WP'!K18*10-INDEX('NAICS Historical WP'!$AB$8:$AB$19,COLUMN(J1),1)</f>
        <v>166440</v>
      </c>
      <c r="J10" s="495" cm="1">
        <f t="array" ref="J10">'Forecasted Therms WP'!L18*10-INDEX('NAICS Historical WP'!$AB$8:$AB$19,COLUMN(K1),1)</f>
        <v>186630</v>
      </c>
      <c r="K10" s="495" cm="1">
        <f t="array" ref="K10">'Forecasted Therms WP'!M18*10-INDEX('NAICS Historical WP'!$AB$8:$AB$19,COLUMN(L1),1)</f>
        <v>212360</v>
      </c>
      <c r="L10" s="495" cm="1">
        <f t="array" ref="L10">'Forecasted Therms WP'!O18*10-INDEX('NAICS Historical WP'!$AB$8:$AB$19,COLUMN(A1),1)</f>
        <v>214970</v>
      </c>
      <c r="M10" s="495" cm="1">
        <f t="array" ref="M10">'Forecasted Therms WP'!P18*10-INDEX('NAICS Historical WP'!$AB$8:$AB$19,COLUMN(B1),1)</f>
        <v>184200</v>
      </c>
      <c r="N10" s="470" cm="1">
        <f t="array" ref="N10">'Forecasted Therms WP'!Q18*10-INDEX('NAICS Historical WP'!$AB$8:$AB$19,COLUMN(C1),1)</f>
        <v>190690</v>
      </c>
      <c r="O10" s="470" cm="1">
        <f t="array" ref="O10">'Forecasted Therms WP'!R18*10-INDEX('NAICS Historical WP'!$AB$8:$AB$19,COLUMN(D1),1)</f>
        <v>160670</v>
      </c>
      <c r="P10" s="470" cm="1">
        <f t="array" ref="P10">'Forecasted Therms WP'!S18*10-INDEX('NAICS Historical WP'!$AB$8:$AB$19,COLUMN(E1),1)</f>
        <v>116280</v>
      </c>
      <c r="Q10" s="231">
        <f t="shared" si="0"/>
        <v>1771600</v>
      </c>
      <c r="S10" s="53"/>
      <c r="T10" s="61"/>
      <c r="U10" s="8"/>
      <c r="V10" s="59"/>
      <c r="W10" s="60"/>
      <c r="X10" s="150"/>
    </row>
    <row r="11" spans="1:25" ht="15.75" thickBot="1">
      <c r="A11" s="413">
        <v>511</v>
      </c>
      <c r="B11" s="58" t="s">
        <v>332</v>
      </c>
      <c r="D11" s="464" t="s">
        <v>299</v>
      </c>
      <c r="E11" s="471" cm="1">
        <f t="array" ref="E11">('Forecasted Therms WP'!G9*10)-INDEX('NAICS Historical WP'!$AL$53:$AL$64,COLUMN(F1),1)-INDEX('NAICS Historical WP'!$AS$53:$AS$64,COLUMN(F1),1)</f>
        <v>10853144.76008926</v>
      </c>
      <c r="F11" s="471" cm="1">
        <f t="array" ref="F11">('Forecasted Therms WP'!H9*10)-INDEX('NAICS Historical WP'!$AL$53:$AL$64,COLUMN(G1),1)-INDEX('NAICS Historical WP'!$AS$53:$AS$64,COLUMN(G1),1)</f>
        <v>11846595.251910668</v>
      </c>
      <c r="G11" s="471" cm="1">
        <f t="array" ref="G11">('Forecasted Therms WP'!I9*10)-INDEX('NAICS Historical WP'!$AL$53:$AL$64,COLUMN(H1),1)-INDEX('NAICS Historical WP'!$AS$53:$AS$64,COLUMN(H1),1)</f>
        <v>12616780.818101197</v>
      </c>
      <c r="H11" s="471" cm="1">
        <f t="array" ref="H11">('Forecasted Therms WP'!J9*10)-INDEX('NAICS Historical WP'!$AL$53:$AL$64,COLUMN(I1),1)-INDEX('NAICS Historical WP'!$AS$53:$AS$64,COLUMN(I1),1)</f>
        <v>13676849.117732126</v>
      </c>
      <c r="I11" s="471" cm="1">
        <f t="array" ref="I11">('Forecasted Therms WP'!K9*10)-INDEX('NAICS Historical WP'!$AL$53:$AL$64,COLUMN(J1),1)-INDEX('NAICS Historical WP'!$AS$53:$AS$64,COLUMN(J1),1)</f>
        <v>19302059.131607164</v>
      </c>
      <c r="J11" s="471" cm="1">
        <f t="array" ref="J11">('Forecasted Therms WP'!L9*10)-INDEX('NAICS Historical WP'!$AL$53:$AL$64,COLUMN(K1),1)-INDEX('NAICS Historical WP'!$AS$53:$AS$64,COLUMN(K1),1)</f>
        <v>15886400.911035735</v>
      </c>
      <c r="K11" s="471" cm="1">
        <f t="array" ref="K11">('Forecasted Therms WP'!M9*10)-INDEX('NAICS Historical WP'!$AL$53:$AL$64,COLUMN(L1),1)-INDEX('NAICS Historical WP'!$AS$53:$AS$64,COLUMN(L1),1)</f>
        <v>13141864.186904769</v>
      </c>
      <c r="L11" s="471" cm="1">
        <f t="array" ref="L11">('Forecasted Therms WP'!O9*10)-INDEX('NAICS Historical WP'!$AL$53:$AL$64,COLUMN(A1),1)-INDEX('NAICS Historical WP'!$AS$53:$AS$64,COLUMN(A1),1)</f>
        <v>19650466.440045971</v>
      </c>
      <c r="M11" s="471" cm="1">
        <f t="array" ref="M11">('Forecasted Therms WP'!P9*10)-INDEX('NAICS Historical WP'!$AL$53:$AL$64,COLUMN(B1),1)-INDEX('NAICS Historical WP'!$AS$53:$AS$64,COLUMN(B1),1)</f>
        <v>9343091.9314968325</v>
      </c>
      <c r="N11" s="471" cm="1">
        <f t="array" ref="N11">('Forecasted Therms WP'!Q9*10)-INDEX('NAICS Historical WP'!$AL$53:$AL$64,COLUMN(C1),1)-INDEX('NAICS Historical WP'!$AS$53:$AS$64,COLUMN(C1),1)</f>
        <v>15026393.577078536</v>
      </c>
      <c r="O11" s="471" cm="1">
        <f t="array" ref="O11">('Forecasted Therms WP'!R9*10)-INDEX('NAICS Historical WP'!$AL$53:$AL$64,COLUMN(D1),1)-INDEX('NAICS Historical WP'!$AS$53:$AS$64,COLUMN(D1),1)</f>
        <v>9271405.6326456703</v>
      </c>
      <c r="P11" s="471" cm="1">
        <f t="array" ref="P11">('Forecasted Therms WP'!S9*10)-INDEX('NAICS Historical WP'!$AL$53:$AL$64,COLUMN(E1),1)-INDEX('NAICS Historical WP'!$AS$53:$AS$64,COLUMN(E1),1)</f>
        <v>10015471.879854001</v>
      </c>
      <c r="Q11" s="263">
        <f t="shared" si="0"/>
        <v>160630523.63850191</v>
      </c>
      <c r="S11" s="53"/>
      <c r="T11" s="61"/>
      <c r="U11" s="8"/>
      <c r="V11" s="59"/>
      <c r="W11" s="60"/>
      <c r="X11" s="150"/>
    </row>
    <row r="12" spans="1:25" ht="16.5" thickTop="1" thickBot="1">
      <c r="A12" s="413">
        <v>570</v>
      </c>
      <c r="B12" s="58" t="s">
        <v>333</v>
      </c>
      <c r="D12" s="462" t="s">
        <v>292</v>
      </c>
      <c r="E12" s="51">
        <f t="shared" ref="E12:N12" si="1">SUM(E6:E11)</f>
        <v>19535774.093422592</v>
      </c>
      <c r="F12" s="51">
        <f t="shared" si="1"/>
        <v>19816948.251910668</v>
      </c>
      <c r="G12" s="51">
        <f t="shared" si="1"/>
        <v>20757822.484767865</v>
      </c>
      <c r="H12" s="51">
        <f t="shared" si="1"/>
        <v>23260058.451065458</v>
      </c>
      <c r="I12" s="51">
        <f t="shared" si="1"/>
        <v>39482813.798273832</v>
      </c>
      <c r="J12" s="51">
        <f t="shared" si="1"/>
        <v>48863392.244369067</v>
      </c>
      <c r="K12" s="51">
        <f t="shared" si="1"/>
        <v>57565408.186904773</v>
      </c>
      <c r="L12" s="51">
        <f>SUM(L6:L11)</f>
        <v>62980210.773379311</v>
      </c>
      <c r="M12" s="51">
        <f t="shared" si="1"/>
        <v>45824452.264830172</v>
      </c>
      <c r="N12" s="51">
        <f t="shared" si="1"/>
        <v>44974354.243745208</v>
      </c>
      <c r="O12" s="51">
        <f>SUM(O6:O11)</f>
        <v>28682671.965979006</v>
      </c>
      <c r="P12" s="51">
        <f>SUM(P6:P11)</f>
        <v>21905777.546520669</v>
      </c>
      <c r="Q12" s="50">
        <f>SUM(E12:P12)</f>
        <v>433649684.30516857</v>
      </c>
      <c r="R12" s="8"/>
      <c r="S12" s="53"/>
      <c r="T12" s="61"/>
      <c r="U12" s="8"/>
      <c r="V12" s="59"/>
      <c r="W12" s="60"/>
      <c r="X12" s="150"/>
    </row>
    <row r="13" spans="1:25">
      <c r="A13" s="413">
        <v>663</v>
      </c>
      <c r="B13" s="58" t="s">
        <v>334</v>
      </c>
      <c r="W13" s="11"/>
      <c r="X13" s="151"/>
    </row>
    <row r="14" spans="1:25">
      <c r="A14" s="512"/>
      <c r="B14" s="512"/>
      <c r="D14" s="11"/>
      <c r="E14" s="11"/>
    </row>
    <row r="15" spans="1:25">
      <c r="A15" s="18"/>
      <c r="B15" s="48"/>
      <c r="D15" s="6" t="s">
        <v>335</v>
      </c>
      <c r="Q15" t="s">
        <v>292</v>
      </c>
    </row>
    <row r="16" spans="1:25">
      <c r="B16" s="11"/>
      <c r="D16" s="472" t="s">
        <v>307</v>
      </c>
      <c r="E16" s="473">
        <f>(E6/SUM('Eligible Customers WP'!F27:F29))*'Eligible Customers WP'!F27</f>
        <v>3375538.6038559489</v>
      </c>
      <c r="F16" s="474">
        <f>(F6/SUM('Eligible Customers WP'!G27:G29))*'Eligible Customers WP'!G27</f>
        <v>2893330.7533544423</v>
      </c>
      <c r="G16" s="474">
        <f>(G6/SUM('Eligible Customers WP'!H27:H29))*'Eligible Customers WP'!H27</f>
        <v>2859757.8151107933</v>
      </c>
      <c r="H16" s="474">
        <f>(H6/SUM('Eligible Customers WP'!I27:I29))*'Eligible Customers WP'!I27</f>
        <v>3627604.5755310887</v>
      </c>
      <c r="I16" s="474">
        <f>(I6/SUM('Eligible Customers WP'!J27:J29))*'Eligible Customers WP'!J27</f>
        <v>8985726.5997460932</v>
      </c>
      <c r="J16" s="474">
        <f>(J6/SUM('Eligible Customers WP'!K27:K29))*'Eligible Customers WP'!K27</f>
        <v>15599706.599523215</v>
      </c>
      <c r="K16" s="474">
        <f>(K6/SUM('Eligible Customers WP'!L27:L29))*'Eligible Customers WP'!L27</f>
        <v>21095528.180143017</v>
      </c>
      <c r="L16" s="474">
        <f>(L6/SUM('Eligible Customers WP'!M27:M29))*'Eligible Customers WP'!M27</f>
        <v>20308851.096912183</v>
      </c>
      <c r="M16" s="474">
        <f>(M6/SUM('Eligible Customers WP'!N27:N29))*'Eligible Customers WP'!N27</f>
        <v>17124833.662331775</v>
      </c>
      <c r="N16" s="474">
        <f>(N6/SUM('Eligible Customers WP'!O27:O29))*'Eligible Customers WP'!O27</f>
        <v>13856599.237362796</v>
      </c>
      <c r="O16" s="474">
        <f>(O6/SUM('Eligible Customers WP'!P27:P29))*'Eligible Customers WP'!P27</f>
        <v>8781893.1500839517</v>
      </c>
      <c r="P16" s="474">
        <f>(P6/SUM('Eligible Customers WP'!Q27:Q29))*'Eligible Customers WP'!Q27</f>
        <v>4928426.1567009622</v>
      </c>
      <c r="Q16" s="467">
        <f t="shared" ref="Q16:Q28" si="2">SUM(E16:P16)</f>
        <v>123437796.43065628</v>
      </c>
      <c r="R16" s="8"/>
      <c r="T16" s="53"/>
      <c r="U16" s="61"/>
      <c r="V16" s="8"/>
      <c r="W16" s="59"/>
      <c r="X16" s="60"/>
      <c r="Y16" s="150"/>
    </row>
    <row r="17" spans="2:25">
      <c r="B17" s="11"/>
      <c r="D17" s="472" t="s">
        <v>308</v>
      </c>
      <c r="E17" s="260">
        <f>(E6/SUM('Eligible Customers WP'!F27:F29))*'Eligible Customers WP'!F28</f>
        <v>128923.03266563371</v>
      </c>
      <c r="F17" s="229">
        <f>(F6/SUM('Eligible Customers WP'!G27:G29))*'Eligible Customers WP'!G28</f>
        <v>106449.846992505</v>
      </c>
      <c r="G17" s="229">
        <f>(G6/SUM('Eligible Customers WP'!H27:H29))*'Eligible Customers WP'!H28</f>
        <v>103123.62396300786</v>
      </c>
      <c r="H17" s="229">
        <f>(H6/SUM('Eligible Customers WP'!I27:I29))*'Eligible Customers WP'!I28</f>
        <v>133977.04959579703</v>
      </c>
      <c r="I17" s="229">
        <f>(I6/SUM('Eligible Customers WP'!J27:J29))*'Eligible Customers WP'!J28</f>
        <v>359643.08462351235</v>
      </c>
      <c r="J17" s="229">
        <f>(J6/SUM('Eligible Customers WP'!K27:K29))*'Eligible Customers WP'!K28</f>
        <v>651735.04727736313</v>
      </c>
      <c r="K17" s="229">
        <f>(K6/SUM('Eligible Customers WP'!L27:L29))*'Eligible Customers WP'!L28</f>
        <v>896555.26126619428</v>
      </c>
      <c r="L17" s="229">
        <f>(L6/SUM('Eligible Customers WP'!M27:M29))*'Eligible Customers WP'!M28</f>
        <v>875513.41614303365</v>
      </c>
      <c r="M17" s="229">
        <f>(M6/SUM('Eligible Customers WP'!N27:N29))*'Eligible Customers WP'!N28</f>
        <v>736955.27756191161</v>
      </c>
      <c r="N17" s="229">
        <f>(N6/SUM('Eligible Customers WP'!O27:O29))*'Eligible Customers WP'!O28</f>
        <v>587784.39713620907</v>
      </c>
      <c r="O17" s="229">
        <f>(O6/SUM('Eligible Customers WP'!P27:P29))*'Eligible Customers WP'!P28</f>
        <v>361316.01762634853</v>
      </c>
      <c r="P17" s="229">
        <f>(P6/SUM('Eligible Customers WP'!Q27:Q29))*'Eligible Customers WP'!Q28</f>
        <v>194843.73656339085</v>
      </c>
      <c r="Q17" s="231">
        <f t="shared" si="2"/>
        <v>5136819.7914149081</v>
      </c>
      <c r="R17" s="8"/>
      <c r="S17" s="8"/>
      <c r="T17" s="53"/>
      <c r="U17" s="61"/>
    </row>
    <row r="18" spans="2:25">
      <c r="B18" s="182"/>
      <c r="D18" s="472" t="s">
        <v>309</v>
      </c>
      <c r="E18" s="260">
        <f>(E6/SUM('Eligible Customers WP'!F27:F29))*'Eligible Customers WP'!F29</f>
        <v>284147.03014508373</v>
      </c>
      <c r="F18" s="229">
        <f>(F6/SUM('Eligible Customers WP'!G27:G29))*'Eligible Customers WP'!G29</f>
        <v>243226.73298638643</v>
      </c>
      <c r="G18" s="229">
        <f>(G6/SUM('Eligible Customers WP'!H27:H29))*'Eligible Customers WP'!H29</f>
        <v>240234.89425953239</v>
      </c>
      <c r="H18" s="229">
        <f>(H6/SUM('Eligible Customers WP'!I27:I29))*'Eligible Customers WP'!I29</f>
        <v>304994.70820644742</v>
      </c>
      <c r="I18" s="229">
        <f>(I6/SUM('Eligible Customers WP'!J27:J29))*'Eligible Customers WP'!J29</f>
        <v>757736.64896372741</v>
      </c>
      <c r="J18" s="229">
        <f>(J6/SUM('Eligible Customers WP'!K27:K29))*'Eligible Customers WP'!K29</f>
        <v>1317691.3531994219</v>
      </c>
      <c r="K18" s="229">
        <f>(K6/SUM('Eligible Customers WP'!L27:L29))*'Eligible Customers WP'!L29</f>
        <v>1783151.2252574551</v>
      </c>
      <c r="L18" s="229">
        <f>(L6/SUM('Eligible Customers WP'!M27:M29))*'Eligible Customers WP'!M29</f>
        <v>1717660.1536114493</v>
      </c>
      <c r="M18" s="229">
        <f>(M6/SUM('Eligible Customers WP'!N27:N29))*'Eligible Customers WP'!N29</f>
        <v>1448260.7267729801</v>
      </c>
      <c r="N18" s="229">
        <f>(N6/SUM('Eligible Customers WP'!O27:O29))*'Eligible Customers WP'!O29</f>
        <v>1171172.365500994</v>
      </c>
      <c r="O18" s="229">
        <f>(O6/SUM('Eligible Customers WP'!P27:P29))*'Eligible Customers WP'!P29</f>
        <v>741345.16562303226</v>
      </c>
      <c r="P18" s="229">
        <f>(P6/SUM('Eligible Customers WP'!Q27:Q29))*'Eligible Customers WP'!Q29</f>
        <v>415402.44006897986</v>
      </c>
      <c r="Q18" s="231">
        <f t="shared" si="2"/>
        <v>10425023.444595492</v>
      </c>
      <c r="R18" s="8"/>
      <c r="S18" s="8"/>
      <c r="T18" s="53"/>
      <c r="U18" s="61"/>
    </row>
    <row r="19" spans="2:25">
      <c r="B19" s="11"/>
      <c r="D19" s="472" t="s">
        <v>310</v>
      </c>
      <c r="E19" s="260">
        <f>(E7/SUM('Eligible Customers WP'!F30:F31))*'Eligible Customers WP'!F30</f>
        <v>3220510.5025386875</v>
      </c>
      <c r="F19" s="229">
        <f>(F7/SUM('Eligible Customers WP'!G30:G31))*'Eligible Customers WP'!G30</f>
        <v>3074951.6155184791</v>
      </c>
      <c r="G19" s="229">
        <f>(G7/SUM('Eligible Customers WP'!H30:H31))*'Eligible Customers WP'!H30</f>
        <v>3081023.4941603886</v>
      </c>
      <c r="H19" s="229">
        <f>(H7/SUM('Eligible Customers WP'!I30:I31))*'Eligible Customers WP'!I30</f>
        <v>3376332.1725731143</v>
      </c>
      <c r="I19" s="229">
        <f>(I7/SUM('Eligible Customers WP'!J30:J31))*'Eligible Customers WP'!J30</f>
        <v>6785767.6568291672</v>
      </c>
      <c r="J19" s="229">
        <f>(J7/SUM('Eligible Customers WP'!K30:K31))*'Eligible Customers WP'!K30</f>
        <v>11393415.488139281</v>
      </c>
      <c r="K19" s="229">
        <f>(K7/SUM('Eligible Customers WP'!L30:L31))*'Eligible Customers WP'!L30</f>
        <v>15783515.482111204</v>
      </c>
      <c r="L19" s="229">
        <f>(L7/SUM('Eligible Customers WP'!M30:M31))*'Eligible Customers WP'!M30</f>
        <v>15509208.436413961</v>
      </c>
      <c r="M19" s="229">
        <f>(M7/SUM('Eligible Customers WP'!N30:N31))*'Eligible Customers WP'!N30</f>
        <v>13058775.957031956</v>
      </c>
      <c r="N19" s="229">
        <f>(N7/SUM('Eligible Customers WP'!O30:O31))*'Eligible Customers WP'!O30</f>
        <v>10456123.59613855</v>
      </c>
      <c r="O19" s="229">
        <f>(O7/SUM('Eligible Customers WP'!P30:P31))*'Eligible Customers WP'!P30</f>
        <v>6722216.7846650463</v>
      </c>
      <c r="P19" s="229">
        <f>(P7/SUM('Eligible Customers WP'!Q30:Q31))*'Eligible Customers WP'!Q30</f>
        <v>4184767.9161666492</v>
      </c>
      <c r="Q19" s="231">
        <f t="shared" si="2"/>
        <v>96646609.102286473</v>
      </c>
      <c r="R19" s="8"/>
      <c r="S19" s="8"/>
      <c r="T19" s="53"/>
      <c r="U19" s="61"/>
      <c r="V19" s="8"/>
      <c r="W19" s="59"/>
      <c r="X19" s="60"/>
      <c r="Y19" s="150"/>
    </row>
    <row r="20" spans="2:25">
      <c r="B20" s="11"/>
      <c r="D20" s="472" t="s">
        <v>311</v>
      </c>
      <c r="E20" s="260">
        <f>(E7/SUM('Eligible Customers WP'!F30:F31))*'Eligible Customers WP'!F31</f>
        <v>71988.164127979006</v>
      </c>
      <c r="F20" s="229">
        <f>(F7/SUM('Eligible Customers WP'!G30:G31))*'Eligible Customers WP'!G31</f>
        <v>62892.051148187355</v>
      </c>
      <c r="G20" s="229">
        <f>(G7/SUM('Eligible Customers WP'!H30:H31))*'Eligible Customers WP'!H31</f>
        <v>57391.839172945169</v>
      </c>
      <c r="H20" s="229">
        <f>(H7/SUM('Eligible Customers WP'!I30:I31))*'Eligible Customers WP'!I31</f>
        <v>63018.494093552283</v>
      </c>
      <c r="I20" s="229">
        <f>(I7/SUM('Eligible Customers WP'!J30:J31))*'Eligible Customers WP'!J31</f>
        <v>152693.67650416575</v>
      </c>
      <c r="J20" s="229">
        <f>(J7/SUM('Eligible Customers WP'!K30:K31))*'Eligible Customers WP'!K31</f>
        <v>309008.51186071819</v>
      </c>
      <c r="K20" s="229">
        <f>(K7/SUM('Eligible Customers WP'!L30:L31))*'Eligible Customers WP'!L31</f>
        <v>471000.51788879646</v>
      </c>
      <c r="L20" s="229">
        <f>(L7/SUM('Eligible Customers WP'!M30:M31))*'Eligible Customers WP'!M31</f>
        <v>495749.23025270761</v>
      </c>
      <c r="M20" s="229">
        <f>(M7/SUM('Eligible Customers WP'!N30:N31))*'Eligible Customers WP'!N31</f>
        <v>414989.04296804476</v>
      </c>
      <c r="N20" s="229">
        <f>(N7/SUM('Eligible Customers WP'!O30:O31))*'Eligible Customers WP'!O31</f>
        <v>317867.40386145061</v>
      </c>
      <c r="O20" s="229">
        <f>(O7/SUM('Eligible Customers WP'!P30:P31))*'Eligible Customers WP'!P31</f>
        <v>182568.21533495339</v>
      </c>
      <c r="P20" s="229">
        <f>(P7/SUM('Eligible Customers WP'!Q30:Q31))*'Eligible Customers WP'!Q31</f>
        <v>102428.7505000182</v>
      </c>
      <c r="Q20" s="231">
        <f t="shared" si="2"/>
        <v>2701595.8977135187</v>
      </c>
      <c r="R20" s="8"/>
      <c r="S20" s="8"/>
      <c r="T20" s="53"/>
      <c r="U20" s="61"/>
    </row>
    <row r="21" spans="2:25">
      <c r="B21" s="11"/>
      <c r="D21" s="472" t="s">
        <v>312</v>
      </c>
      <c r="E21" s="260">
        <f>(E8/SUM('Eligible Customers WP'!F32:F33))*'Eligible Customers WP'!F32</f>
        <v>512139.48602590326</v>
      </c>
      <c r="F21" s="229">
        <f>(F8/SUM('Eligible Customers WP'!G32:G33))*'Eligible Customers WP'!G32</f>
        <v>545763.52283571917</v>
      </c>
      <c r="G21" s="229">
        <f>(G8/SUM('Eligible Customers WP'!H32:H33))*'Eligible Customers WP'!H32</f>
        <v>791017.01564625849</v>
      </c>
      <c r="H21" s="229">
        <f>(H8/SUM('Eligible Customers WP'!I32:I33))*'Eligible Customers WP'!I32</f>
        <v>958463.68503401359</v>
      </c>
      <c r="I21" s="229">
        <f>(I8/SUM('Eligible Customers WP'!J32:J33))*'Eligible Customers WP'!J32</f>
        <v>1260244.1321138211</v>
      </c>
      <c r="J21" s="229">
        <f>(J8/SUM('Eligible Customers WP'!K32:K33))*'Eligible Customers WP'!K32</f>
        <v>1427687.5145368492</v>
      </c>
      <c r="K21" s="229">
        <f>(K8/SUM('Eligible Customers WP'!L32:L33))*'Eligible Customers WP'!L32</f>
        <v>1673316.3630229421</v>
      </c>
      <c r="L21" s="229">
        <f>(L8/SUM('Eligible Customers WP'!M32:M33))*'Eligible Customers WP'!M32</f>
        <v>1722117.2505050504</v>
      </c>
      <c r="M21" s="229">
        <f>(M8/SUM('Eligible Customers WP'!N32:N33))*'Eligible Customers WP'!N32</f>
        <v>1465771.2882154882</v>
      </c>
      <c r="N21" s="229">
        <f>(N8/SUM('Eligible Customers WP'!O32:O33))*'Eligible Customers WP'!O32</f>
        <v>1315915.9898580122</v>
      </c>
      <c r="O21" s="229">
        <f>(O8/SUM('Eligible Customers WP'!P32:P33))*'Eligible Customers WP'!P32</f>
        <v>993592.71196754556</v>
      </c>
      <c r="P21" s="229">
        <f>(P8/SUM('Eligible Customers WP'!Q32:Q33))*'Eligible Customers WP'!Q32</f>
        <v>715827.85501355014</v>
      </c>
      <c r="Q21" s="231">
        <f t="shared" si="2"/>
        <v>13381856.814775154</v>
      </c>
      <c r="R21" s="8"/>
      <c r="S21" s="8"/>
      <c r="T21" s="53"/>
      <c r="U21" s="61"/>
      <c r="V21" s="8"/>
      <c r="W21" s="59"/>
      <c r="X21" s="60"/>
      <c r="Y21" s="150"/>
    </row>
    <row r="22" spans="2:25">
      <c r="B22" s="11"/>
      <c r="D22" s="472" t="s">
        <v>313</v>
      </c>
      <c r="E22" s="260">
        <f>(E8/SUM('Eligible Customers WP'!F32:F33))*'Eligible Customers WP'!F33</f>
        <v>10691.847307430129</v>
      </c>
      <c r="F22" s="229">
        <f>(F8/SUM('Eligible Customers WP'!G32:G33))*'Eligible Customers WP'!G33</f>
        <v>11393.810497614179</v>
      </c>
      <c r="G22" s="229">
        <f>(G8/SUM('Eligible Customers WP'!H32:H33))*'Eligible Customers WP'!H33</f>
        <v>18165.317687074832</v>
      </c>
      <c r="H22" s="229">
        <f>(H8/SUM('Eligible Customers WP'!I32:I33))*'Eligible Customers WP'!I33</f>
        <v>22010.648299319728</v>
      </c>
      <c r="I22" s="229">
        <f>(I8/SUM('Eligible Customers WP'!J32:J33))*'Eligible Customers WP'!J33</f>
        <v>34202.867886178858</v>
      </c>
      <c r="J22" s="229">
        <f>(J8/SUM('Eligible Customers WP'!K32:K33))*'Eligible Customers WP'!K33</f>
        <v>41727.818796484105</v>
      </c>
      <c r="K22" s="229">
        <f>(K8/SUM('Eligible Customers WP'!L32:L33))*'Eligible Customers WP'!L33</f>
        <v>52400.303643724699</v>
      </c>
      <c r="L22" s="229">
        <f>(L8/SUM('Eligible Customers WP'!M32:M33))*'Eligible Customers WP'!M33</f>
        <v>57523.749494949494</v>
      </c>
      <c r="M22" s="229">
        <f>(M8/SUM('Eligible Customers WP'!N32:N33))*'Eligible Customers WP'!N33</f>
        <v>48961.045117845119</v>
      </c>
      <c r="N22" s="229">
        <f>(N8/SUM('Eligible Customers WP'!O32:O33))*'Eligible Customers WP'!O33</f>
        <v>38461.010141987834</v>
      </c>
      <c r="O22" s="229">
        <f>(O8/SUM('Eligible Customers WP'!P32:P33))*'Eligible Customers WP'!P33</f>
        <v>29040.288032454358</v>
      </c>
      <c r="P22" s="229">
        <f>(P8/SUM('Eligible Customers WP'!Q32:Q33))*'Eligible Customers WP'!Q33</f>
        <v>19427.478319783197</v>
      </c>
      <c r="Q22" s="231">
        <f t="shared" si="2"/>
        <v>384006.18522484647</v>
      </c>
      <c r="R22" s="8"/>
      <c r="S22" s="8"/>
      <c r="T22" s="53"/>
      <c r="U22" s="61"/>
      <c r="V22" s="8"/>
      <c r="W22" s="59"/>
      <c r="X22" s="60"/>
      <c r="Y22" s="150"/>
    </row>
    <row r="23" spans="2:25">
      <c r="B23" s="11"/>
      <c r="D23" s="472" t="s">
        <v>314</v>
      </c>
      <c r="E23" s="260">
        <f>(E9/SUM('Eligible Customers WP'!F34:F35))*'Eligible Customers WP'!F34</f>
        <v>910223.11111111101</v>
      </c>
      <c r="F23" s="229">
        <f>(F9/SUM('Eligible Customers WP'!G34:G35))*'Eligible Customers WP'!G34</f>
        <v>857523.40893470799</v>
      </c>
      <c r="G23" s="229">
        <f>(G9/SUM('Eligible Customers WP'!H34:H35))*'Eligible Customers WP'!H34</f>
        <v>833018.69444444438</v>
      </c>
      <c r="H23" s="229">
        <f>(H9/SUM('Eligible Customers WP'!I34:I35))*'Eligible Customers WP'!I34</f>
        <v>927545.66666666663</v>
      </c>
      <c r="I23" s="229">
        <f>(I9/SUM('Eligible Customers WP'!J34:J35))*'Eligible Customers WP'!J34</f>
        <v>1522581.4432989692</v>
      </c>
      <c r="J23" s="229">
        <f>(J9/SUM('Eligible Customers WP'!K34:K35))*'Eligible Customers WP'!K34</f>
        <v>1859239.505154639</v>
      </c>
      <c r="K23" s="229">
        <f>(K9/SUM('Eligible Customers WP'!L34:L35))*'Eligible Customers WP'!L34</f>
        <v>2205133.333333333</v>
      </c>
      <c r="L23" s="229">
        <f>(L9/SUM('Eligible Customers WP'!M34:M35))*'Eligible Customers WP'!M34</f>
        <v>2202858.6391752576</v>
      </c>
      <c r="M23" s="229">
        <f>(M9/SUM('Eligible Customers WP'!N34:N35))*'Eligible Customers WP'!N34</f>
        <v>1813174.9828178692</v>
      </c>
      <c r="N23" s="229">
        <f>(N9/SUM('Eligible Customers WP'!O34:O35))*'Eligible Customers WP'!O34</f>
        <v>1826541.3058419244</v>
      </c>
      <c r="O23" s="229">
        <f>(O9/SUM('Eligible Customers WP'!P34:P35))*'Eligible Customers WP'!P34</f>
        <v>1305143.4226804124</v>
      </c>
      <c r="P23" s="229">
        <f>(P9/SUM('Eligible Customers WP'!Q34:Q35))*'Eligible Customers WP'!Q34</f>
        <v>1100364.0962199313</v>
      </c>
      <c r="Q23" s="231">
        <f t="shared" si="2"/>
        <v>17363347.609679267</v>
      </c>
      <c r="R23" s="8"/>
      <c r="S23" s="8"/>
      <c r="T23" s="53"/>
      <c r="U23" s="61"/>
      <c r="V23" s="8"/>
      <c r="W23" s="59"/>
      <c r="X23" s="60"/>
      <c r="Y23" s="150"/>
    </row>
    <row r="24" spans="2:25">
      <c r="D24" s="472" t="s">
        <v>315</v>
      </c>
      <c r="E24" s="260">
        <f>(E9/SUM('Eligible Customers WP'!F34:F35))*'Eligible Customers WP'!F35</f>
        <v>82747.555555555547</v>
      </c>
      <c r="F24" s="229">
        <f>(F9/SUM('Eligible Customers WP'!G34:G35))*'Eligible Customers WP'!G35</f>
        <v>87701.257731958758</v>
      </c>
      <c r="G24" s="229">
        <f>(G9/SUM('Eligible Customers WP'!H34:H35))*'Eligible Customers WP'!H35</f>
        <v>75728.972222222219</v>
      </c>
      <c r="H24" s="229">
        <f>(H9/SUM('Eligible Customers WP'!I34:I35))*'Eligible Customers WP'!I35</f>
        <v>84322.333333333328</v>
      </c>
      <c r="I24" s="229">
        <f>(I9/SUM('Eligible Customers WP'!J34:J35))*'Eligible Customers WP'!J35</f>
        <v>155718.55670103093</v>
      </c>
      <c r="J24" s="229">
        <f>(J9/SUM('Eligible Customers WP'!K34:K35))*'Eligible Customers WP'!K35</f>
        <v>190149.49484536081</v>
      </c>
      <c r="K24" s="229">
        <f>(K9/SUM('Eligible Customers WP'!L34:L35))*'Eligible Customers WP'!L35</f>
        <v>250583.33333333331</v>
      </c>
      <c r="L24" s="229">
        <f>(L9/SUM('Eligible Customers WP'!M34:M35))*'Eligible Customers WP'!M35</f>
        <v>225292.36082474227</v>
      </c>
      <c r="M24" s="229">
        <f>(M9/SUM('Eligible Customers WP'!N34:N35))*'Eligible Customers WP'!N35</f>
        <v>185438.35051546388</v>
      </c>
      <c r="N24" s="229">
        <f>(N9/SUM('Eligible Customers WP'!O34:O35))*'Eligible Customers WP'!O35</f>
        <v>186805.36082474227</v>
      </c>
      <c r="O24" s="229">
        <f>(O9/SUM('Eligible Customers WP'!P34:P35))*'Eligible Customers WP'!P35</f>
        <v>133480.57731958764</v>
      </c>
      <c r="P24" s="229">
        <f>(P9/SUM('Eligible Customers WP'!Q34:Q35))*'Eligible Customers WP'!Q35</f>
        <v>112537.23711340207</v>
      </c>
      <c r="Q24" s="231">
        <f t="shared" si="2"/>
        <v>1770505.390320733</v>
      </c>
      <c r="R24" s="8"/>
      <c r="S24" s="8"/>
      <c r="T24" s="53"/>
      <c r="U24" s="61"/>
    </row>
    <row r="25" spans="2:25">
      <c r="D25" s="472" t="s">
        <v>316</v>
      </c>
      <c r="E25" s="260">
        <f>(E10/SUM('Eligible Customers WP'!F36:F37))*'Eligible Customers WP'!F36</f>
        <v>73474.28571428571</v>
      </c>
      <c r="F25" s="229">
        <f>(F10/SUM('Eligible Customers WP'!G36:G37))*'Eligible Customers WP'!G36</f>
        <v>74674.28571428571</v>
      </c>
      <c r="G25" s="229">
        <f>(G10/SUM('Eligible Customers WP'!H36:H37))*'Eligible Customers WP'!H36</f>
        <v>69925.71428571429</v>
      </c>
      <c r="H25" s="229">
        <f>(H10/SUM('Eligible Customers WP'!I36:I37))*'Eligible Customers WP'!I36</f>
        <v>72805.71428571429</v>
      </c>
      <c r="I25" s="229">
        <f>(I10/SUM('Eligible Customers WP'!J36:J37))*'Eligible Customers WP'!J36</f>
        <v>142662.85714285716</v>
      </c>
      <c r="J25" s="229">
        <f>(J10/SUM('Eligible Customers WP'!K36:K37))*'Eligible Customers WP'!K36</f>
        <v>159968.57142857142</v>
      </c>
      <c r="K25" s="229">
        <f>(K10/SUM('Eligible Customers WP'!L36:L37))*'Eligible Customers WP'!L36</f>
        <v>182022.85714285716</v>
      </c>
      <c r="L25" s="229">
        <f>(L10/SUM('Eligible Customers WP'!M36:M37))*'Eligible Customers WP'!M36</f>
        <v>184260</v>
      </c>
      <c r="M25" s="229">
        <f>(M10/SUM('Eligible Customers WP'!N36:N37))*'Eligible Customers WP'!N36</f>
        <v>157885.71428571429</v>
      </c>
      <c r="N25" s="229">
        <f>(N10/SUM('Eligible Customers WP'!O36:O37))*'Eligible Customers WP'!O36</f>
        <v>163448.57142857142</v>
      </c>
      <c r="O25" s="229">
        <f>(O10/SUM('Eligible Customers WP'!P36:P37))*'Eligible Customers WP'!P36</f>
        <v>137717.14285714284</v>
      </c>
      <c r="P25" s="229">
        <f>(P10/SUM('Eligible Customers WP'!Q36:Q37))*'Eligible Customers WP'!Q36</f>
        <v>99668.571428571435</v>
      </c>
      <c r="Q25" s="231">
        <f t="shared" si="2"/>
        <v>1518514.2857142854</v>
      </c>
      <c r="R25" s="8"/>
      <c r="S25" s="8"/>
      <c r="T25" s="53"/>
      <c r="U25" s="61"/>
      <c r="V25" s="8"/>
      <c r="W25" s="59"/>
      <c r="X25" s="60"/>
      <c r="Y25" s="150"/>
    </row>
    <row r="26" spans="2:25">
      <c r="D26" s="472" t="s">
        <v>317</v>
      </c>
      <c r="E26" s="260">
        <f>(E10/SUM('Eligible Customers WP'!F36:F37))*'Eligible Customers WP'!F37</f>
        <v>12245.714285714286</v>
      </c>
      <c r="F26" s="229">
        <f>(F10/SUM('Eligible Customers WP'!G36:G37))*'Eligible Customers WP'!G37</f>
        <v>12445.714285714286</v>
      </c>
      <c r="G26" s="229">
        <f>(G10/SUM('Eligible Customers WP'!H36:H37))*'Eligible Customers WP'!H37</f>
        <v>11654.285714285714</v>
      </c>
      <c r="H26" s="229">
        <f>(H10/SUM('Eligible Customers WP'!I36:I37))*'Eligible Customers WP'!I37</f>
        <v>12134.285714285714</v>
      </c>
      <c r="I26" s="229">
        <f>(I10/SUM('Eligible Customers WP'!J36:J37))*'Eligible Customers WP'!J37</f>
        <v>23777.142857142859</v>
      </c>
      <c r="J26" s="229">
        <f>(J10/SUM('Eligible Customers WP'!K36:K37))*'Eligible Customers WP'!K37</f>
        <v>26661.428571428572</v>
      </c>
      <c r="K26" s="229">
        <f>(K10/SUM('Eligible Customers WP'!L36:L37))*'Eligible Customers WP'!L37</f>
        <v>30337.142857142859</v>
      </c>
      <c r="L26" s="229">
        <f>(L10/SUM('Eligible Customers WP'!M36:M37))*'Eligible Customers WP'!M37</f>
        <v>30710</v>
      </c>
      <c r="M26" s="229">
        <f>(M10/SUM('Eligible Customers WP'!N36:N37))*'Eligible Customers WP'!N37</f>
        <v>26314.285714285714</v>
      </c>
      <c r="N26" s="229">
        <f>(N10/SUM('Eligible Customers WP'!O36:O37))*'Eligible Customers WP'!O37</f>
        <v>27241.428571428572</v>
      </c>
      <c r="O26" s="229">
        <f>(O10/SUM('Eligible Customers WP'!P36:P37))*'Eligible Customers WP'!P37</f>
        <v>22952.857142857141</v>
      </c>
      <c r="P26" s="229">
        <f>(P10/SUM('Eligible Customers WP'!Q36:Q37))*'Eligible Customers WP'!Q37</f>
        <v>16611.428571428572</v>
      </c>
      <c r="Q26" s="231">
        <f t="shared" si="2"/>
        <v>253085.71428571426</v>
      </c>
      <c r="R26" s="8"/>
      <c r="S26" s="8"/>
      <c r="T26" s="53"/>
      <c r="U26" s="61"/>
    </row>
    <row r="27" spans="2:25">
      <c r="D27" s="472" t="s">
        <v>318</v>
      </c>
      <c r="E27" s="260">
        <f>(E11/SUM('Eligible Customers WP'!F38:F39))*'Eligible Customers WP'!F38</f>
        <v>10787764.369968239</v>
      </c>
      <c r="F27" s="229">
        <f>(F11/SUM('Eligible Customers WP'!G38:G39))*'Eligible Customers WP'!G38</f>
        <v>11775230.220272651</v>
      </c>
      <c r="G27" s="229">
        <f>(G11/SUM('Eligible Customers WP'!H38:H39))*'Eligible Customers WP'!H38</f>
        <v>12540776.114377698</v>
      </c>
      <c r="H27" s="229">
        <f>(H11/SUM('Eligible Customers WP'!I38:I39))*'Eligible Customers WP'!I38</f>
        <v>13594458.46039639</v>
      </c>
      <c r="I27" s="229">
        <f>(I11/SUM('Eligible Customers WP'!J38:J39))*'Eligible Customers WP'!J38</f>
        <v>19185781.666958928</v>
      </c>
      <c r="J27" s="229">
        <f>(J11/SUM('Eligible Customers WP'!K38:K39))*'Eligible Customers WP'!K38</f>
        <v>15790699.70072829</v>
      </c>
      <c r="K27" s="229">
        <f>(K11/SUM('Eligible Customers WP'!L38:L39))*'Eligible Customers WP'!L38</f>
        <v>13062696.330357151</v>
      </c>
      <c r="L27" s="229">
        <f>(L11/SUM('Eligible Customers WP'!M38:M39))*'Eligible Customers WP'!M38</f>
        <v>19532090.136190273</v>
      </c>
      <c r="M27" s="229">
        <f>(M11/SUM('Eligible Customers WP'!N38:N39))*'Eligible Customers WP'!N38</f>
        <v>9286808.245162515</v>
      </c>
      <c r="N27" s="229">
        <f>(N11/SUM('Eligible Customers WP'!O38:O39))*'Eligible Customers WP'!O38</f>
        <v>14935873.133843122</v>
      </c>
      <c r="O27" s="229">
        <f>(O11/SUM('Eligible Customers WP'!P38:P39))*'Eligible Customers WP'!P38</f>
        <v>9215553.791485155</v>
      </c>
      <c r="P27" s="229">
        <f>(P11/SUM('Eligible Customers WP'!Q38:Q39))*'Eligible Customers WP'!Q38</f>
        <v>9955137.7119030729</v>
      </c>
      <c r="Q27" s="231">
        <f>SUM(E27:P27)</f>
        <v>159662869.8816435</v>
      </c>
      <c r="R27" s="8"/>
      <c r="S27" s="8"/>
      <c r="T27" s="53"/>
      <c r="U27" s="61"/>
      <c r="V27" s="8"/>
      <c r="W27" s="59"/>
      <c r="X27" s="60"/>
      <c r="Y27" s="150"/>
    </row>
    <row r="28" spans="2:25">
      <c r="D28" s="472" t="s">
        <v>319</v>
      </c>
      <c r="E28" s="261">
        <f>(E11/SUM('Eligible Customers WP'!F38:F39))*'Eligible Customers WP'!F39</f>
        <v>65380.390121019635</v>
      </c>
      <c r="F28" s="262">
        <f>(F11/SUM('Eligible Customers WP'!G38:G39))*'Eligible Customers WP'!G39</f>
        <v>71365.031638016066</v>
      </c>
      <c r="G28" s="262">
        <f>(G11/SUM('Eligible Customers WP'!H38:H39))*'Eligible Customers WP'!H39</f>
        <v>76004.703723501196</v>
      </c>
      <c r="H28" s="262">
        <f>(H11/SUM('Eligible Customers WP'!I38:I39))*'Eligible Customers WP'!I39</f>
        <v>82390.657335735697</v>
      </c>
      <c r="I28" s="262">
        <f>(I11/SUM('Eligible Customers WP'!J38:J39))*'Eligible Customers WP'!J39</f>
        <v>116277.46464823592</v>
      </c>
      <c r="J28" s="262">
        <f>(J11/SUM('Eligible Customers WP'!K38:K39))*'Eligible Customers WP'!K39</f>
        <v>95701.210307444184</v>
      </c>
      <c r="K28" s="262">
        <f>(K11/SUM('Eligible Customers WP'!L38:L39))*'Eligible Customers WP'!L39</f>
        <v>79167.8565476191</v>
      </c>
      <c r="L28" s="262">
        <f>(L11/SUM('Eligible Customers WP'!M38:M39))*'Eligible Customers WP'!M39</f>
        <v>118376.30385569863</v>
      </c>
      <c r="M28" s="262">
        <f>(M11/SUM('Eligible Customers WP'!N38:N39))*'Eligible Customers WP'!N39</f>
        <v>56283.68633431827</v>
      </c>
      <c r="N28" s="262">
        <f>(N11/SUM('Eligible Customers WP'!O38:O39))*'Eligible Customers WP'!O39</f>
        <v>90520.443235412866</v>
      </c>
      <c r="O28" s="262">
        <f>(O11/SUM('Eligible Customers WP'!P38:P39))*'Eligible Customers WP'!P39</f>
        <v>55851.841160516087</v>
      </c>
      <c r="P28" s="262">
        <f>(P11/SUM('Eligible Customers WP'!Q38:Q39))*'Eligible Customers WP'!Q39</f>
        <v>60334.167950927716</v>
      </c>
      <c r="Q28" s="230">
        <f t="shared" si="2"/>
        <v>967653.75685844547</v>
      </c>
      <c r="R28" s="8"/>
      <c r="S28" s="8"/>
    </row>
    <row r="29" spans="2:25" ht="15.75" thickBot="1">
      <c r="Q29" s="50">
        <f>SUM(Q16:Q28)</f>
        <v>433649684.30516863</v>
      </c>
    </row>
    <row r="30" spans="2:25" s="63" customFormat="1">
      <c r="S30" s="73"/>
    </row>
    <row r="31" spans="2:25"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2:25">
      <c r="D32" s="514" t="s">
        <v>336</v>
      </c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</row>
    <row r="33" spans="4:23">
      <c r="D33" s="475" t="s">
        <v>337</v>
      </c>
      <c r="E33" s="476" t="s">
        <v>338</v>
      </c>
      <c r="F33" s="476" t="s">
        <v>339</v>
      </c>
      <c r="G33" s="476" t="s">
        <v>340</v>
      </c>
      <c r="H33" s="476" t="s">
        <v>341</v>
      </c>
      <c r="I33" s="476" t="s">
        <v>158</v>
      </c>
      <c r="J33" s="476" t="s">
        <v>342</v>
      </c>
      <c r="K33" s="476" t="s">
        <v>343</v>
      </c>
      <c r="L33" s="476" t="s">
        <v>344</v>
      </c>
      <c r="M33" s="476" t="s">
        <v>345</v>
      </c>
      <c r="N33" s="476" t="s">
        <v>346</v>
      </c>
      <c r="O33" s="476" t="s">
        <v>347</v>
      </c>
      <c r="P33" s="476" t="s">
        <v>348</v>
      </c>
      <c r="Q33" s="477" t="s">
        <v>178</v>
      </c>
    </row>
    <row r="34" spans="4:23">
      <c r="D34" s="472" t="s">
        <v>294</v>
      </c>
      <c r="E34" s="478">
        <f>'Forecasted Therms WP'!B26</f>
        <v>23050974.666666668</v>
      </c>
      <c r="F34" s="479">
        <f>'Forecasted Therms WP'!C26</f>
        <v>18869149.666666668</v>
      </c>
      <c r="G34" s="479">
        <f>'Forecasted Therms WP'!D26</f>
        <v>15798266</v>
      </c>
      <c r="H34" s="479">
        <f>'Forecasted Therms WP'!E26</f>
        <v>9954524.333333334</v>
      </c>
      <c r="I34" s="479">
        <f>'Forecasted Therms WP'!F26</f>
        <v>5599552.333333333</v>
      </c>
      <c r="J34" s="479">
        <f>'Forecasted Therms WP'!G26</f>
        <v>3788608.6666666665</v>
      </c>
      <c r="K34" s="479">
        <f>'Forecasted Therms WP'!H26</f>
        <v>3243007.3333333335</v>
      </c>
      <c r="L34" s="479">
        <f>'Forecasted Therms WP'!I26</f>
        <v>3203116.3333333335</v>
      </c>
      <c r="M34" s="479">
        <f>'Forecasted Therms WP'!J26</f>
        <v>4066576.3333333335</v>
      </c>
      <c r="N34" s="479">
        <f>'Forecasted Therms WP'!K26</f>
        <v>10103106.333333334</v>
      </c>
      <c r="O34" s="479">
        <f>'Forecasted Therms WP'!L26</f>
        <v>17569133</v>
      </c>
      <c r="P34" s="480">
        <f>'Forecasted Therms WP'!M26</f>
        <v>23775234.666666668</v>
      </c>
      <c r="Q34" s="481">
        <f t="shared" ref="Q34:Q38" si="3">SUM(E34:P34)</f>
        <v>139021249.66666666</v>
      </c>
      <c r="R34" s="10"/>
      <c r="S34" s="8"/>
      <c r="T34" s="8"/>
      <c r="U34" s="8"/>
      <c r="V34" s="36"/>
      <c r="W34" s="36"/>
    </row>
    <row r="35" spans="4:23">
      <c r="D35" s="472" t="s">
        <v>295</v>
      </c>
      <c r="E35" s="252">
        <f>'Forecasted Therms WP'!B27</f>
        <v>16118767.666666666</v>
      </c>
      <c r="F35" s="253">
        <f>'Forecasted Therms WP'!C27</f>
        <v>13166705</v>
      </c>
      <c r="G35" s="253">
        <f>'Forecasted Therms WP'!D27</f>
        <v>10903951</v>
      </c>
      <c r="H35" s="253">
        <f>'Forecasted Therms WP'!E27</f>
        <v>6939665</v>
      </c>
      <c r="I35" s="253">
        <f>'Forecasted Therms WP'!F27</f>
        <v>4327256.666666667</v>
      </c>
      <c r="J35" s="253">
        <f>'Forecasted Therms WP'!G27</f>
        <v>3292498.6666666665</v>
      </c>
      <c r="K35" s="253">
        <f>'Forecasted Therms WP'!H27</f>
        <v>3137843.6666666665</v>
      </c>
      <c r="L35" s="253">
        <f>'Forecasted Therms WP'!I27</f>
        <v>3138415.3333333335</v>
      </c>
      <c r="M35" s="253">
        <f>'Forecasted Therms WP'!J27</f>
        <v>3439350.6666666665</v>
      </c>
      <c r="N35" s="253">
        <f>'Forecasted Therms WP'!K27</f>
        <v>6938461.333333333</v>
      </c>
      <c r="O35" s="253">
        <f>'Forecasted Therms WP'!L27</f>
        <v>11702424</v>
      </c>
      <c r="P35" s="254">
        <f>'Forecasted Therms WP'!M27</f>
        <v>16254516</v>
      </c>
      <c r="Q35" s="255">
        <f t="shared" si="3"/>
        <v>99359854.999999985</v>
      </c>
      <c r="S35" s="8"/>
      <c r="T35" s="8"/>
      <c r="U35" s="8"/>
      <c r="V35" s="36"/>
      <c r="W35" s="36"/>
    </row>
    <row r="36" spans="4:23">
      <c r="D36" s="472" t="s">
        <v>296</v>
      </c>
      <c r="E36" s="252">
        <f>'Forecasted Therms WP'!B28</f>
        <v>1761961</v>
      </c>
      <c r="F36" s="253">
        <f>'Forecasted Therms WP'!C28</f>
        <v>1454172.3333333333</v>
      </c>
      <c r="G36" s="253">
        <f>'Forecasted Therms WP'!D28</f>
        <v>1360177</v>
      </c>
      <c r="H36" s="253">
        <f>'Forecasted Therms WP'!E28</f>
        <v>1013753</v>
      </c>
      <c r="I36" s="253">
        <f>'Forecasted Therms WP'!F28</f>
        <v>734355.33333333337</v>
      </c>
      <c r="J36" s="253">
        <f>'Forecasted Therms WP'!G28</f>
        <v>522831.33333333331</v>
      </c>
      <c r="K36" s="253">
        <f>'Forecasted Therms WP'!H28</f>
        <v>557157.33333333337</v>
      </c>
      <c r="L36" s="253">
        <f>'Forecasted Therms WP'!I28</f>
        <v>809182.33333333337</v>
      </c>
      <c r="M36" s="253">
        <f>'Forecasted Therms WP'!J28</f>
        <v>980474.33333333337</v>
      </c>
      <c r="N36" s="253">
        <f>'Forecasted Therms WP'!K28</f>
        <v>1294447</v>
      </c>
      <c r="O36" s="253">
        <f>'Forecasted Therms WP'!L28</f>
        <v>1469415.3333333333</v>
      </c>
      <c r="P36" s="254">
        <f>'Forecasted Therms WP'!M28</f>
        <v>1725716.6666666667</v>
      </c>
      <c r="Q36" s="255">
        <f t="shared" si="3"/>
        <v>13683642.999999998</v>
      </c>
      <c r="S36" s="8"/>
      <c r="T36" s="8"/>
      <c r="U36" s="8"/>
      <c r="V36" s="36"/>
      <c r="W36" s="36"/>
    </row>
    <row r="37" spans="4:23">
      <c r="D37" s="472" t="s">
        <v>297</v>
      </c>
      <c r="E37" s="252">
        <f>'Forecasted Therms WP'!B29</f>
        <v>2321701</v>
      </c>
      <c r="F37" s="253">
        <f>'Forecasted Therms WP'!C29</f>
        <v>1856123.3333333333</v>
      </c>
      <c r="G37" s="253">
        <f>'Forecasted Therms WP'!D29</f>
        <v>1943376.6666666667</v>
      </c>
      <c r="H37" s="253">
        <f>'Forecasted Therms WP'!E29</f>
        <v>1398184</v>
      </c>
      <c r="I37" s="253">
        <f>'Forecasted Therms WP'!F29</f>
        <v>1181421.3333333333</v>
      </c>
      <c r="J37" s="253">
        <f>'Forecasted Therms WP'!G29</f>
        <v>992970.66666666663</v>
      </c>
      <c r="K37" s="253">
        <f>'Forecasted Therms WP'!H29</f>
        <v>945224.66666666663</v>
      </c>
      <c r="L37" s="253">
        <f>'Forecasted Therms WP'!I29</f>
        <v>908747.66666666663</v>
      </c>
      <c r="M37" s="253">
        <f>'Forecasted Therms WP'!J29</f>
        <v>1011868</v>
      </c>
      <c r="N37" s="253">
        <f>'Forecasted Therms WP'!K29</f>
        <v>1678300</v>
      </c>
      <c r="O37" s="253">
        <f>'Forecasted Therms WP'!L29</f>
        <v>2049389</v>
      </c>
      <c r="P37" s="254">
        <f>'Forecasted Therms WP'!M29</f>
        <v>2455716.6666666665</v>
      </c>
      <c r="Q37" s="255">
        <f t="shared" si="3"/>
        <v>18743023</v>
      </c>
      <c r="S37" s="8"/>
      <c r="T37" s="8"/>
      <c r="U37" s="8"/>
      <c r="V37" s="36"/>
      <c r="W37" s="36"/>
    </row>
    <row r="38" spans="4:23">
      <c r="D38" s="472" t="s">
        <v>298</v>
      </c>
      <c r="E38" s="252">
        <f>'Forecasted Therms WP'!B30</f>
        <v>215510</v>
      </c>
      <c r="F38" s="253">
        <f>'Forecasted Therms WP'!C30</f>
        <v>178910</v>
      </c>
      <c r="G38" s="253">
        <f>'Forecasted Therms WP'!D30</f>
        <v>192330</v>
      </c>
      <c r="H38" s="253">
        <f>'Forecasted Therms WP'!E30</f>
        <v>161480</v>
      </c>
      <c r="I38" s="253">
        <f>'Forecasted Therms WP'!F30</f>
        <v>117090</v>
      </c>
      <c r="J38" s="253">
        <f>'Forecasted Therms WP'!G30</f>
        <v>85720</v>
      </c>
      <c r="K38" s="253">
        <f>'Forecasted Therms WP'!H30</f>
        <v>87120</v>
      </c>
      <c r="L38" s="253">
        <f>'Forecasted Therms WP'!I30</f>
        <v>81580</v>
      </c>
      <c r="M38" s="253">
        <f>'Forecasted Therms WP'!J30</f>
        <v>84940</v>
      </c>
      <c r="N38" s="253">
        <f>'Forecasted Therms WP'!K30</f>
        <v>166440</v>
      </c>
      <c r="O38" s="253">
        <f>'Forecasted Therms WP'!L30</f>
        <v>186630</v>
      </c>
      <c r="P38" s="254">
        <f>'Forecasted Therms WP'!M30</f>
        <v>212360</v>
      </c>
      <c r="Q38" s="255">
        <f t="shared" si="3"/>
        <v>1770110</v>
      </c>
      <c r="S38" s="8"/>
      <c r="T38" s="8"/>
      <c r="U38" s="8"/>
      <c r="V38" s="36"/>
      <c r="W38" s="36"/>
    </row>
    <row r="39" spans="4:23">
      <c r="D39" s="472" t="s">
        <v>299</v>
      </c>
      <c r="E39" s="256">
        <f>'Forecasted Therms WP'!B31</f>
        <v>19431892.479315963</v>
      </c>
      <c r="F39" s="257">
        <f>'Forecasted Therms WP'!C31</f>
        <v>9142720.9218874313</v>
      </c>
      <c r="G39" s="257">
        <f>'Forecasted Therms WP'!D31</f>
        <v>14821820.320476137</v>
      </c>
      <c r="H39" s="257">
        <f>'Forecasted Therms WP'!E31</f>
        <v>9086814.2231963687</v>
      </c>
      <c r="I39" s="257">
        <f>'Forecasted Therms WP'!F31</f>
        <v>9834701.8588927984</v>
      </c>
      <c r="J39" s="257">
        <f>'Forecasted Therms WP'!G31</f>
        <v>10853144.76008926</v>
      </c>
      <c r="K39" s="257">
        <f>'Forecasted Therms WP'!H31</f>
        <v>11846595.251910668</v>
      </c>
      <c r="L39" s="257">
        <f>'Forecasted Therms WP'!I31</f>
        <v>12616780.818101197</v>
      </c>
      <c r="M39" s="257">
        <f>'Forecasted Therms WP'!J31</f>
        <v>13676849.117732126</v>
      </c>
      <c r="N39" s="257">
        <f>'Forecasted Therms WP'!K31</f>
        <v>19302059.131607164</v>
      </c>
      <c r="O39" s="257">
        <f>'Forecasted Therms WP'!L31</f>
        <v>15886400.911035735</v>
      </c>
      <c r="P39" s="258">
        <f>'Forecasted Therms WP'!M31</f>
        <v>13141864.186904769</v>
      </c>
      <c r="Q39" s="259">
        <f>SUM(E39:P39)</f>
        <v>159641643.98114961</v>
      </c>
      <c r="S39" s="8"/>
      <c r="T39" s="8"/>
      <c r="U39" s="8"/>
      <c r="V39" s="36"/>
      <c r="W39" s="36"/>
    </row>
    <row r="40" spans="4:23">
      <c r="D40" s="180"/>
      <c r="E40" s="49">
        <f>SUM(E34:E39)</f>
        <v>62900806.812649295</v>
      </c>
      <c r="F40" s="49">
        <f>SUM(F34:F39)</f>
        <v>44667781.255220771</v>
      </c>
      <c r="G40" s="49">
        <f>SUM(G34:G39)</f>
        <v>45019920.987142801</v>
      </c>
      <c r="H40" s="49">
        <f t="shared" ref="H40:P40" si="4">SUM(H34:H39)</f>
        <v>28554420.556529704</v>
      </c>
      <c r="I40" s="49">
        <f t="shared" si="4"/>
        <v>21794377.525559466</v>
      </c>
      <c r="J40" s="49">
        <f t="shared" si="4"/>
        <v>19535774.093422592</v>
      </c>
      <c r="K40" s="49">
        <f t="shared" si="4"/>
        <v>19816948.251910668</v>
      </c>
      <c r="L40" s="49">
        <f t="shared" si="4"/>
        <v>20757822.484767865</v>
      </c>
      <c r="M40" s="49">
        <f t="shared" si="4"/>
        <v>23260058.451065458</v>
      </c>
      <c r="N40" s="49">
        <f t="shared" si="4"/>
        <v>39482813.798273832</v>
      </c>
      <c r="O40" s="49">
        <f t="shared" si="4"/>
        <v>48863392.244369067</v>
      </c>
      <c r="P40" s="49">
        <f t="shared" si="4"/>
        <v>57565408.186904773</v>
      </c>
      <c r="Q40" s="49"/>
      <c r="R40" s="49"/>
      <c r="S40" s="49"/>
      <c r="T40" s="57"/>
    </row>
    <row r="41" spans="4:23">
      <c r="D41" s="180"/>
      <c r="E41" s="180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57"/>
    </row>
    <row r="42" spans="4:23">
      <c r="D42" s="513"/>
      <c r="E42" s="513"/>
      <c r="F42" s="51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47"/>
    </row>
    <row r="43" spans="4:23">
      <c r="D43" s="180"/>
      <c r="E43" s="49"/>
      <c r="F43" s="54"/>
      <c r="G43" s="4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47"/>
    </row>
    <row r="44" spans="4:23">
      <c r="D44" s="180"/>
      <c r="E44" s="49"/>
      <c r="F44" s="49"/>
      <c r="G44" s="49"/>
      <c r="H44" s="49"/>
      <c r="I44" s="49"/>
      <c r="J44" s="49"/>
      <c r="K44" s="49"/>
      <c r="L44" s="49"/>
      <c r="M44" s="49"/>
      <c r="N44" s="1"/>
      <c r="O44" s="1"/>
      <c r="P44" s="1"/>
      <c r="Q44" s="1"/>
      <c r="R44" s="1"/>
      <c r="S44" s="47"/>
    </row>
    <row r="45" spans="4:23">
      <c r="D45" s="180"/>
      <c r="E45" s="49"/>
      <c r="F45" s="49"/>
      <c r="G45" s="292"/>
      <c r="H45" s="62"/>
      <c r="I45" s="62"/>
      <c r="J45" s="62"/>
      <c r="K45" s="62"/>
      <c r="L45" s="62"/>
      <c r="M45" s="62"/>
      <c r="N45" s="1"/>
      <c r="O45" s="1"/>
      <c r="P45" s="1"/>
      <c r="Q45" s="1"/>
      <c r="R45" s="1"/>
      <c r="S45" s="47"/>
    </row>
    <row r="46" spans="4:23">
      <c r="D46" s="180"/>
      <c r="E46" s="49"/>
      <c r="F46" s="49"/>
      <c r="G46" s="49"/>
      <c r="H46" s="49"/>
      <c r="I46" s="49"/>
      <c r="J46" s="49"/>
      <c r="K46" s="49"/>
      <c r="L46" s="49"/>
      <c r="M46" s="49"/>
      <c r="N46" s="1"/>
      <c r="O46" s="1"/>
      <c r="P46" s="1"/>
      <c r="Q46" s="1"/>
      <c r="R46" s="1"/>
      <c r="S46" s="47"/>
    </row>
    <row r="47" spans="4:23">
      <c r="D47" s="180"/>
      <c r="E47" s="49"/>
      <c r="F47" s="49"/>
      <c r="G47" s="4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47"/>
    </row>
    <row r="48" spans="4:23">
      <c r="D48" s="180"/>
      <c r="E48" s="49"/>
      <c r="F48" s="4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47"/>
    </row>
    <row r="49" spans="4:20">
      <c r="D49" s="54"/>
      <c r="E49" s="49"/>
      <c r="G49" s="49"/>
      <c r="H49" s="4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47"/>
    </row>
  </sheetData>
  <mergeCells count="4">
    <mergeCell ref="A14:B14"/>
    <mergeCell ref="D42:F42"/>
    <mergeCell ref="D32:Q32"/>
    <mergeCell ref="D4:Q4"/>
  </mergeCells>
  <phoneticPr fontId="27" type="noConversion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AFE04-CF7A-4F5B-A793-AFE110287B37}">
  <sheetPr codeName="Sheet8"/>
  <dimension ref="A1:S23"/>
  <sheetViews>
    <sheetView workbookViewId="0">
      <selection activeCell="F30" sqref="F30"/>
    </sheetView>
  </sheetViews>
  <sheetFormatPr defaultRowHeight="12.75"/>
  <cols>
    <col min="1" max="1" width="30.7109375" style="2" customWidth="1"/>
    <col min="2" max="17" width="12.7109375" style="1" customWidth="1"/>
    <col min="18" max="16384" width="9.140625" style="1"/>
  </cols>
  <sheetData>
    <row r="1" spans="1:19" s="3" customFormat="1" ht="15">
      <c r="A1" t="s">
        <v>0</v>
      </c>
    </row>
    <row r="2" spans="1:19" ht="15">
      <c r="A2" t="s">
        <v>1</v>
      </c>
    </row>
    <row r="3" spans="1:19" s="3" customFormat="1" ht="15">
      <c r="A3" t="s">
        <v>2</v>
      </c>
    </row>
    <row r="4" spans="1:19" s="3" customFormat="1" ht="15">
      <c r="A4" s="63"/>
    </row>
    <row r="5" spans="1:19" s="414" customFormat="1">
      <c r="A5" s="187" t="s">
        <v>279</v>
      </c>
      <c r="B5" s="414" t="s">
        <v>349</v>
      </c>
      <c r="C5" s="414" t="s">
        <v>350</v>
      </c>
      <c r="D5" s="414" t="s">
        <v>351</v>
      </c>
      <c r="E5" s="414" t="s">
        <v>352</v>
      </c>
      <c r="F5" s="414" t="s">
        <v>353</v>
      </c>
      <c r="G5" s="414" t="s">
        <v>354</v>
      </c>
      <c r="H5" s="414" t="s">
        <v>355</v>
      </c>
      <c r="I5" s="414" t="s">
        <v>356</v>
      </c>
      <c r="J5" s="414" t="s">
        <v>357</v>
      </c>
      <c r="K5" s="414" t="s">
        <v>358</v>
      </c>
      <c r="L5" s="414" t="s">
        <v>359</v>
      </c>
      <c r="M5" s="414" t="s">
        <v>360</v>
      </c>
      <c r="N5" s="414" t="s">
        <v>361</v>
      </c>
      <c r="O5" s="414" t="s">
        <v>362</v>
      </c>
      <c r="P5" s="414" t="s">
        <v>363</v>
      </c>
      <c r="Q5" s="414" t="s">
        <v>364</v>
      </c>
      <c r="R5" s="414" t="s">
        <v>365</v>
      </c>
      <c r="S5" s="414" t="s">
        <v>366</v>
      </c>
    </row>
    <row r="7" spans="1:19">
      <c r="A7" s="2" t="s">
        <v>367</v>
      </c>
      <c r="B7" s="1">
        <v>206857</v>
      </c>
      <c r="C7" s="1">
        <v>206842</v>
      </c>
      <c r="D7" s="1">
        <v>206720</v>
      </c>
      <c r="E7" s="1">
        <v>206467</v>
      </c>
      <c r="F7" s="1">
        <v>206148</v>
      </c>
      <c r="G7" s="1">
        <v>205882</v>
      </c>
      <c r="H7" s="1">
        <v>205604</v>
      </c>
      <c r="I7" s="1">
        <v>205459</v>
      </c>
      <c r="J7" s="1">
        <v>205632</v>
      </c>
      <c r="K7" s="1">
        <v>206245</v>
      </c>
      <c r="L7" s="1">
        <v>206593</v>
      </c>
      <c r="M7" s="1">
        <v>206736</v>
      </c>
      <c r="N7" s="1">
        <v>206265.41666666599</v>
      </c>
      <c r="O7" s="1">
        <v>206857</v>
      </c>
      <c r="P7" s="1">
        <v>206842</v>
      </c>
      <c r="Q7" s="1">
        <v>206720</v>
      </c>
      <c r="R7" s="1">
        <v>206467</v>
      </c>
      <c r="S7" s="1">
        <v>206148</v>
      </c>
    </row>
    <row r="10" spans="1:19">
      <c r="A10" s="2" t="s">
        <v>368</v>
      </c>
      <c r="B10" s="1">
        <v>27890</v>
      </c>
      <c r="C10" s="1">
        <v>27885</v>
      </c>
      <c r="D10" s="1">
        <v>27848</v>
      </c>
      <c r="E10" s="1">
        <v>27761</v>
      </c>
      <c r="F10" s="1">
        <v>27689</v>
      </c>
      <c r="G10" s="1">
        <v>27632</v>
      </c>
      <c r="H10" s="1">
        <v>27581</v>
      </c>
      <c r="I10" s="1">
        <v>27532</v>
      </c>
      <c r="J10" s="1">
        <v>27533</v>
      </c>
      <c r="K10" s="1">
        <v>27636</v>
      </c>
      <c r="L10" s="1">
        <v>27760</v>
      </c>
      <c r="M10" s="1">
        <v>27833</v>
      </c>
      <c r="N10" s="1">
        <v>27715</v>
      </c>
      <c r="O10" s="1">
        <v>27890</v>
      </c>
      <c r="P10" s="1">
        <v>27885</v>
      </c>
      <c r="Q10" s="1">
        <v>27848</v>
      </c>
      <c r="R10" s="1">
        <v>27761</v>
      </c>
      <c r="S10" s="1">
        <v>27689</v>
      </c>
    </row>
    <row r="13" spans="1:19">
      <c r="A13" s="2" t="s">
        <v>369</v>
      </c>
      <c r="B13" s="1">
        <v>494</v>
      </c>
      <c r="C13" s="1">
        <v>494</v>
      </c>
      <c r="D13" s="1">
        <v>492</v>
      </c>
      <c r="E13" s="1">
        <v>492</v>
      </c>
      <c r="F13" s="1">
        <v>491</v>
      </c>
      <c r="G13" s="1">
        <v>490</v>
      </c>
      <c r="H13" s="1">
        <v>490</v>
      </c>
      <c r="I13" s="1">
        <v>491</v>
      </c>
      <c r="J13" s="1">
        <v>491</v>
      </c>
      <c r="K13" s="1">
        <v>493</v>
      </c>
      <c r="L13" s="1">
        <v>494</v>
      </c>
      <c r="M13" s="1">
        <v>495</v>
      </c>
      <c r="N13" s="1">
        <v>492.25</v>
      </c>
      <c r="O13" s="1">
        <v>496</v>
      </c>
      <c r="P13" s="1">
        <v>496</v>
      </c>
      <c r="Q13" s="1">
        <v>494</v>
      </c>
      <c r="R13" s="1">
        <v>494</v>
      </c>
      <c r="S13" s="1">
        <v>493</v>
      </c>
    </row>
    <row r="16" spans="1:19">
      <c r="A16" s="2" t="s">
        <v>370</v>
      </c>
      <c r="B16" s="1">
        <v>30</v>
      </c>
      <c r="C16" s="1">
        <v>30</v>
      </c>
      <c r="D16" s="1">
        <v>30</v>
      </c>
      <c r="E16" s="1">
        <v>30</v>
      </c>
      <c r="F16" s="1">
        <v>30</v>
      </c>
      <c r="G16" s="1">
        <v>30</v>
      </c>
      <c r="H16" s="1">
        <v>30</v>
      </c>
      <c r="I16" s="1">
        <v>30</v>
      </c>
      <c r="J16" s="1">
        <v>30</v>
      </c>
      <c r="K16" s="1">
        <v>30</v>
      </c>
      <c r="L16" s="1">
        <v>30</v>
      </c>
      <c r="M16" s="1">
        <v>31</v>
      </c>
      <c r="N16" s="1">
        <v>30.0833333333333</v>
      </c>
      <c r="O16" s="1">
        <v>31</v>
      </c>
      <c r="P16" s="1">
        <v>31</v>
      </c>
      <c r="Q16" s="1">
        <v>31</v>
      </c>
      <c r="R16" s="1">
        <v>31</v>
      </c>
      <c r="S16" s="1">
        <v>31</v>
      </c>
    </row>
    <row r="17" spans="1:19">
      <c r="A17" s="2" t="s">
        <v>371</v>
      </c>
      <c r="B17" s="1">
        <v>71</v>
      </c>
      <c r="C17" s="1">
        <v>71</v>
      </c>
      <c r="D17" s="1">
        <v>71</v>
      </c>
      <c r="E17" s="1">
        <v>71</v>
      </c>
      <c r="F17" s="1">
        <v>71</v>
      </c>
      <c r="G17" s="1">
        <v>71</v>
      </c>
      <c r="H17" s="1">
        <v>72</v>
      </c>
      <c r="I17" s="1">
        <v>71</v>
      </c>
      <c r="J17" s="1">
        <v>71</v>
      </c>
      <c r="K17" s="1">
        <v>72</v>
      </c>
      <c r="L17" s="1">
        <v>72</v>
      </c>
      <c r="M17" s="1">
        <v>72</v>
      </c>
      <c r="N17" s="1">
        <v>71.3333333333333</v>
      </c>
      <c r="O17" s="1">
        <v>71</v>
      </c>
      <c r="P17" s="1">
        <v>71</v>
      </c>
      <c r="Q17" s="1">
        <v>71</v>
      </c>
      <c r="R17" s="1">
        <v>71</v>
      </c>
      <c r="S17" s="1">
        <v>71</v>
      </c>
    </row>
    <row r="18" spans="1:19">
      <c r="A18" s="2" t="s">
        <v>372</v>
      </c>
      <c r="B18" s="1">
        <f t="shared" ref="B18:S18" si="0">SUM(B17,B16)</f>
        <v>101</v>
      </c>
      <c r="C18" s="1">
        <f t="shared" si="0"/>
        <v>101</v>
      </c>
      <c r="D18" s="1">
        <f t="shared" si="0"/>
        <v>101</v>
      </c>
      <c r="E18" s="1">
        <f t="shared" si="0"/>
        <v>101</v>
      </c>
      <c r="F18" s="1">
        <f t="shared" si="0"/>
        <v>101</v>
      </c>
      <c r="G18" s="1">
        <f t="shared" si="0"/>
        <v>101</v>
      </c>
      <c r="H18" s="1">
        <f t="shared" si="0"/>
        <v>102</v>
      </c>
      <c r="I18" s="1">
        <f t="shared" si="0"/>
        <v>101</v>
      </c>
      <c r="J18" s="1">
        <f t="shared" si="0"/>
        <v>101</v>
      </c>
      <c r="K18" s="1">
        <f t="shared" si="0"/>
        <v>102</v>
      </c>
      <c r="L18" s="1">
        <f t="shared" si="0"/>
        <v>102</v>
      </c>
      <c r="M18" s="1">
        <f t="shared" si="0"/>
        <v>103</v>
      </c>
      <c r="N18" s="1">
        <f t="shared" si="0"/>
        <v>101.4166666666666</v>
      </c>
      <c r="O18" s="1">
        <f t="shared" si="0"/>
        <v>102</v>
      </c>
      <c r="P18" s="1">
        <f t="shared" si="0"/>
        <v>102</v>
      </c>
      <c r="Q18" s="1">
        <f t="shared" si="0"/>
        <v>102</v>
      </c>
      <c r="R18" s="1">
        <f t="shared" si="0"/>
        <v>102</v>
      </c>
      <c r="S18" s="1">
        <f t="shared" si="0"/>
        <v>102</v>
      </c>
    </row>
    <row r="21" spans="1:19">
      <c r="A21" s="2" t="s">
        <v>373</v>
      </c>
      <c r="B21" s="1">
        <v>7</v>
      </c>
      <c r="C21" s="1">
        <v>7</v>
      </c>
      <c r="D21" s="1">
        <v>7</v>
      </c>
      <c r="E21" s="1">
        <v>7</v>
      </c>
      <c r="F21" s="1">
        <v>7</v>
      </c>
      <c r="G21" s="1">
        <v>7</v>
      </c>
      <c r="H21" s="1">
        <v>7</v>
      </c>
      <c r="I21" s="1">
        <v>7</v>
      </c>
      <c r="J21" s="1">
        <v>7</v>
      </c>
      <c r="K21" s="1">
        <v>7</v>
      </c>
      <c r="L21" s="1">
        <v>7</v>
      </c>
      <c r="M21" s="1">
        <v>7</v>
      </c>
      <c r="N21" s="1">
        <v>7</v>
      </c>
      <c r="O21" s="1">
        <v>7</v>
      </c>
      <c r="P21" s="1">
        <v>7</v>
      </c>
      <c r="Q21" s="1">
        <v>7</v>
      </c>
      <c r="R21" s="1">
        <v>7</v>
      </c>
      <c r="S21" s="1">
        <v>7</v>
      </c>
    </row>
    <row r="22" spans="1:19" s="184" customFormat="1">
      <c r="A22" s="183" t="s">
        <v>374</v>
      </c>
    </row>
    <row r="23" spans="1:19">
      <c r="A23" s="2" t="s">
        <v>375</v>
      </c>
      <c r="B23" s="1">
        <v>235349</v>
      </c>
      <c r="C23" s="1">
        <v>235329</v>
      </c>
      <c r="D23" s="1">
        <v>235168</v>
      </c>
      <c r="E23" s="1">
        <v>234828</v>
      </c>
      <c r="F23" s="1">
        <v>234436</v>
      </c>
      <c r="G23" s="1">
        <v>234112</v>
      </c>
      <c r="H23" s="1">
        <v>233784</v>
      </c>
      <c r="I23" s="1">
        <v>233590</v>
      </c>
      <c r="J23" s="1">
        <v>233764</v>
      </c>
      <c r="K23" s="1">
        <v>234483</v>
      </c>
      <c r="L23" s="1">
        <v>234956</v>
      </c>
      <c r="M23" s="1">
        <v>235174</v>
      </c>
      <c r="N23" s="1">
        <v>234581.08333333299</v>
      </c>
      <c r="O23" s="1">
        <v>235352</v>
      </c>
      <c r="P23" s="1">
        <v>235332</v>
      </c>
      <c r="Q23" s="1">
        <v>235171</v>
      </c>
      <c r="R23" s="1">
        <v>234831</v>
      </c>
      <c r="S23" s="1">
        <v>234439</v>
      </c>
    </row>
  </sheetData>
  <phoneticPr fontId="27" type="noConversion"/>
  <pageMargins left="0.75" right="0.75" top="1" bottom="1" header="0.5" footer="0.5"/>
  <pageSetup orientation="portrait" r:id="rId1"/>
  <colBreaks count="2" manualBreakCount="2">
    <brk id="4" max="20" man="1"/>
    <brk id="11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7760-9703-4AC8-804E-53AAA5107FA6}">
  <sheetPr codeName="Sheet7"/>
  <dimension ref="A1:S31"/>
  <sheetViews>
    <sheetView workbookViewId="0">
      <selection activeCell="F30" sqref="F30"/>
    </sheetView>
  </sheetViews>
  <sheetFormatPr defaultRowHeight="12.75"/>
  <cols>
    <col min="1" max="1" width="50.5703125" style="2" customWidth="1"/>
    <col min="2" max="2" width="14" style="1" bestFit="1" customWidth="1"/>
    <col min="3" max="17" width="12.7109375" style="1" customWidth="1"/>
    <col min="18" max="16384" width="9.140625" style="1"/>
  </cols>
  <sheetData>
    <row r="1" spans="1:19" ht="15">
      <c r="A1" t="s">
        <v>0</v>
      </c>
    </row>
    <row r="2" spans="1:19" ht="15">
      <c r="A2" t="s">
        <v>1</v>
      </c>
    </row>
    <row r="3" spans="1:19" ht="15">
      <c r="A3" t="s">
        <v>2</v>
      </c>
    </row>
    <row r="4" spans="1:19" s="3" customFormat="1">
      <c r="A4" s="4"/>
    </row>
    <row r="5" spans="1:19" s="414" customFormat="1">
      <c r="A5" s="415" t="s">
        <v>376</v>
      </c>
      <c r="B5" s="414" t="s">
        <v>349</v>
      </c>
      <c r="C5" s="414" t="s">
        <v>350</v>
      </c>
      <c r="D5" s="414" t="s">
        <v>351</v>
      </c>
      <c r="E5" s="414" t="s">
        <v>352</v>
      </c>
      <c r="F5" s="414" t="s">
        <v>353</v>
      </c>
      <c r="G5" s="414" t="s">
        <v>354</v>
      </c>
      <c r="H5" s="414" t="s">
        <v>355</v>
      </c>
      <c r="I5" s="414" t="s">
        <v>356</v>
      </c>
      <c r="J5" s="414" t="s">
        <v>357</v>
      </c>
      <c r="K5" s="414" t="s">
        <v>358</v>
      </c>
      <c r="L5" s="414" t="s">
        <v>359</v>
      </c>
      <c r="M5" s="414" t="s">
        <v>360</v>
      </c>
      <c r="N5" s="414" t="s">
        <v>361</v>
      </c>
      <c r="O5" s="414" t="s">
        <v>362</v>
      </c>
      <c r="P5" s="414" t="s">
        <v>363</v>
      </c>
      <c r="Q5" s="414" t="s">
        <v>364</v>
      </c>
      <c r="R5" s="414" t="s">
        <v>365</v>
      </c>
      <c r="S5" s="414" t="s">
        <v>366</v>
      </c>
    </row>
    <row r="6" spans="1:19" s="3" customFormat="1">
      <c r="A6" s="4"/>
    </row>
    <row r="8" spans="1:19">
      <c r="A8" s="2" t="s">
        <v>377</v>
      </c>
    </row>
    <row r="9" spans="1:19">
      <c r="A9" s="2" t="s">
        <v>378</v>
      </c>
      <c r="B9" s="1">
        <v>5379295.8812649297</v>
      </c>
      <c r="C9" s="1">
        <v>4922161.8588554095</v>
      </c>
      <c r="D9" s="1">
        <v>5099281.7987142801</v>
      </c>
      <c r="E9" s="1">
        <v>4668619.8556529703</v>
      </c>
      <c r="F9" s="1">
        <v>4623217.0858892798</v>
      </c>
      <c r="G9" s="1">
        <v>4483953.8093422595</v>
      </c>
      <c r="H9" s="1">
        <v>4458009.3585243998</v>
      </c>
      <c r="I9" s="1">
        <v>4601862.0818101196</v>
      </c>
      <c r="J9" s="1">
        <v>4745764.6784398798</v>
      </c>
      <c r="K9" s="1">
        <v>5127255.8464940498</v>
      </c>
      <c r="L9" s="1">
        <v>5040301.2577702403</v>
      </c>
      <c r="M9" s="1">
        <v>5180854.9520238098</v>
      </c>
      <c r="N9" s="1">
        <v>58330578.464781597</v>
      </c>
      <c r="O9" s="1">
        <v>5401153.2773379302</v>
      </c>
      <c r="P9" s="1">
        <v>4942198.9598163497</v>
      </c>
      <c r="Q9" s="1">
        <v>5119739.12437452</v>
      </c>
      <c r="R9" s="1">
        <v>4687078.9965979001</v>
      </c>
      <c r="S9" s="1">
        <v>4641294.0879854001</v>
      </c>
    </row>
    <row r="12" spans="1:19">
      <c r="A12" s="2" t="s">
        <v>379</v>
      </c>
    </row>
    <row r="13" spans="1:19">
      <c r="A13" s="2" t="s">
        <v>380</v>
      </c>
      <c r="B13" s="1">
        <v>2305113</v>
      </c>
      <c r="C13" s="1">
        <v>1886928</v>
      </c>
      <c r="D13" s="1">
        <v>1579837</v>
      </c>
      <c r="E13" s="1">
        <v>995458</v>
      </c>
      <c r="F13" s="1">
        <v>559959</v>
      </c>
      <c r="G13" s="1">
        <v>378862</v>
      </c>
      <c r="H13" s="1">
        <v>324301</v>
      </c>
      <c r="I13" s="1">
        <v>320312</v>
      </c>
      <c r="J13" s="1">
        <v>406658</v>
      </c>
      <c r="K13" s="1">
        <v>1010311</v>
      </c>
      <c r="L13" s="1">
        <v>1756916</v>
      </c>
      <c r="M13" s="1">
        <v>2377535</v>
      </c>
      <c r="N13" s="1">
        <v>13902190</v>
      </c>
      <c r="O13" s="1">
        <v>2290218</v>
      </c>
      <c r="P13" s="1">
        <v>1931018</v>
      </c>
      <c r="Q13" s="1">
        <v>1561566</v>
      </c>
      <c r="R13" s="1">
        <v>988461</v>
      </c>
      <c r="S13" s="1">
        <v>553871</v>
      </c>
    </row>
    <row r="14" spans="1:19">
      <c r="A14" s="2" t="s">
        <v>381</v>
      </c>
      <c r="B14" s="1">
        <v>1635812</v>
      </c>
      <c r="C14" s="1">
        <v>1336121</v>
      </c>
      <c r="D14" s="1">
        <v>1110676</v>
      </c>
      <c r="E14" s="1">
        <v>707682</v>
      </c>
      <c r="F14" s="1">
        <v>443581</v>
      </c>
      <c r="G14" s="1">
        <v>334269</v>
      </c>
      <c r="H14" s="1">
        <v>315441</v>
      </c>
      <c r="I14" s="1">
        <v>315126</v>
      </c>
      <c r="J14" s="1">
        <v>345168</v>
      </c>
      <c r="K14" s="1">
        <v>696565</v>
      </c>
      <c r="L14" s="1">
        <v>1179445</v>
      </c>
      <c r="M14" s="1">
        <v>1643720</v>
      </c>
      <c r="N14" s="1">
        <v>10063606</v>
      </c>
      <c r="O14" s="1">
        <v>1624431</v>
      </c>
      <c r="P14" s="1">
        <v>1366827</v>
      </c>
      <c r="Q14" s="1">
        <v>1097680</v>
      </c>
      <c r="R14" s="1">
        <v>704194</v>
      </c>
      <c r="S14" s="1">
        <v>439575</v>
      </c>
    </row>
    <row r="15" spans="1:19">
      <c r="A15" s="2" t="s">
        <v>382</v>
      </c>
      <c r="B15" s="1">
        <v>164811</v>
      </c>
      <c r="C15" s="1">
        <v>135213</v>
      </c>
      <c r="D15" s="1">
        <v>118706</v>
      </c>
      <c r="E15" s="1">
        <v>82839</v>
      </c>
      <c r="F15" s="1">
        <v>51820</v>
      </c>
      <c r="G15" s="1">
        <v>38061</v>
      </c>
      <c r="H15" s="1">
        <v>33205</v>
      </c>
      <c r="I15" s="1">
        <v>33340</v>
      </c>
      <c r="J15" s="1">
        <v>39975</v>
      </c>
      <c r="K15" s="1">
        <v>84668</v>
      </c>
      <c r="L15" s="1">
        <v>127324</v>
      </c>
      <c r="M15" s="1">
        <v>164178</v>
      </c>
      <c r="N15" s="1">
        <v>1074140</v>
      </c>
      <c r="O15" s="1">
        <v>166542</v>
      </c>
      <c r="P15" s="1">
        <v>140859</v>
      </c>
      <c r="Q15" s="1">
        <v>118546</v>
      </c>
      <c r="R15" s="1">
        <v>83094</v>
      </c>
      <c r="S15" s="1">
        <v>51528</v>
      </c>
    </row>
    <row r="16" spans="1:19">
      <c r="A16" s="2" t="s">
        <v>383</v>
      </c>
      <c r="B16" s="1">
        <v>180323</v>
      </c>
      <c r="C16" s="1">
        <v>148645</v>
      </c>
      <c r="D16" s="1">
        <v>139524</v>
      </c>
      <c r="E16" s="1">
        <v>104235</v>
      </c>
      <c r="F16" s="1">
        <v>75002</v>
      </c>
      <c r="G16" s="1">
        <v>53046</v>
      </c>
      <c r="H16" s="1">
        <v>55960</v>
      </c>
      <c r="I16" s="1">
        <v>81212</v>
      </c>
      <c r="J16" s="1">
        <v>98394</v>
      </c>
      <c r="K16" s="1">
        <v>130706</v>
      </c>
      <c r="L16" s="1">
        <v>149674</v>
      </c>
      <c r="M16" s="1">
        <v>176046</v>
      </c>
      <c r="N16" s="1">
        <v>1392767</v>
      </c>
      <c r="O16" s="1">
        <v>182091</v>
      </c>
      <c r="P16" s="1">
        <v>154701</v>
      </c>
      <c r="Q16" s="1">
        <v>138944</v>
      </c>
      <c r="R16" s="1">
        <v>105123</v>
      </c>
      <c r="S16" s="1">
        <v>75092</v>
      </c>
    </row>
    <row r="17" spans="1:19">
      <c r="A17" s="2" t="s">
        <v>384</v>
      </c>
      <c r="B17" s="1">
        <v>79034</v>
      </c>
      <c r="C17" s="1">
        <v>59554</v>
      </c>
      <c r="D17" s="1">
        <v>85222</v>
      </c>
      <c r="E17" s="1">
        <v>63759</v>
      </c>
      <c r="F17" s="1">
        <v>71062</v>
      </c>
      <c r="G17" s="1">
        <v>63659</v>
      </c>
      <c r="H17" s="1">
        <v>62494</v>
      </c>
      <c r="I17" s="1">
        <v>58341</v>
      </c>
      <c r="J17" s="1">
        <v>62086</v>
      </c>
      <c r="K17" s="1">
        <v>85602</v>
      </c>
      <c r="L17" s="1">
        <v>83705</v>
      </c>
      <c r="M17" s="1">
        <v>90262</v>
      </c>
      <c r="N17" s="1">
        <v>864780</v>
      </c>
      <c r="O17" s="1">
        <v>87948</v>
      </c>
      <c r="P17" s="1">
        <v>68157</v>
      </c>
      <c r="Q17" s="1">
        <v>92379</v>
      </c>
      <c r="R17" s="1">
        <v>67548</v>
      </c>
      <c r="S17" s="1">
        <v>74502</v>
      </c>
    </row>
    <row r="18" spans="1:19">
      <c r="A18" s="2" t="s">
        <v>385</v>
      </c>
      <c r="B18" s="1">
        <v>21551</v>
      </c>
      <c r="C18" s="1">
        <v>17891</v>
      </c>
      <c r="D18" s="1">
        <v>19233</v>
      </c>
      <c r="E18" s="1">
        <v>16148</v>
      </c>
      <c r="F18" s="1">
        <v>11709</v>
      </c>
      <c r="G18" s="1">
        <v>8572</v>
      </c>
      <c r="H18" s="1">
        <v>8712</v>
      </c>
      <c r="I18" s="1">
        <v>8158</v>
      </c>
      <c r="J18" s="1">
        <v>8494</v>
      </c>
      <c r="K18" s="1">
        <v>16644</v>
      </c>
      <c r="L18" s="1">
        <v>18663</v>
      </c>
      <c r="M18" s="1">
        <v>21236</v>
      </c>
      <c r="N18" s="1">
        <v>177011</v>
      </c>
      <c r="O18" s="1">
        <v>21497</v>
      </c>
      <c r="P18" s="1">
        <v>18420</v>
      </c>
      <c r="Q18" s="1">
        <v>19069</v>
      </c>
      <c r="R18" s="1">
        <v>16067</v>
      </c>
      <c r="S18" s="1">
        <v>11628</v>
      </c>
    </row>
    <row r="19" spans="1:19">
      <c r="A19" s="2" t="s">
        <v>378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</row>
    <row r="20" spans="1:19">
      <c r="A20" s="2" t="s">
        <v>386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</row>
    <row r="21" spans="1:19">
      <c r="A21" s="2" t="s">
        <v>375</v>
      </c>
      <c r="B21" s="1">
        <v>4386644</v>
      </c>
      <c r="C21" s="1">
        <v>3584352</v>
      </c>
      <c r="D21" s="1">
        <v>3053198</v>
      </c>
      <c r="E21" s="1">
        <v>1970121</v>
      </c>
      <c r="F21" s="1">
        <v>1213133</v>
      </c>
      <c r="G21" s="1">
        <v>876469</v>
      </c>
      <c r="H21" s="1">
        <v>800113</v>
      </c>
      <c r="I21" s="1">
        <v>816489</v>
      </c>
      <c r="J21" s="1">
        <v>960775</v>
      </c>
      <c r="K21" s="1">
        <v>2024496</v>
      </c>
      <c r="L21" s="1">
        <v>3315727</v>
      </c>
      <c r="M21" s="1">
        <v>4472977</v>
      </c>
      <c r="N21" s="1">
        <v>27474494</v>
      </c>
      <c r="O21" s="1">
        <v>4372727</v>
      </c>
      <c r="P21" s="1">
        <v>3679982</v>
      </c>
      <c r="Q21" s="1">
        <v>3028184</v>
      </c>
      <c r="R21" s="1">
        <v>1964487</v>
      </c>
      <c r="S21" s="1">
        <v>1206196</v>
      </c>
    </row>
    <row r="24" spans="1:19" s="186" customFormat="1">
      <c r="A24" s="185" t="s">
        <v>374</v>
      </c>
    </row>
    <row r="25" spans="1:19">
      <c r="A25" s="187" t="s">
        <v>387</v>
      </c>
      <c r="B25" s="414" t="s">
        <v>349</v>
      </c>
      <c r="C25" s="414" t="s">
        <v>350</v>
      </c>
      <c r="D25" s="414" t="s">
        <v>351</v>
      </c>
      <c r="E25" s="414" t="s">
        <v>352</v>
      </c>
      <c r="F25" s="414" t="s">
        <v>353</v>
      </c>
      <c r="G25" s="414" t="s">
        <v>354</v>
      </c>
      <c r="H25" s="414" t="s">
        <v>355</v>
      </c>
      <c r="I25" s="414" t="s">
        <v>356</v>
      </c>
      <c r="J25" s="414" t="s">
        <v>357</v>
      </c>
      <c r="K25" s="414" t="s">
        <v>358</v>
      </c>
      <c r="L25" s="414" t="s">
        <v>359</v>
      </c>
      <c r="M25" s="414" t="s">
        <v>360</v>
      </c>
      <c r="N25" s="188" t="s">
        <v>388</v>
      </c>
    </row>
    <row r="26" spans="1:19">
      <c r="A26" s="2" t="s">
        <v>367</v>
      </c>
      <c r="B26" s="1" cm="1">
        <f t="array" ref="B26">(B13*10)-INDEX('NAICS Historical WP'!$C$53:$C$64,COLUMN(A4),1)</f>
        <v>23050974.666666668</v>
      </c>
      <c r="C26" s="1" cm="1">
        <f t="array" ref="C26">(C13*10)-INDEX('NAICS Historical WP'!$C$53:$C$64,COLUMN(B4),1)</f>
        <v>18869149.666666668</v>
      </c>
      <c r="D26" s="1" cm="1">
        <f t="array" ref="D26">(D13*10)-INDEX('NAICS Historical WP'!$C$53:$C$64,COLUMN(C4),1)</f>
        <v>15798266</v>
      </c>
      <c r="E26" s="1" cm="1">
        <f t="array" ref="E26">(E13*10)-INDEX('NAICS Historical WP'!$C$53:$C$64,COLUMN(D4),1)</f>
        <v>9954524.333333334</v>
      </c>
      <c r="F26" s="1" cm="1">
        <f t="array" ref="F26">(F13*10)-INDEX('NAICS Historical WP'!$C$53:$C$64,COLUMN(E4),1)</f>
        <v>5599552.333333333</v>
      </c>
      <c r="G26" s="1" cm="1">
        <f t="array" ref="G26">(G13*10)-INDEX('NAICS Historical WP'!$C$53:$C$64,COLUMN(F4),1)</f>
        <v>3788608.6666666665</v>
      </c>
      <c r="H26" s="1" cm="1">
        <f t="array" ref="H26">(H13*10)-INDEX('NAICS Historical WP'!$C$53:$C$64,COLUMN(G4),1)</f>
        <v>3243007.3333333335</v>
      </c>
      <c r="I26" s="1" cm="1">
        <f t="array" ref="I26">(I13*10)-INDEX('NAICS Historical WP'!$C$53:$C$64,COLUMN(H4),1)</f>
        <v>3203116.3333333335</v>
      </c>
      <c r="J26" s="1" cm="1">
        <f t="array" ref="J26">(J13*10)-INDEX('NAICS Historical WP'!$C$53:$C$64,COLUMN(I4),1)</f>
        <v>4066576.3333333335</v>
      </c>
      <c r="K26" s="1" cm="1">
        <f t="array" ref="K26">(K13*10)-INDEX('NAICS Historical WP'!$C$53:$C$64,COLUMN(J4),1)</f>
        <v>10103106.333333334</v>
      </c>
      <c r="L26" s="1" cm="1">
        <f t="array" ref="L26">(L13*10)-INDEX('NAICS Historical WP'!$C$53:$C$64,COLUMN(K4),1)</f>
        <v>17569133</v>
      </c>
      <c r="M26" s="1" cm="1">
        <f t="array" ref="M26">(M13*10)-INDEX('NAICS Historical WP'!$C$53:$C$64,COLUMN(L4),1)</f>
        <v>23775234.666666668</v>
      </c>
      <c r="N26" s="47">
        <f t="shared" ref="N26:N30" si="0">SUM(B26:M26)</f>
        <v>139021249.66666666</v>
      </c>
    </row>
    <row r="27" spans="1:19">
      <c r="A27" s="2" t="s">
        <v>368</v>
      </c>
      <c r="B27" s="1" cm="1">
        <f t="array" ref="B27">(B14*10)-INDEX('NAICS Historical WP'!$J$53:$J$64,COLUMN(A4),1)</f>
        <v>16118767.666666666</v>
      </c>
      <c r="C27" s="1" cm="1">
        <f t="array" ref="C27">(C14*10)-INDEX('NAICS Historical WP'!$J$53:$J$64,COLUMN(B4),1)</f>
        <v>13166705</v>
      </c>
      <c r="D27" s="1" cm="1">
        <f t="array" ref="D27">(D14*10)-INDEX('NAICS Historical WP'!$J$53:$J$64,COLUMN(C4),1)</f>
        <v>10903951</v>
      </c>
      <c r="E27" s="1" cm="1">
        <f t="array" ref="E27">(E14*10)-INDEX('NAICS Historical WP'!$J$53:$J$64,COLUMN(D4),1)</f>
        <v>6939665</v>
      </c>
      <c r="F27" s="1" cm="1">
        <f t="array" ref="F27">(F14*10)-INDEX('NAICS Historical WP'!$J$53:$J$64,COLUMN(E4),1)</f>
        <v>4327256.666666667</v>
      </c>
      <c r="G27" s="1" cm="1">
        <f t="array" ref="G27">(G14*10)-INDEX('NAICS Historical WP'!$J$53:$J$64,COLUMN(F4),1)</f>
        <v>3292498.6666666665</v>
      </c>
      <c r="H27" s="1" cm="1">
        <f t="array" ref="H27">(H14*10)-INDEX('NAICS Historical WP'!$J$53:$J$64,COLUMN(G4),1)</f>
        <v>3137843.6666666665</v>
      </c>
      <c r="I27" s="1" cm="1">
        <f t="array" ref="I27">(I14*10)-INDEX('NAICS Historical WP'!$J$53:$J$64,COLUMN(H4),1)</f>
        <v>3138415.3333333335</v>
      </c>
      <c r="J27" s="1" cm="1">
        <f t="array" ref="J27">(J14*10)-INDEX('NAICS Historical WP'!$J$53:$J$64,COLUMN(I4),1)</f>
        <v>3439350.6666666665</v>
      </c>
      <c r="K27" s="1" cm="1">
        <f t="array" ref="K27">(K14*10)-INDEX('NAICS Historical WP'!$J$53:$J$64,COLUMN(J4),1)</f>
        <v>6938461.333333333</v>
      </c>
      <c r="L27" s="1" cm="1">
        <f t="array" ref="L27">(L14*10)-INDEX('NAICS Historical WP'!$J$53:$J$64,COLUMN(K4),1)</f>
        <v>11702424</v>
      </c>
      <c r="M27" s="1" cm="1">
        <f t="array" ref="M27">(M14*10)-INDEX('NAICS Historical WP'!$J$53:$J$64,COLUMN(L4),1)</f>
        <v>16254516</v>
      </c>
      <c r="N27" s="47">
        <f t="shared" si="0"/>
        <v>99359854.999999985</v>
      </c>
    </row>
    <row r="28" spans="1:19">
      <c r="A28" s="2" t="s">
        <v>369</v>
      </c>
      <c r="B28" s="1" cm="1">
        <f t="array" ref="B28">(B16*10)-INDEX('NAICS Historical WP'!$Q$53:$Q$64,COLUMN(A4),1)</f>
        <v>1761961</v>
      </c>
      <c r="C28" s="1" cm="1">
        <f t="array" ref="C28">(C16*10)-INDEX('NAICS Historical WP'!$Q$53:$Q$64,COLUMN(B4),1)</f>
        <v>1454172.3333333333</v>
      </c>
      <c r="D28" s="1" cm="1">
        <f t="array" ref="D28">(D16*10)-INDEX('NAICS Historical WP'!$Q$53:$Q$64,COLUMN(C4),1)</f>
        <v>1360177</v>
      </c>
      <c r="E28" s="1" cm="1">
        <f t="array" ref="E28">(E16*10)-INDEX('NAICS Historical WP'!$Q$53:$Q$64,COLUMN(D4),1)</f>
        <v>1013753</v>
      </c>
      <c r="F28" s="1" cm="1">
        <f t="array" ref="F28">(F16*10)-INDEX('NAICS Historical WP'!$Q$53:$Q$64,COLUMN(E4),1)</f>
        <v>734355.33333333337</v>
      </c>
      <c r="G28" s="1" cm="1">
        <f t="array" ref="G28">(G16*10)-INDEX('NAICS Historical WP'!$Q$53:$Q$64,COLUMN(F4),1)</f>
        <v>522831.33333333331</v>
      </c>
      <c r="H28" s="1" cm="1">
        <f t="array" ref="H28">(H16*10)-INDEX('NAICS Historical WP'!$Q$53:$Q$64,COLUMN(G4),1)</f>
        <v>557157.33333333337</v>
      </c>
      <c r="I28" s="1" cm="1">
        <f t="array" ref="I28">(I16*10)-INDEX('NAICS Historical WP'!$Q$53:$Q$64,COLUMN(H4),1)</f>
        <v>809182.33333333337</v>
      </c>
      <c r="J28" s="1" cm="1">
        <f t="array" ref="J28">(J16*10)-INDEX('NAICS Historical WP'!$Q$53:$Q$64,COLUMN(I4),1)</f>
        <v>980474.33333333337</v>
      </c>
      <c r="K28" s="1" cm="1">
        <f t="array" ref="K28">(K16*10)-INDEX('NAICS Historical WP'!$Q$53:$Q$64,COLUMN(J4),1)</f>
        <v>1294447</v>
      </c>
      <c r="L28" s="1" cm="1">
        <f t="array" ref="L28">(L16*10)-INDEX('NAICS Historical WP'!$Q$53:$Q$64,COLUMN(K4),1)</f>
        <v>1469415.3333333333</v>
      </c>
      <c r="M28" s="1" cm="1">
        <f t="array" ref="M28">(M16*10)-INDEX('NAICS Historical WP'!$Q$53:$Q$64,COLUMN(L4),1)</f>
        <v>1725716.6666666667</v>
      </c>
      <c r="N28" s="47">
        <f t="shared" si="0"/>
        <v>13683642.999999998</v>
      </c>
    </row>
    <row r="29" spans="1:19">
      <c r="A29" s="2" t="s">
        <v>389</v>
      </c>
      <c r="B29" s="1" cm="1">
        <f t="array" ref="B29">(SUM(B15,B17)*10)-INDEX('NAICS Historical WP'!$X$53:$X$64,COLUMN(A4),1)</f>
        <v>2321701</v>
      </c>
      <c r="C29" s="1" cm="1">
        <f t="array" ref="C29">(SUM(C15,C17)*10)-INDEX('NAICS Historical WP'!$X$53:$X$64,COLUMN(B4),1)</f>
        <v>1856123.3333333333</v>
      </c>
      <c r="D29" s="1" cm="1">
        <f t="array" ref="D29">(SUM(D15,D17)*10)-INDEX('NAICS Historical WP'!$X$53:$X$64,COLUMN(C4),1)</f>
        <v>1943376.6666666667</v>
      </c>
      <c r="E29" s="1" cm="1">
        <f t="array" ref="E29">(SUM(E15,E17)*10)-INDEX('NAICS Historical WP'!$X$53:$X$64,COLUMN(D4),1)</f>
        <v>1398184</v>
      </c>
      <c r="F29" s="1" cm="1">
        <f t="array" ref="F29">(SUM(F15,F17)*10)-INDEX('NAICS Historical WP'!$X$53:$X$64,COLUMN(E4),1)</f>
        <v>1181421.3333333333</v>
      </c>
      <c r="G29" s="1" cm="1">
        <f t="array" ref="G29">(SUM(G15,G17)*10)-INDEX('NAICS Historical WP'!$X$53:$X$64,COLUMN(F4),1)</f>
        <v>992970.66666666663</v>
      </c>
      <c r="H29" s="1" cm="1">
        <f t="array" ref="H29">(SUM(H15,H17)*10)-INDEX('NAICS Historical WP'!$X$53:$X$64,COLUMN(G4),1)</f>
        <v>945224.66666666663</v>
      </c>
      <c r="I29" s="1" cm="1">
        <f t="array" ref="I29">(SUM(I15,I17)*10)-INDEX('NAICS Historical WP'!$X$53:$X$64,COLUMN(H4),1)</f>
        <v>908747.66666666663</v>
      </c>
      <c r="J29" s="1" cm="1">
        <f t="array" ref="J29">(SUM(J15,J17)*10)-INDEX('NAICS Historical WP'!$X$53:$X$64,COLUMN(I4),1)</f>
        <v>1011868</v>
      </c>
      <c r="K29" s="1" cm="1">
        <f t="array" ref="K29">(SUM(K15,K17)*10)-INDEX('NAICS Historical WP'!$X$53:$X$64,COLUMN(J4),1)</f>
        <v>1678300</v>
      </c>
      <c r="L29" s="1" cm="1">
        <f t="array" ref="L29">(SUM(L15,L17)*10)-INDEX('NAICS Historical WP'!$X$53:$X$64,COLUMN(K4),1)</f>
        <v>2049389</v>
      </c>
      <c r="M29" s="1" cm="1">
        <f t="array" ref="M29">(SUM(M15,M17)*10)-INDEX('NAICS Historical WP'!$X$53:$X$64,COLUMN(L4),1)</f>
        <v>2455716.6666666665</v>
      </c>
      <c r="N29" s="47">
        <f t="shared" si="0"/>
        <v>18743023</v>
      </c>
    </row>
    <row r="30" spans="1:19">
      <c r="A30" s="2" t="s">
        <v>373</v>
      </c>
      <c r="B30" s="1" cm="1">
        <f t="array" ref="B30">(B18*10)-INDEX('NAICS Historical WP'!$AB$8:$AB$19,COLUMN(A4),1)</f>
        <v>215510</v>
      </c>
      <c r="C30" s="1" cm="1">
        <f t="array" ref="C30">(C18*10)-INDEX('NAICS Historical WP'!$AB$8:$AB$19,COLUMN(B4),1)</f>
        <v>178910</v>
      </c>
      <c r="D30" s="1" cm="1">
        <f t="array" ref="D30">(D18*10)-INDEX('NAICS Historical WP'!$AB$8:$AB$19,COLUMN(C4),1)</f>
        <v>192330</v>
      </c>
      <c r="E30" s="1" cm="1">
        <f t="array" ref="E30">(E18*10)-INDEX('NAICS Historical WP'!$AB$8:$AB$19,COLUMN(D4),1)</f>
        <v>161480</v>
      </c>
      <c r="F30" s="1" cm="1">
        <f t="array" ref="F30">(F18*10)-INDEX('NAICS Historical WP'!$AB$8:$AB$19,COLUMN(E4),1)</f>
        <v>117090</v>
      </c>
      <c r="G30" s="1" cm="1">
        <f t="array" ref="G30">(G18*10)-INDEX('NAICS Historical WP'!$AB$8:$AB$19,COLUMN(F4),1)</f>
        <v>85720</v>
      </c>
      <c r="H30" s="1" cm="1">
        <f t="array" ref="H30">(H18*10)-INDEX('NAICS Historical WP'!$AB$8:$AB$19,COLUMN(G4),1)</f>
        <v>87120</v>
      </c>
      <c r="I30" s="1" cm="1">
        <f t="array" ref="I30">(I18*10)-INDEX('NAICS Historical WP'!$AB$8:$AB$19,COLUMN(H4),1)</f>
        <v>81580</v>
      </c>
      <c r="J30" s="1" cm="1">
        <f t="array" ref="J30">(J18*10)-INDEX('NAICS Historical WP'!$AB$8:$AB$19,COLUMN(I4),1)</f>
        <v>84940</v>
      </c>
      <c r="K30" s="1" cm="1">
        <f t="array" ref="K30">(K18*10)-INDEX('NAICS Historical WP'!$AB$8:$AB$19,COLUMN(J4),1)</f>
        <v>166440</v>
      </c>
      <c r="L30" s="1" cm="1">
        <f t="array" ref="L30">(L18*10)-INDEX('NAICS Historical WP'!$AB$8:$AB$19,COLUMN(K4),1)</f>
        <v>186630</v>
      </c>
      <c r="M30" s="1" cm="1">
        <f t="array" ref="M30">(M18*10)-INDEX('NAICS Historical WP'!$AB$8:$AB$19,COLUMN(L4),1)</f>
        <v>212360</v>
      </c>
      <c r="N30" s="47">
        <f t="shared" si="0"/>
        <v>1770110</v>
      </c>
    </row>
    <row r="31" spans="1:19">
      <c r="A31" s="2" t="s">
        <v>390</v>
      </c>
      <c r="B31" s="1" cm="1">
        <f t="array" ref="B31">(SUM(B9)*10)-INDEX('NAICS Historical WP'!$AL$53:$AL$64,COLUMN(A4),1)-INDEX('NAICS Historical WP'!$AS$53:$AS$64,COLUMN(A4),1)</f>
        <v>19431892.479315963</v>
      </c>
      <c r="C31" s="1" cm="1">
        <f t="array" ref="C31">(SUM(C9)*10)-INDEX('NAICS Historical WP'!$AL$53:$AL$64,COLUMN(B4),1)-INDEX('NAICS Historical WP'!$AS$53:$AS$64,COLUMN(B4),1)</f>
        <v>9142720.9218874313</v>
      </c>
      <c r="D31" s="1" cm="1">
        <f t="array" ref="D31">(SUM(D9)*10)-INDEX('NAICS Historical WP'!$AL$53:$AL$64,COLUMN(C4),1)-INDEX('NAICS Historical WP'!$AS$53:$AS$64,COLUMN(C4),1)</f>
        <v>14821820.320476137</v>
      </c>
      <c r="E31" s="1" cm="1">
        <f t="array" ref="E31">(SUM(E9)*10)-INDEX('NAICS Historical WP'!$AL$53:$AL$64,COLUMN(D4),1)-INDEX('NAICS Historical WP'!$AS$53:$AS$64,COLUMN(D4),1)</f>
        <v>9086814.2231963687</v>
      </c>
      <c r="F31" s="1" cm="1">
        <f t="array" ref="F31">(SUM(F9)*10)-INDEX('NAICS Historical WP'!$AL$53:$AL$64,COLUMN(E4),1)-INDEX('NAICS Historical WP'!$AS$53:$AS$64,COLUMN(E4),1)</f>
        <v>9834701.8588927984</v>
      </c>
      <c r="G31" s="1" cm="1">
        <f t="array" ref="G31">(SUM(G9)*10)-INDEX('NAICS Historical WP'!$AL$53:$AL$64,COLUMN(F4),1)-INDEX('NAICS Historical WP'!$AS$53:$AS$64,COLUMN(F4),1)</f>
        <v>10853144.76008926</v>
      </c>
      <c r="H31" s="1" cm="1">
        <f t="array" ref="H31">(SUM(H9)*10)-INDEX('NAICS Historical WP'!$AL$53:$AL$64,COLUMN(G4),1)-INDEX('NAICS Historical WP'!$AS$53:$AS$64,COLUMN(G4),1)</f>
        <v>11846595.251910668</v>
      </c>
      <c r="I31" s="1" cm="1">
        <f t="array" ref="I31">(SUM(I9)*10)-INDEX('NAICS Historical WP'!$AL$53:$AL$64,COLUMN(H4),1)-INDEX('NAICS Historical WP'!$AS$53:$AS$64,COLUMN(H4),1)</f>
        <v>12616780.818101197</v>
      </c>
      <c r="J31" s="1" cm="1">
        <f t="array" ref="J31">(SUM(J9)*10)-INDEX('NAICS Historical WP'!$AL$53:$AL$64,COLUMN(I4),1)-INDEX('NAICS Historical WP'!$AS$53:$AS$64,COLUMN(I4),1)</f>
        <v>13676849.117732126</v>
      </c>
      <c r="K31" s="1" cm="1">
        <f t="array" ref="K31">(SUM(K9)*10)-INDEX('NAICS Historical WP'!$AL$53:$AL$64,COLUMN(J4),1)-INDEX('NAICS Historical WP'!$AS$53:$AS$64,COLUMN(J4),1)</f>
        <v>19302059.131607164</v>
      </c>
      <c r="L31" s="1" cm="1">
        <f t="array" ref="L31">(SUM(L9)*10)-INDEX('NAICS Historical WP'!$AL$53:$AL$64,COLUMN(K4),1)-INDEX('NAICS Historical WP'!$AS$53:$AS$64,COLUMN(K4),1)</f>
        <v>15886400.911035735</v>
      </c>
      <c r="M31" s="1" cm="1">
        <f t="array" ref="M31">(SUM(M9)*10)-INDEX('NAICS Historical WP'!$AL$53:$AL$64,COLUMN(L4),1)-INDEX('NAICS Historical WP'!$AS$53:$AS$64,COLUMN(L4),1)</f>
        <v>13141864.186904769</v>
      </c>
      <c r="N31" s="47">
        <f>SUM(B31:M31)</f>
        <v>159641643.98114961</v>
      </c>
    </row>
  </sheetData>
  <phoneticPr fontId="27" type="noConversion"/>
  <pageMargins left="0.75" right="0.75" top="1" bottom="1" header="0.5" footer="0.5"/>
  <pageSetup orientation="portrait" r:id="rId1"/>
  <colBreaks count="2" manualBreakCount="2">
    <brk id="5" min="3" max="35" man="1"/>
    <brk id="12" min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00677-1720-4EEA-B972-96E696B14E32}">
  <sheetPr codeName="Sheet6"/>
  <dimension ref="A1:BP64"/>
  <sheetViews>
    <sheetView topLeftCell="M21" workbookViewId="0">
      <selection activeCell="Z56" sqref="Z56"/>
    </sheetView>
  </sheetViews>
  <sheetFormatPr defaultRowHeight="15"/>
  <cols>
    <col min="2" max="4" width="11" customWidth="1"/>
    <col min="9" max="9" width="10.140625" customWidth="1"/>
    <col min="10" max="10" width="13.28515625" bestFit="1" customWidth="1"/>
    <col min="11" max="11" width="14.28515625" bestFit="1" customWidth="1"/>
    <col min="12" max="14" width="11.42578125" customWidth="1"/>
    <col min="16" max="16" width="10.140625" customWidth="1"/>
    <col min="17" max="17" width="11.5703125" bestFit="1" customWidth="1"/>
    <col min="18" max="18" width="12.5703125" bestFit="1" customWidth="1"/>
    <col min="19" max="21" width="11.42578125" customWidth="1"/>
    <col min="23" max="23" width="10.140625" customWidth="1"/>
    <col min="24" max="24" width="12" bestFit="1" customWidth="1"/>
    <col min="25" max="25" width="12.5703125" bestFit="1" customWidth="1"/>
    <col min="26" max="26" width="11.42578125" customWidth="1"/>
    <col min="28" max="28" width="14.28515625" bestFit="1" customWidth="1"/>
    <col min="29" max="29" width="9.5703125" bestFit="1" customWidth="1"/>
    <col min="30" max="30" width="12" bestFit="1" customWidth="1"/>
    <col min="31" max="31" width="12.5703125" bestFit="1" customWidth="1"/>
    <col min="32" max="32" width="11" customWidth="1"/>
    <col min="37" max="37" width="11" customWidth="1"/>
    <col min="38" max="38" width="12.28515625" customWidth="1"/>
    <col min="39" max="39" width="14.28515625" bestFit="1" customWidth="1"/>
    <col min="40" max="40" width="11.5703125" bestFit="1" customWidth="1"/>
    <col min="43" max="43" width="11.85546875" customWidth="1"/>
    <col min="45" max="45" width="10.5703125" bestFit="1" customWidth="1"/>
    <col min="46" max="46" width="15.28515625" bestFit="1" customWidth="1"/>
    <col min="47" max="47" width="10.5703125" bestFit="1" customWidth="1"/>
  </cols>
  <sheetData>
    <row r="1" spans="1:68" ht="18.75">
      <c r="A1" t="s">
        <v>0</v>
      </c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</row>
    <row r="2" spans="1:68">
      <c r="A2" t="s">
        <v>1</v>
      </c>
    </row>
    <row r="3" spans="1:68">
      <c r="A3" t="s">
        <v>2</v>
      </c>
    </row>
    <row r="4" spans="1:68">
      <c r="B4" s="5">
        <v>503</v>
      </c>
      <c r="I4" s="5">
        <v>504</v>
      </c>
      <c r="P4" s="5">
        <v>505</v>
      </c>
      <c r="W4" s="5">
        <v>511</v>
      </c>
      <c r="AD4" s="5">
        <v>570</v>
      </c>
      <c r="AG4" s="152"/>
      <c r="AH4" s="152"/>
      <c r="AI4" s="152"/>
      <c r="AJ4" s="152"/>
      <c r="AK4" s="5">
        <v>663</v>
      </c>
      <c r="AL4" s="152"/>
      <c r="AM4" s="152"/>
      <c r="AN4" s="152"/>
      <c r="AO4" s="152"/>
      <c r="AP4" s="152"/>
      <c r="AQ4" s="152"/>
      <c r="AR4" s="5" t="s">
        <v>391</v>
      </c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</row>
    <row r="5" spans="1:68">
      <c r="B5" t="s">
        <v>392</v>
      </c>
      <c r="C5" t="s">
        <v>178</v>
      </c>
      <c r="D5" t="s">
        <v>230</v>
      </c>
      <c r="I5" s="5" t="s">
        <v>393</v>
      </c>
      <c r="J5" s="5" t="s">
        <v>388</v>
      </c>
      <c r="K5" s="5" t="s">
        <v>394</v>
      </c>
      <c r="L5" s="5"/>
      <c r="M5" s="5"/>
      <c r="N5" s="5"/>
      <c r="P5" s="5" t="s">
        <v>393</v>
      </c>
      <c r="Q5" s="5" t="s">
        <v>388</v>
      </c>
      <c r="R5" s="5" t="s">
        <v>394</v>
      </c>
      <c r="W5" s="5" t="s">
        <v>393</v>
      </c>
      <c r="X5" s="5" t="s">
        <v>388</v>
      </c>
      <c r="Y5" s="5" t="s">
        <v>394</v>
      </c>
      <c r="Z5" s="5"/>
      <c r="AA5" s="5"/>
      <c r="AB5" s="18"/>
      <c r="AD5" t="s">
        <v>393</v>
      </c>
      <c r="AE5" t="s">
        <v>388</v>
      </c>
      <c r="AF5" t="s">
        <v>394</v>
      </c>
      <c r="AK5" t="s">
        <v>393</v>
      </c>
      <c r="AL5" t="s">
        <v>388</v>
      </c>
      <c r="AM5" t="s">
        <v>394</v>
      </c>
      <c r="AR5" t="s">
        <v>393</v>
      </c>
      <c r="AS5" t="s">
        <v>388</v>
      </c>
      <c r="AT5" t="s">
        <v>394</v>
      </c>
    </row>
    <row r="6" spans="1:68">
      <c r="B6" t="s">
        <v>338</v>
      </c>
      <c r="C6">
        <v>2022</v>
      </c>
      <c r="D6">
        <v>174</v>
      </c>
      <c r="I6" t="s">
        <v>338</v>
      </c>
      <c r="J6">
        <v>2022</v>
      </c>
      <c r="K6">
        <v>249519</v>
      </c>
      <c r="P6" t="s">
        <v>338</v>
      </c>
      <c r="Q6">
        <v>2022</v>
      </c>
      <c r="R6" s="181">
        <v>37191</v>
      </c>
      <c r="S6" s="5"/>
      <c r="T6" s="5"/>
      <c r="U6" s="5"/>
      <c r="W6" t="s">
        <v>338</v>
      </c>
      <c r="X6">
        <v>2022</v>
      </c>
      <c r="Y6">
        <v>125360</v>
      </c>
      <c r="AB6" s="18"/>
      <c r="AD6" t="s">
        <v>338</v>
      </c>
      <c r="AE6">
        <v>2022</v>
      </c>
      <c r="AF6" s="496">
        <v>13873</v>
      </c>
      <c r="AK6" t="s">
        <v>338</v>
      </c>
      <c r="AL6">
        <v>2022</v>
      </c>
      <c r="AM6">
        <v>24244151</v>
      </c>
      <c r="AR6" t="s">
        <v>338</v>
      </c>
      <c r="AS6">
        <v>2022</v>
      </c>
      <c r="AT6" s="7">
        <v>6910313</v>
      </c>
    </row>
    <row r="7" spans="1:68">
      <c r="B7" t="s">
        <v>339</v>
      </c>
      <c r="C7">
        <v>2022</v>
      </c>
      <c r="D7">
        <v>144</v>
      </c>
      <c r="I7" t="s">
        <v>339</v>
      </c>
      <c r="J7">
        <v>2022</v>
      </c>
      <c r="K7">
        <v>183915</v>
      </c>
      <c r="P7" t="s">
        <v>339</v>
      </c>
      <c r="Q7">
        <v>2022</v>
      </c>
      <c r="R7" s="181">
        <v>33553</v>
      </c>
      <c r="W7" t="s">
        <v>339</v>
      </c>
      <c r="X7">
        <v>2022</v>
      </c>
      <c r="Y7">
        <v>98328</v>
      </c>
      <c r="AD7" t="s">
        <v>339</v>
      </c>
      <c r="AE7">
        <v>2022</v>
      </c>
      <c r="AF7" s="496">
        <v>12278</v>
      </c>
      <c r="AK7" t="s">
        <v>339</v>
      </c>
      <c r="AL7">
        <v>2022</v>
      </c>
      <c r="AM7">
        <v>29808771</v>
      </c>
      <c r="AR7" t="s">
        <v>339</v>
      </c>
      <c r="AS7">
        <v>2022</v>
      </c>
      <c r="AT7" s="7">
        <v>7387262</v>
      </c>
    </row>
    <row r="8" spans="1:68">
      <c r="B8" t="s">
        <v>340</v>
      </c>
      <c r="C8">
        <v>2022</v>
      </c>
      <c r="D8">
        <v>98</v>
      </c>
      <c r="I8" t="s">
        <v>340</v>
      </c>
      <c r="J8">
        <v>2022</v>
      </c>
      <c r="K8">
        <v>182244</v>
      </c>
      <c r="P8" t="s">
        <v>340</v>
      </c>
      <c r="Q8">
        <v>2022</v>
      </c>
      <c r="R8" s="181">
        <v>35173</v>
      </c>
      <c r="W8" t="s">
        <v>340</v>
      </c>
      <c r="X8">
        <v>2022</v>
      </c>
      <c r="Y8">
        <v>91412</v>
      </c>
      <c r="AB8" s="37"/>
      <c r="AD8" t="s">
        <v>340</v>
      </c>
      <c r="AE8">
        <v>2022</v>
      </c>
      <c r="AF8" s="496">
        <v>10664</v>
      </c>
      <c r="AK8" t="s">
        <v>340</v>
      </c>
      <c r="AL8">
        <v>2022</v>
      </c>
      <c r="AM8">
        <v>26071894</v>
      </c>
      <c r="AR8" t="s">
        <v>340</v>
      </c>
      <c r="AS8">
        <v>2022</v>
      </c>
      <c r="AT8" s="7">
        <v>6762047</v>
      </c>
    </row>
    <row r="9" spans="1:68">
      <c r="B9" t="s">
        <v>341</v>
      </c>
      <c r="C9">
        <v>2022</v>
      </c>
      <c r="D9">
        <v>52</v>
      </c>
      <c r="I9" t="s">
        <v>341</v>
      </c>
      <c r="J9">
        <v>2022</v>
      </c>
      <c r="K9">
        <v>140636</v>
      </c>
      <c r="P9" t="s">
        <v>341</v>
      </c>
      <c r="Q9">
        <v>2022</v>
      </c>
      <c r="R9" s="181">
        <v>29910</v>
      </c>
      <c r="W9" t="s">
        <v>341</v>
      </c>
      <c r="X9">
        <v>2022</v>
      </c>
      <c r="Y9">
        <v>70695</v>
      </c>
      <c r="AB9" s="37"/>
      <c r="AD9" t="s">
        <v>341</v>
      </c>
      <c r="AE9">
        <v>2022</v>
      </c>
      <c r="AF9" s="496">
        <v>11312</v>
      </c>
      <c r="AK9" t="s">
        <v>341</v>
      </c>
      <c r="AL9">
        <v>2022</v>
      </c>
      <c r="AM9">
        <v>28021444</v>
      </c>
      <c r="AR9" t="s">
        <v>341</v>
      </c>
      <c r="AS9">
        <v>2022</v>
      </c>
      <c r="AT9" s="7">
        <v>6522371</v>
      </c>
    </row>
    <row r="10" spans="1:68">
      <c r="B10" t="s">
        <v>158</v>
      </c>
      <c r="C10">
        <v>2022</v>
      </c>
      <c r="D10">
        <v>52</v>
      </c>
      <c r="I10" t="s">
        <v>158</v>
      </c>
      <c r="J10">
        <v>2022</v>
      </c>
      <c r="K10">
        <v>114362</v>
      </c>
      <c r="P10" t="s">
        <v>158</v>
      </c>
      <c r="Q10">
        <v>2022</v>
      </c>
      <c r="R10" s="181">
        <v>20831</v>
      </c>
      <c r="W10" t="s">
        <v>158</v>
      </c>
      <c r="X10">
        <v>2022</v>
      </c>
      <c r="Y10">
        <v>55587</v>
      </c>
      <c r="AB10" s="37"/>
      <c r="AD10" t="s">
        <v>158</v>
      </c>
      <c r="AE10">
        <v>2022</v>
      </c>
      <c r="AF10" s="496">
        <v>10276</v>
      </c>
      <c r="AK10" t="s">
        <v>158</v>
      </c>
      <c r="AL10">
        <v>2022</v>
      </c>
      <c r="AM10">
        <v>28439659</v>
      </c>
      <c r="AR10" t="s">
        <v>158</v>
      </c>
      <c r="AS10">
        <v>2022</v>
      </c>
      <c r="AT10" s="7">
        <v>6557325</v>
      </c>
    </row>
    <row r="11" spans="1:68">
      <c r="B11" t="s">
        <v>342</v>
      </c>
      <c r="C11">
        <v>2022</v>
      </c>
      <c r="D11">
        <v>24</v>
      </c>
      <c r="I11" t="s">
        <v>342</v>
      </c>
      <c r="J11">
        <v>2022</v>
      </c>
      <c r="K11">
        <v>60156</v>
      </c>
      <c r="P11" t="s">
        <v>342</v>
      </c>
      <c r="Q11">
        <v>2022</v>
      </c>
      <c r="R11" s="181">
        <v>9549</v>
      </c>
      <c r="W11" t="s">
        <v>342</v>
      </c>
      <c r="X11">
        <v>2022</v>
      </c>
      <c r="Y11">
        <v>30084</v>
      </c>
      <c r="AB11" s="37"/>
      <c r="AD11" t="s">
        <v>342</v>
      </c>
      <c r="AE11">
        <v>2022</v>
      </c>
      <c r="AF11" s="496">
        <v>10538</v>
      </c>
      <c r="AK11" t="s">
        <v>342</v>
      </c>
      <c r="AL11">
        <v>2022</v>
      </c>
      <c r="AM11">
        <v>27205004</v>
      </c>
      <c r="AR11" t="s">
        <v>342</v>
      </c>
      <c r="AS11">
        <v>2022</v>
      </c>
      <c r="AT11" s="7">
        <v>6128591</v>
      </c>
    </row>
    <row r="12" spans="1:68">
      <c r="B12" t="s">
        <v>343</v>
      </c>
      <c r="C12">
        <v>2022</v>
      </c>
      <c r="D12">
        <v>2</v>
      </c>
      <c r="I12" t="s">
        <v>343</v>
      </c>
      <c r="J12">
        <v>2022</v>
      </c>
      <c r="K12">
        <v>17486</v>
      </c>
      <c r="P12" t="s">
        <v>343</v>
      </c>
      <c r="Q12">
        <v>2022</v>
      </c>
      <c r="R12" s="181">
        <v>1971</v>
      </c>
      <c r="W12" t="s">
        <v>343</v>
      </c>
      <c r="X12">
        <v>2022</v>
      </c>
      <c r="Y12">
        <v>13347</v>
      </c>
      <c r="AB12" s="37"/>
      <c r="AD12" t="s">
        <v>343</v>
      </c>
      <c r="AE12">
        <v>2022</v>
      </c>
      <c r="AF12" s="496">
        <v>9093</v>
      </c>
      <c r="AK12" t="s">
        <v>343</v>
      </c>
      <c r="AL12">
        <v>2022</v>
      </c>
      <c r="AM12">
        <v>23723188</v>
      </c>
      <c r="AR12" t="s">
        <v>343</v>
      </c>
      <c r="AS12">
        <v>2022</v>
      </c>
      <c r="AT12" s="7">
        <v>5372434</v>
      </c>
    </row>
    <row r="13" spans="1:68">
      <c r="B13" t="s">
        <v>344</v>
      </c>
      <c r="C13">
        <v>2022</v>
      </c>
      <c r="D13">
        <v>3</v>
      </c>
      <c r="I13" t="s">
        <v>344</v>
      </c>
      <c r="J13">
        <v>2022</v>
      </c>
      <c r="K13">
        <v>12454</v>
      </c>
      <c r="P13" t="s">
        <v>344</v>
      </c>
      <c r="Q13">
        <v>2022</v>
      </c>
      <c r="R13" s="181">
        <v>2987</v>
      </c>
      <c r="W13" t="s">
        <v>344</v>
      </c>
      <c r="X13">
        <v>2022</v>
      </c>
      <c r="Y13">
        <v>8911</v>
      </c>
      <c r="AB13" s="37"/>
      <c r="AD13" t="s">
        <v>344</v>
      </c>
      <c r="AE13">
        <v>2022</v>
      </c>
      <c r="AF13" s="496">
        <v>8191</v>
      </c>
      <c r="AK13" t="s">
        <v>344</v>
      </c>
      <c r="AL13">
        <v>2022</v>
      </c>
      <c r="AM13">
        <v>23100646</v>
      </c>
      <c r="AR13" t="s">
        <v>344</v>
      </c>
      <c r="AS13">
        <v>2022</v>
      </c>
      <c r="AT13" s="7">
        <v>5625224</v>
      </c>
    </row>
    <row r="14" spans="1:68">
      <c r="B14" t="s">
        <v>345</v>
      </c>
      <c r="C14">
        <v>2022</v>
      </c>
      <c r="D14">
        <v>3</v>
      </c>
      <c r="I14" t="s">
        <v>345</v>
      </c>
      <c r="J14">
        <v>2022</v>
      </c>
      <c r="K14">
        <v>11894</v>
      </c>
      <c r="P14" t="s">
        <v>345</v>
      </c>
      <c r="Q14">
        <v>2022</v>
      </c>
      <c r="R14" s="181">
        <v>2003</v>
      </c>
      <c r="W14" t="s">
        <v>345</v>
      </c>
      <c r="X14">
        <v>2022</v>
      </c>
      <c r="Y14">
        <v>8703</v>
      </c>
      <c r="AB14" s="37"/>
      <c r="AD14" t="s">
        <v>345</v>
      </c>
      <c r="AE14">
        <v>2022</v>
      </c>
      <c r="AF14" s="496">
        <v>8585</v>
      </c>
      <c r="AK14" t="s">
        <v>345</v>
      </c>
      <c r="AL14">
        <v>2022</v>
      </c>
      <c r="AM14">
        <v>25280168</v>
      </c>
      <c r="AR14" t="s">
        <v>345</v>
      </c>
      <c r="AS14">
        <v>2022</v>
      </c>
      <c r="AT14" s="7">
        <v>4712132</v>
      </c>
    </row>
    <row r="15" spans="1:68">
      <c r="B15" t="s">
        <v>346</v>
      </c>
      <c r="C15">
        <v>2022</v>
      </c>
      <c r="D15">
        <v>3</v>
      </c>
      <c r="I15" t="s">
        <v>346</v>
      </c>
      <c r="J15">
        <v>2022</v>
      </c>
      <c r="K15">
        <v>17174</v>
      </c>
      <c r="P15" t="s">
        <v>346</v>
      </c>
      <c r="Q15">
        <v>2022</v>
      </c>
      <c r="R15" s="181">
        <v>7021</v>
      </c>
      <c r="W15" t="s">
        <v>346</v>
      </c>
      <c r="X15">
        <v>2022</v>
      </c>
      <c r="Y15">
        <v>17670</v>
      </c>
      <c r="AB15" s="37"/>
      <c r="AD15" t="s">
        <v>346</v>
      </c>
      <c r="AE15">
        <v>2022</v>
      </c>
      <c r="AF15" s="496">
        <v>9413</v>
      </c>
      <c r="AK15" t="s">
        <v>346</v>
      </c>
      <c r="AL15">
        <v>2022</v>
      </c>
      <c r="AM15">
        <v>21745679</v>
      </c>
      <c r="AR15" t="s">
        <v>346</v>
      </c>
      <c r="AS15">
        <v>2022</v>
      </c>
      <c r="AT15" s="7">
        <v>2589652</v>
      </c>
    </row>
    <row r="16" spans="1:68">
      <c r="B16" t="s">
        <v>347</v>
      </c>
      <c r="C16">
        <v>2022</v>
      </c>
      <c r="D16">
        <v>24</v>
      </c>
      <c r="I16" t="s">
        <v>347</v>
      </c>
      <c r="J16">
        <v>2022</v>
      </c>
      <c r="K16">
        <v>91001</v>
      </c>
      <c r="P16" t="s">
        <v>347</v>
      </c>
      <c r="Q16">
        <v>2022</v>
      </c>
      <c r="R16" s="181">
        <v>34452</v>
      </c>
      <c r="W16" t="s">
        <v>347</v>
      </c>
      <c r="X16">
        <v>2022</v>
      </c>
      <c r="Y16">
        <v>67362</v>
      </c>
      <c r="AB16" s="37"/>
      <c r="AD16" t="s">
        <v>347</v>
      </c>
      <c r="AE16">
        <v>2022</v>
      </c>
      <c r="AF16" s="496">
        <v>11741</v>
      </c>
      <c r="AK16" t="s">
        <v>347</v>
      </c>
      <c r="AL16">
        <v>2022</v>
      </c>
      <c r="AM16">
        <v>19808968</v>
      </c>
      <c r="AR16" t="s">
        <v>347</v>
      </c>
      <c r="AS16">
        <v>2022</v>
      </c>
      <c r="AT16" s="7">
        <v>4777144</v>
      </c>
    </row>
    <row r="17" spans="2:46">
      <c r="B17" t="s">
        <v>348</v>
      </c>
      <c r="C17">
        <v>2022</v>
      </c>
      <c r="D17">
        <v>156</v>
      </c>
      <c r="I17" t="s">
        <v>348</v>
      </c>
      <c r="J17">
        <v>2022</v>
      </c>
      <c r="K17">
        <v>217377</v>
      </c>
      <c r="P17" t="s">
        <v>348</v>
      </c>
      <c r="Q17">
        <v>2022</v>
      </c>
      <c r="R17" s="181">
        <v>43110</v>
      </c>
      <c r="W17" t="s">
        <v>348</v>
      </c>
      <c r="X17">
        <v>2022</v>
      </c>
      <c r="Y17">
        <v>102152</v>
      </c>
      <c r="AB17" s="37"/>
      <c r="AD17" t="s">
        <v>348</v>
      </c>
      <c r="AE17">
        <v>2022</v>
      </c>
      <c r="AF17" s="496">
        <v>14057</v>
      </c>
      <c r="AK17" t="s">
        <v>348</v>
      </c>
      <c r="AL17">
        <v>2022</v>
      </c>
      <c r="AM17">
        <v>27907549</v>
      </c>
      <c r="AR17" t="s">
        <v>348</v>
      </c>
      <c r="AS17">
        <v>2022</v>
      </c>
      <c r="AT17" s="7">
        <v>5429330</v>
      </c>
    </row>
    <row r="18" spans="2:46">
      <c r="B18" t="s">
        <v>338</v>
      </c>
      <c r="C18">
        <v>2023</v>
      </c>
      <c r="D18">
        <v>193</v>
      </c>
      <c r="I18" t="s">
        <v>338</v>
      </c>
      <c r="J18">
        <v>2023</v>
      </c>
      <c r="K18">
        <v>238083</v>
      </c>
      <c r="P18" t="s">
        <v>338</v>
      </c>
      <c r="Q18">
        <v>2023</v>
      </c>
      <c r="R18" s="181">
        <v>46281</v>
      </c>
      <c r="W18" t="s">
        <v>338</v>
      </c>
      <c r="X18">
        <v>2023</v>
      </c>
      <c r="Y18">
        <v>110907</v>
      </c>
      <c r="AB18" s="37"/>
      <c r="AD18" t="s">
        <v>338</v>
      </c>
      <c r="AE18">
        <v>2023</v>
      </c>
      <c r="AF18" s="496">
        <v>16122</v>
      </c>
      <c r="AK18" t="s">
        <v>338</v>
      </c>
      <c r="AL18">
        <v>2023</v>
      </c>
      <c r="AM18">
        <v>24693855</v>
      </c>
      <c r="AR18" t="s">
        <v>338</v>
      </c>
      <c r="AS18">
        <v>2023</v>
      </c>
      <c r="AT18" s="7">
        <v>5532430</v>
      </c>
    </row>
    <row r="19" spans="2:46">
      <c r="B19" t="s">
        <v>339</v>
      </c>
      <c r="C19">
        <v>2023</v>
      </c>
      <c r="D19">
        <v>112</v>
      </c>
      <c r="I19" t="s">
        <v>339</v>
      </c>
      <c r="J19">
        <v>2023</v>
      </c>
      <c r="K19">
        <v>182668</v>
      </c>
      <c r="P19" t="s">
        <v>339</v>
      </c>
      <c r="Q19">
        <v>2023</v>
      </c>
      <c r="R19" s="181">
        <v>39702</v>
      </c>
      <c r="W19" t="s">
        <v>339</v>
      </c>
      <c r="X19">
        <v>2023</v>
      </c>
      <c r="Y19">
        <v>92019</v>
      </c>
      <c r="AB19" s="37"/>
      <c r="AD19" t="s">
        <v>339</v>
      </c>
      <c r="AE19">
        <v>2023</v>
      </c>
      <c r="AF19" s="496">
        <v>14750</v>
      </c>
      <c r="AK19" t="s">
        <v>339</v>
      </c>
      <c r="AL19">
        <v>2023</v>
      </c>
      <c r="AM19">
        <v>32868177</v>
      </c>
      <c r="AR19" t="s">
        <v>339</v>
      </c>
      <c r="AS19">
        <v>2023</v>
      </c>
      <c r="AT19" s="7">
        <v>4152971</v>
      </c>
    </row>
    <row r="20" spans="2:46">
      <c r="B20" t="s">
        <v>340</v>
      </c>
      <c r="C20">
        <v>2023</v>
      </c>
      <c r="D20">
        <v>128</v>
      </c>
      <c r="I20" t="s">
        <v>340</v>
      </c>
      <c r="J20">
        <v>2023</v>
      </c>
      <c r="K20">
        <v>218495</v>
      </c>
      <c r="P20" t="s">
        <v>340</v>
      </c>
      <c r="Q20">
        <v>2023</v>
      </c>
      <c r="R20" s="181">
        <v>41163</v>
      </c>
      <c r="W20" t="s">
        <v>340</v>
      </c>
      <c r="X20">
        <v>2023</v>
      </c>
      <c r="Y20">
        <v>108086</v>
      </c>
      <c r="AD20" t="s">
        <v>340</v>
      </c>
      <c r="AE20">
        <v>2023</v>
      </c>
      <c r="AF20" s="496">
        <v>13160</v>
      </c>
      <c r="AK20" t="s">
        <v>340</v>
      </c>
      <c r="AL20">
        <v>2023</v>
      </c>
      <c r="AM20">
        <v>28331161</v>
      </c>
      <c r="AR20" t="s">
        <v>340</v>
      </c>
      <c r="AS20">
        <v>2023</v>
      </c>
      <c r="AT20" s="7">
        <v>4763146</v>
      </c>
    </row>
    <row r="21" spans="2:46">
      <c r="B21" t="s">
        <v>341</v>
      </c>
      <c r="C21">
        <v>2023</v>
      </c>
      <c r="D21">
        <v>72</v>
      </c>
      <c r="I21" t="s">
        <v>341</v>
      </c>
      <c r="J21">
        <v>2023</v>
      </c>
      <c r="K21">
        <v>143360</v>
      </c>
      <c r="P21" t="s">
        <v>341</v>
      </c>
      <c r="Q21">
        <v>2023</v>
      </c>
      <c r="R21" s="181">
        <v>33488</v>
      </c>
      <c r="W21" t="s">
        <v>341</v>
      </c>
      <c r="X21">
        <v>2023</v>
      </c>
      <c r="Y21">
        <v>71365</v>
      </c>
      <c r="AD21" t="s">
        <v>341</v>
      </c>
      <c r="AE21">
        <v>2023</v>
      </c>
      <c r="AF21" s="496">
        <v>13069</v>
      </c>
      <c r="AK21" t="s">
        <v>341</v>
      </c>
      <c r="AL21">
        <v>2023</v>
      </c>
      <c r="AM21">
        <v>30175540</v>
      </c>
      <c r="AR21" t="s">
        <v>341</v>
      </c>
      <c r="AS21">
        <v>2023</v>
      </c>
      <c r="AT21" s="7">
        <v>5079313</v>
      </c>
    </row>
    <row r="22" spans="2:46">
      <c r="B22" t="s">
        <v>158</v>
      </c>
      <c r="C22">
        <v>2023</v>
      </c>
      <c r="D22">
        <v>39</v>
      </c>
      <c r="I22" t="s">
        <v>158</v>
      </c>
      <c r="J22">
        <v>2023</v>
      </c>
      <c r="K22">
        <v>107554</v>
      </c>
      <c r="P22" t="s">
        <v>158</v>
      </c>
      <c r="Q22">
        <v>2023</v>
      </c>
      <c r="R22" s="181">
        <v>15583</v>
      </c>
      <c r="W22" t="s">
        <v>158</v>
      </c>
      <c r="X22">
        <v>2023</v>
      </c>
      <c r="Y22">
        <v>44666</v>
      </c>
      <c r="AD22" t="s">
        <v>158</v>
      </c>
      <c r="AE22">
        <v>2023</v>
      </c>
      <c r="AF22" s="496">
        <v>11609</v>
      </c>
      <c r="AK22" t="s">
        <v>158</v>
      </c>
      <c r="AL22">
        <v>2023</v>
      </c>
      <c r="AM22">
        <v>27190378</v>
      </c>
      <c r="AR22" t="s">
        <v>158</v>
      </c>
      <c r="AS22">
        <v>2023</v>
      </c>
      <c r="AT22" s="7">
        <v>4889671</v>
      </c>
    </row>
    <row r="23" spans="2:46">
      <c r="B23" t="s">
        <v>342</v>
      </c>
      <c r="C23">
        <v>2023</v>
      </c>
      <c r="D23">
        <v>4</v>
      </c>
      <c r="I23" t="s">
        <v>342</v>
      </c>
      <c r="J23">
        <v>2023</v>
      </c>
      <c r="K23">
        <v>36363</v>
      </c>
      <c r="P23" t="s">
        <v>342</v>
      </c>
      <c r="Q23">
        <v>2023</v>
      </c>
      <c r="R23" s="181">
        <v>7493</v>
      </c>
      <c r="W23" t="s">
        <v>342</v>
      </c>
      <c r="X23">
        <v>2023</v>
      </c>
      <c r="Y23">
        <v>17775</v>
      </c>
      <c r="AD23" t="s">
        <v>342</v>
      </c>
      <c r="AE23">
        <v>2023</v>
      </c>
      <c r="AF23" s="496">
        <v>10837</v>
      </c>
      <c r="AK23" t="s">
        <v>342</v>
      </c>
      <c r="AL23">
        <v>2023</v>
      </c>
      <c r="AM23">
        <v>26427490</v>
      </c>
      <c r="AR23" t="s">
        <v>342</v>
      </c>
      <c r="AS23">
        <v>2023</v>
      </c>
      <c r="AT23" s="7">
        <v>2979336</v>
      </c>
    </row>
    <row r="24" spans="2:46">
      <c r="B24" t="s">
        <v>343</v>
      </c>
      <c r="C24">
        <v>2023</v>
      </c>
      <c r="D24">
        <v>3</v>
      </c>
      <c r="I24" t="s">
        <v>343</v>
      </c>
      <c r="J24">
        <v>2023</v>
      </c>
      <c r="K24">
        <v>15713</v>
      </c>
      <c r="P24" t="s">
        <v>343</v>
      </c>
      <c r="Q24">
        <v>2023</v>
      </c>
      <c r="R24" s="181">
        <v>3899</v>
      </c>
      <c r="W24" t="s">
        <v>343</v>
      </c>
      <c r="X24">
        <v>2023</v>
      </c>
      <c r="Y24">
        <v>9726</v>
      </c>
      <c r="AD24" t="s">
        <v>343</v>
      </c>
      <c r="AE24">
        <v>2023</v>
      </c>
      <c r="AF24" s="496">
        <v>10535</v>
      </c>
      <c r="AK24" t="s">
        <v>343</v>
      </c>
      <c r="AL24">
        <v>2023</v>
      </c>
      <c r="AM24">
        <v>28943900</v>
      </c>
      <c r="AR24" t="s">
        <v>343</v>
      </c>
      <c r="AS24">
        <v>2023</v>
      </c>
      <c r="AT24" s="7">
        <v>2091596</v>
      </c>
    </row>
    <row r="25" spans="2:46">
      <c r="B25" t="s">
        <v>344</v>
      </c>
      <c r="C25">
        <v>2023</v>
      </c>
      <c r="D25">
        <v>3</v>
      </c>
      <c r="I25" t="s">
        <v>344</v>
      </c>
      <c r="J25">
        <v>2023</v>
      </c>
      <c r="K25">
        <v>14835</v>
      </c>
      <c r="P25" t="s">
        <v>344</v>
      </c>
      <c r="Q25">
        <v>2023</v>
      </c>
      <c r="R25" s="181">
        <v>3465</v>
      </c>
      <c r="W25" t="s">
        <v>344</v>
      </c>
      <c r="X25">
        <v>2023</v>
      </c>
      <c r="Y25">
        <v>7045</v>
      </c>
      <c r="AD25" t="s">
        <v>344</v>
      </c>
      <c r="AE25">
        <v>2023</v>
      </c>
      <c r="AF25" s="496">
        <v>10105</v>
      </c>
      <c r="AK25" t="s">
        <v>344</v>
      </c>
      <c r="AL25">
        <v>2023</v>
      </c>
      <c r="AM25">
        <v>30375118</v>
      </c>
      <c r="AR25" t="s">
        <v>344</v>
      </c>
      <c r="AS25">
        <v>2023</v>
      </c>
      <c r="AT25" s="7">
        <v>2437258</v>
      </c>
    </row>
    <row r="26" spans="2:46">
      <c r="B26" t="s">
        <v>345</v>
      </c>
      <c r="C26">
        <v>2023</v>
      </c>
      <c r="D26">
        <v>4</v>
      </c>
      <c r="I26" t="s">
        <v>345</v>
      </c>
      <c r="J26">
        <v>2023</v>
      </c>
      <c r="K26">
        <v>12064</v>
      </c>
      <c r="P26" t="s">
        <v>345</v>
      </c>
      <c r="Q26">
        <v>2023</v>
      </c>
      <c r="R26" s="181">
        <v>5622</v>
      </c>
      <c r="W26" t="s">
        <v>345</v>
      </c>
      <c r="X26">
        <v>2023</v>
      </c>
      <c r="Y26">
        <v>7010</v>
      </c>
      <c r="AD26" t="s">
        <v>345</v>
      </c>
      <c r="AE26">
        <v>2023</v>
      </c>
      <c r="AF26" s="496">
        <v>9020</v>
      </c>
      <c r="AK26" t="s">
        <v>345</v>
      </c>
      <c r="AL26">
        <v>2023</v>
      </c>
      <c r="AM26">
        <v>30074436</v>
      </c>
      <c r="AR26" t="s">
        <v>345</v>
      </c>
      <c r="AS26">
        <v>2023</v>
      </c>
      <c r="AT26" s="7">
        <v>2587493</v>
      </c>
    </row>
    <row r="27" spans="2:46">
      <c r="B27" t="s">
        <v>346</v>
      </c>
      <c r="C27">
        <v>2023</v>
      </c>
      <c r="D27">
        <v>4</v>
      </c>
      <c r="I27" t="s">
        <v>346</v>
      </c>
      <c r="J27">
        <v>2023</v>
      </c>
      <c r="K27">
        <v>28324</v>
      </c>
      <c r="P27" t="s">
        <v>346</v>
      </c>
      <c r="Q27">
        <v>2023</v>
      </c>
      <c r="R27" s="181">
        <v>19827</v>
      </c>
      <c r="W27" t="s">
        <v>346</v>
      </c>
      <c r="X27">
        <v>2023</v>
      </c>
      <c r="Y27">
        <v>28550</v>
      </c>
      <c r="AD27" t="s">
        <v>346</v>
      </c>
      <c r="AE27">
        <v>2023</v>
      </c>
      <c r="AF27" s="496">
        <v>9980</v>
      </c>
      <c r="AK27" t="s">
        <v>346</v>
      </c>
      <c r="AL27">
        <v>2023</v>
      </c>
      <c r="AM27">
        <v>31006073</v>
      </c>
      <c r="AR27" t="s">
        <v>346</v>
      </c>
      <c r="AS27">
        <v>2023</v>
      </c>
      <c r="AT27" s="7">
        <v>2536365</v>
      </c>
    </row>
    <row r="28" spans="2:46">
      <c r="B28" t="s">
        <v>347</v>
      </c>
      <c r="C28">
        <v>2023</v>
      </c>
      <c r="D28">
        <v>29</v>
      </c>
      <c r="I28" t="s">
        <v>347</v>
      </c>
      <c r="J28">
        <v>2023</v>
      </c>
      <c r="K28">
        <v>95837</v>
      </c>
      <c r="P28" t="s">
        <v>347</v>
      </c>
      <c r="Q28">
        <v>2023</v>
      </c>
      <c r="R28" s="181">
        <v>27013</v>
      </c>
      <c r="W28" t="s">
        <v>347</v>
      </c>
      <c r="X28">
        <v>2023</v>
      </c>
      <c r="Y28">
        <v>60618</v>
      </c>
      <c r="AD28" t="s">
        <v>347</v>
      </c>
      <c r="AE28">
        <v>2023</v>
      </c>
      <c r="AF28" s="496">
        <v>11275</v>
      </c>
      <c r="AK28" t="s">
        <v>347</v>
      </c>
      <c r="AL28">
        <v>2023</v>
      </c>
      <c r="AM28">
        <v>35975841</v>
      </c>
      <c r="AR28" t="s">
        <v>347</v>
      </c>
      <c r="AS28">
        <v>2023</v>
      </c>
      <c r="AT28" s="7">
        <v>2940209</v>
      </c>
    </row>
    <row r="29" spans="2:46">
      <c r="B29" t="s">
        <v>348</v>
      </c>
      <c r="C29">
        <v>2023</v>
      </c>
      <c r="D29">
        <v>101</v>
      </c>
      <c r="I29" t="s">
        <v>348</v>
      </c>
      <c r="J29">
        <v>2023</v>
      </c>
      <c r="K29">
        <v>155114</v>
      </c>
      <c r="P29" t="s">
        <v>348</v>
      </c>
      <c r="Q29">
        <v>2023</v>
      </c>
      <c r="R29" s="181">
        <v>31669</v>
      </c>
      <c r="W29" t="s">
        <v>348</v>
      </c>
      <c r="X29">
        <v>2023</v>
      </c>
      <c r="Y29">
        <v>88548</v>
      </c>
      <c r="AD29" t="s">
        <v>348</v>
      </c>
      <c r="AE29">
        <v>2023</v>
      </c>
      <c r="AF29" s="496">
        <v>11599</v>
      </c>
      <c r="AK29" t="s">
        <v>348</v>
      </c>
      <c r="AL29">
        <v>2023</v>
      </c>
      <c r="AM29">
        <v>35859052</v>
      </c>
      <c r="AR29" t="s">
        <v>348</v>
      </c>
      <c r="AS29">
        <v>2023</v>
      </c>
      <c r="AT29" s="7">
        <v>4619394</v>
      </c>
    </row>
    <row r="30" spans="2:46">
      <c r="B30" t="s">
        <v>338</v>
      </c>
      <c r="C30">
        <v>2024</v>
      </c>
      <c r="D30">
        <v>99</v>
      </c>
      <c r="I30" t="s">
        <v>338</v>
      </c>
      <c r="J30">
        <v>2024</v>
      </c>
      <c r="K30">
        <v>230455</v>
      </c>
      <c r="P30" t="s">
        <v>338</v>
      </c>
      <c r="Q30">
        <v>2024</v>
      </c>
      <c r="R30" s="181">
        <v>40335</v>
      </c>
      <c r="W30" t="s">
        <v>338</v>
      </c>
      <c r="X30">
        <v>2024</v>
      </c>
      <c r="Y30">
        <v>113980</v>
      </c>
      <c r="AD30" t="s">
        <v>338</v>
      </c>
      <c r="AE30">
        <v>2024</v>
      </c>
      <c r="AF30" s="496">
        <v>11924</v>
      </c>
      <c r="AK30" t="s">
        <v>338</v>
      </c>
      <c r="AL30">
        <v>2024</v>
      </c>
      <c r="AM30">
        <v>36967745</v>
      </c>
      <c r="AR30" t="s">
        <v>338</v>
      </c>
      <c r="AS30">
        <v>2024</v>
      </c>
      <c r="AT30" s="7">
        <v>4734705</v>
      </c>
    </row>
    <row r="31" spans="2:46">
      <c r="B31" t="s">
        <v>339</v>
      </c>
      <c r="C31">
        <v>2024</v>
      </c>
      <c r="D31">
        <v>135</v>
      </c>
      <c r="I31" t="s">
        <v>339</v>
      </c>
      <c r="J31">
        <v>2024</v>
      </c>
      <c r="K31">
        <v>216932</v>
      </c>
      <c r="P31" t="s">
        <v>339</v>
      </c>
      <c r="Q31">
        <v>2024</v>
      </c>
      <c r="R31" s="181">
        <v>23578</v>
      </c>
      <c r="W31" t="s">
        <v>339</v>
      </c>
      <c r="X31">
        <v>2024</v>
      </c>
      <c r="Y31">
        <v>84293</v>
      </c>
      <c r="AD31" t="s">
        <v>339</v>
      </c>
      <c r="AE31">
        <v>2024</v>
      </c>
      <c r="AF31" s="496">
        <v>12566</v>
      </c>
      <c r="AK31" t="s">
        <v>339</v>
      </c>
      <c r="AL31">
        <v>2024</v>
      </c>
      <c r="AM31">
        <v>40345371</v>
      </c>
      <c r="AR31" t="s">
        <v>339</v>
      </c>
      <c r="AS31">
        <v>2024</v>
      </c>
      <c r="AT31" s="7">
        <v>5674141</v>
      </c>
    </row>
    <row r="32" spans="2:46">
      <c r="B32" t="s">
        <v>340</v>
      </c>
      <c r="C32">
        <v>2024</v>
      </c>
      <c r="D32">
        <v>86</v>
      </c>
      <c r="I32" t="s">
        <v>340</v>
      </c>
      <c r="J32">
        <v>2024</v>
      </c>
      <c r="K32">
        <v>207688</v>
      </c>
      <c r="P32" t="s">
        <v>340</v>
      </c>
      <c r="Q32">
        <v>2024</v>
      </c>
      <c r="R32" s="181">
        <v>28853</v>
      </c>
      <c r="W32" t="s">
        <v>340</v>
      </c>
      <c r="X32">
        <v>2024</v>
      </c>
      <c r="Y32">
        <v>88212</v>
      </c>
      <c r="AD32" t="s">
        <v>340</v>
      </c>
      <c r="AE32">
        <v>2024</v>
      </c>
      <c r="AF32" s="496">
        <v>10926</v>
      </c>
      <c r="AK32" t="s">
        <v>340</v>
      </c>
      <c r="AL32">
        <v>2024</v>
      </c>
      <c r="AM32">
        <v>36824105</v>
      </c>
      <c r="AR32" t="s">
        <v>340</v>
      </c>
      <c r="AS32">
        <v>2024</v>
      </c>
      <c r="AT32" s="7">
        <v>5760640</v>
      </c>
    </row>
    <row r="33" spans="2:46">
      <c r="B33" t="s">
        <v>341</v>
      </c>
      <c r="C33">
        <v>2024</v>
      </c>
      <c r="D33">
        <v>43</v>
      </c>
      <c r="I33" t="s">
        <v>341</v>
      </c>
      <c r="J33">
        <v>2024</v>
      </c>
      <c r="K33">
        <v>127469</v>
      </c>
      <c r="P33" t="s">
        <v>341</v>
      </c>
      <c r="Q33">
        <v>2024</v>
      </c>
      <c r="R33" s="181">
        <v>22393</v>
      </c>
      <c r="W33" t="s">
        <v>341</v>
      </c>
      <c r="X33">
        <v>2024</v>
      </c>
      <c r="Y33">
        <v>61328</v>
      </c>
      <c r="AD33" t="s">
        <v>341</v>
      </c>
      <c r="AE33">
        <v>2024</v>
      </c>
      <c r="AF33" s="496">
        <v>11441</v>
      </c>
      <c r="AK33" t="s">
        <v>341</v>
      </c>
      <c r="AL33">
        <v>2024</v>
      </c>
      <c r="AM33">
        <v>36406292</v>
      </c>
      <c r="AR33" t="s">
        <v>341</v>
      </c>
      <c r="AS33">
        <v>2024</v>
      </c>
      <c r="AT33" s="7">
        <v>6593193</v>
      </c>
    </row>
    <row r="34" spans="2:46">
      <c r="B34" t="s">
        <v>158</v>
      </c>
      <c r="C34">
        <v>2024</v>
      </c>
      <c r="D34">
        <v>22</v>
      </c>
      <c r="I34" t="s">
        <v>158</v>
      </c>
      <c r="J34">
        <v>2024</v>
      </c>
      <c r="K34">
        <v>103744</v>
      </c>
      <c r="P34" t="s">
        <v>158</v>
      </c>
      <c r="Q34">
        <v>2024</v>
      </c>
      <c r="R34" s="181">
        <v>10580</v>
      </c>
      <c r="W34" t="s">
        <v>158</v>
      </c>
      <c r="X34">
        <v>2024</v>
      </c>
      <c r="Y34">
        <v>41943</v>
      </c>
      <c r="AD34" t="s">
        <v>158</v>
      </c>
      <c r="AE34">
        <v>2024</v>
      </c>
      <c r="AF34" s="496">
        <v>10038</v>
      </c>
      <c r="AK34" t="s">
        <v>158</v>
      </c>
      <c r="AL34">
        <v>2024</v>
      </c>
      <c r="AM34">
        <v>36268897</v>
      </c>
      <c r="AR34" t="s">
        <v>158</v>
      </c>
      <c r="AS34">
        <v>2024</v>
      </c>
      <c r="AT34" s="7">
        <v>5846477</v>
      </c>
    </row>
    <row r="35" spans="2:46">
      <c r="B35" t="s">
        <v>342</v>
      </c>
      <c r="C35">
        <v>2024</v>
      </c>
      <c r="D35">
        <v>6</v>
      </c>
      <c r="I35" t="s">
        <v>342</v>
      </c>
      <c r="J35">
        <v>2024</v>
      </c>
      <c r="K35">
        <v>54055</v>
      </c>
      <c r="P35" t="s">
        <v>342</v>
      </c>
      <c r="Q35">
        <v>2024</v>
      </c>
      <c r="R35" s="181">
        <v>5844</v>
      </c>
      <c r="W35" t="s">
        <v>342</v>
      </c>
      <c r="X35">
        <v>2024</v>
      </c>
      <c r="Y35">
        <v>24829</v>
      </c>
      <c r="AD35" t="s">
        <v>342</v>
      </c>
      <c r="AE35">
        <v>2024</v>
      </c>
      <c r="AF35" s="496">
        <v>9699</v>
      </c>
      <c r="AK35" t="s">
        <v>342</v>
      </c>
      <c r="AL35">
        <v>2024</v>
      </c>
      <c r="AM35">
        <v>33377172</v>
      </c>
      <c r="AR35" t="s">
        <v>342</v>
      </c>
      <c r="AS35">
        <v>2024</v>
      </c>
      <c r="AT35" s="7">
        <v>5841587</v>
      </c>
    </row>
    <row r="36" spans="2:46">
      <c r="B36" t="s">
        <v>343</v>
      </c>
      <c r="C36">
        <v>2024</v>
      </c>
      <c r="D36">
        <v>3</v>
      </c>
      <c r="I36" t="s">
        <v>343</v>
      </c>
      <c r="J36">
        <v>2024</v>
      </c>
      <c r="K36">
        <v>16500</v>
      </c>
      <c r="P36" t="s">
        <v>343</v>
      </c>
      <c r="Q36">
        <v>2024</v>
      </c>
      <c r="R36" s="181">
        <v>1458</v>
      </c>
      <c r="W36" t="s">
        <v>343</v>
      </c>
      <c r="X36">
        <v>2024</v>
      </c>
      <c r="Y36">
        <v>12223</v>
      </c>
      <c r="AD36" t="s">
        <v>343</v>
      </c>
      <c r="AE36">
        <v>2024</v>
      </c>
      <c r="AF36" s="496">
        <v>8129</v>
      </c>
      <c r="AK36" t="s">
        <v>343</v>
      </c>
      <c r="AL36">
        <v>2024</v>
      </c>
      <c r="AM36">
        <v>31990461</v>
      </c>
      <c r="AR36" t="s">
        <v>343</v>
      </c>
      <c r="AS36">
        <v>2024</v>
      </c>
      <c r="AT36" s="7">
        <v>6078916</v>
      </c>
    </row>
    <row r="37" spans="2:46">
      <c r="B37" t="s">
        <v>344</v>
      </c>
      <c r="C37">
        <v>2024</v>
      </c>
      <c r="D37">
        <v>5</v>
      </c>
      <c r="I37" t="s">
        <v>344</v>
      </c>
      <c r="J37">
        <v>2024</v>
      </c>
      <c r="K37">
        <v>11245</v>
      </c>
      <c r="P37" t="s">
        <v>344</v>
      </c>
      <c r="Q37">
        <v>2024</v>
      </c>
      <c r="R37" s="181">
        <v>2361</v>
      </c>
      <c r="W37" t="s">
        <v>344</v>
      </c>
      <c r="X37">
        <v>2024</v>
      </c>
      <c r="Y37">
        <v>8231</v>
      </c>
      <c r="AD37" t="s">
        <v>344</v>
      </c>
      <c r="AE37">
        <v>2024</v>
      </c>
      <c r="AF37" s="496">
        <v>8469</v>
      </c>
      <c r="AK37" t="s">
        <v>344</v>
      </c>
      <c r="AL37">
        <v>2024</v>
      </c>
      <c r="AM37">
        <v>32632033</v>
      </c>
      <c r="AR37" t="s">
        <v>344</v>
      </c>
      <c r="AS37">
        <v>2024</v>
      </c>
      <c r="AT37" s="7">
        <v>6035241</v>
      </c>
    </row>
    <row r="38" spans="2:46">
      <c r="B38" t="s">
        <v>345</v>
      </c>
      <c r="C38">
        <v>2024</v>
      </c>
      <c r="D38">
        <v>4</v>
      </c>
      <c r="I38" t="s">
        <v>345</v>
      </c>
      <c r="J38">
        <v>2024</v>
      </c>
      <c r="K38">
        <v>13030</v>
      </c>
      <c r="P38" t="s">
        <v>345</v>
      </c>
      <c r="Q38">
        <v>2024</v>
      </c>
      <c r="R38" s="181">
        <v>2772</v>
      </c>
      <c r="W38" t="s">
        <v>345</v>
      </c>
      <c r="X38">
        <v>2024</v>
      </c>
      <c r="Y38">
        <v>10513</v>
      </c>
      <c r="AD38" t="s">
        <v>345</v>
      </c>
      <c r="AE38">
        <v>2024</v>
      </c>
      <c r="AF38" s="496">
        <v>9277</v>
      </c>
      <c r="AK38" t="s">
        <v>345</v>
      </c>
      <c r="AL38">
        <v>2024</v>
      </c>
      <c r="AM38">
        <v>32463099</v>
      </c>
      <c r="AR38" t="s">
        <v>345</v>
      </c>
      <c r="AS38">
        <v>2024</v>
      </c>
      <c r="AT38" s="7">
        <v>6225065</v>
      </c>
    </row>
    <row r="39" spans="2:46">
      <c r="B39" t="s">
        <v>346</v>
      </c>
      <c r="C39">
        <v>2024</v>
      </c>
      <c r="D39">
        <v>4</v>
      </c>
      <c r="I39" t="s">
        <v>346</v>
      </c>
      <c r="J39">
        <v>2024</v>
      </c>
      <c r="K39">
        <v>36068</v>
      </c>
      <c r="P39" t="s">
        <v>346</v>
      </c>
      <c r="Q39">
        <v>2024</v>
      </c>
      <c r="R39" s="181">
        <v>10991</v>
      </c>
      <c r="W39" t="s">
        <v>346</v>
      </c>
      <c r="X39">
        <v>2024</v>
      </c>
      <c r="Y39">
        <v>26980</v>
      </c>
      <c r="AD39" t="s">
        <v>346</v>
      </c>
      <c r="AE39">
        <v>2024</v>
      </c>
      <c r="AF39" s="496">
        <v>9646</v>
      </c>
      <c r="AK39" t="s">
        <v>346</v>
      </c>
      <c r="AL39">
        <v>2024</v>
      </c>
      <c r="AM39">
        <v>32386775</v>
      </c>
      <c r="AR39" t="s">
        <v>346</v>
      </c>
      <c r="AS39">
        <v>2024</v>
      </c>
      <c r="AT39" s="7">
        <v>5646954</v>
      </c>
    </row>
    <row r="40" spans="2:46">
      <c r="B40" t="s">
        <v>347</v>
      </c>
      <c r="C40">
        <v>2024</v>
      </c>
      <c r="D40">
        <v>28</v>
      </c>
      <c r="I40" t="s">
        <v>347</v>
      </c>
      <c r="J40">
        <v>2024</v>
      </c>
      <c r="K40">
        <v>89240</v>
      </c>
      <c r="P40" t="s">
        <v>347</v>
      </c>
      <c r="Q40">
        <v>2024</v>
      </c>
      <c r="R40" s="181">
        <v>20509</v>
      </c>
      <c r="W40" t="s">
        <v>347</v>
      </c>
      <c r="X40">
        <v>2024</v>
      </c>
      <c r="Y40">
        <v>54723</v>
      </c>
      <c r="AD40" t="s">
        <v>347</v>
      </c>
      <c r="AE40">
        <v>2024</v>
      </c>
      <c r="AF40" s="496">
        <v>10923</v>
      </c>
      <c r="AK40" t="s">
        <v>347</v>
      </c>
      <c r="AL40">
        <v>2024</v>
      </c>
      <c r="AM40">
        <v>33701947</v>
      </c>
      <c r="AR40" t="s">
        <v>347</v>
      </c>
      <c r="AS40">
        <v>2024</v>
      </c>
      <c r="AT40" s="7">
        <v>6345726</v>
      </c>
    </row>
    <row r="41" spans="2:46">
      <c r="B41" t="s">
        <v>348</v>
      </c>
      <c r="C41">
        <v>2024</v>
      </c>
      <c r="D41">
        <v>89</v>
      </c>
      <c r="I41" t="s">
        <v>348</v>
      </c>
      <c r="J41">
        <v>2024</v>
      </c>
      <c r="K41">
        <v>175561</v>
      </c>
      <c r="P41" t="s">
        <v>348</v>
      </c>
      <c r="Q41">
        <v>2024</v>
      </c>
      <c r="R41" s="181">
        <v>29451</v>
      </c>
      <c r="W41" t="s">
        <v>348</v>
      </c>
      <c r="X41">
        <v>2024</v>
      </c>
      <c r="Y41">
        <v>75350</v>
      </c>
      <c r="AD41" t="s">
        <v>348</v>
      </c>
      <c r="AE41">
        <v>2024</v>
      </c>
      <c r="AF41" s="482">
        <v>11621</v>
      </c>
      <c r="AK41" t="s">
        <v>348</v>
      </c>
      <c r="AL41">
        <v>2024</v>
      </c>
      <c r="AM41">
        <v>35840663</v>
      </c>
      <c r="AR41" t="s">
        <v>348</v>
      </c>
      <c r="AS41">
        <v>2024</v>
      </c>
      <c r="AT41" s="7">
        <v>6344068</v>
      </c>
    </row>
    <row r="44" spans="2:46">
      <c r="B44" t="s">
        <v>178</v>
      </c>
      <c r="C44" t="s">
        <v>230</v>
      </c>
      <c r="I44" s="5" t="s">
        <v>388</v>
      </c>
      <c r="J44" s="5" t="s">
        <v>394</v>
      </c>
      <c r="P44" s="5" t="s">
        <v>388</v>
      </c>
      <c r="Q44" s="5" t="s">
        <v>394</v>
      </c>
      <c r="W44" s="5" t="s">
        <v>388</v>
      </c>
      <c r="X44" s="5" t="s">
        <v>394</v>
      </c>
      <c r="AD44" s="5" t="s">
        <v>388</v>
      </c>
      <c r="AE44" s="5" t="s">
        <v>394</v>
      </c>
      <c r="AK44" t="s">
        <v>388</v>
      </c>
      <c r="AL44" t="s">
        <v>394</v>
      </c>
      <c r="AR44" t="s">
        <v>388</v>
      </c>
      <c r="AS44" t="s">
        <v>394</v>
      </c>
    </row>
    <row r="45" spans="2:46">
      <c r="B45" s="180">
        <v>2022</v>
      </c>
      <c r="C45">
        <f>SUM(D6:D17)</f>
        <v>735</v>
      </c>
      <c r="I45" s="180">
        <v>2022</v>
      </c>
      <c r="J45" s="153">
        <f>SUM(K6:K17)</f>
        <v>1298218</v>
      </c>
      <c r="P45" s="180">
        <v>2022</v>
      </c>
      <c r="Q45" s="153">
        <f>SUM(R6:R17)</f>
        <v>257751</v>
      </c>
      <c r="W45" s="180">
        <v>2022</v>
      </c>
      <c r="X45" s="153">
        <f>SUM(Y6:Y17)</f>
        <v>689611</v>
      </c>
      <c r="AD45" s="180">
        <v>2022</v>
      </c>
      <c r="AE45" s="153">
        <f>SUMIF(Table8[YEAR],Table11[[#This Row],[YEAR]],Table8[THERMS])</f>
        <v>130021</v>
      </c>
      <c r="AK45" s="180">
        <v>2022</v>
      </c>
      <c r="AL45">
        <f>SUMIF(Table12[YEAR],Table13[[#This Row],[YEAR]],Table12[THERMS])</f>
        <v>305357121</v>
      </c>
      <c r="AR45" s="180">
        <v>2022</v>
      </c>
      <c r="AS45">
        <f>SUMIF(Table129[YEAR],Table1315[[#This Row],[YEAR]],Table129[THERMS])</f>
        <v>68773825</v>
      </c>
    </row>
    <row r="46" spans="2:46">
      <c r="B46" s="180">
        <v>2023</v>
      </c>
      <c r="C46">
        <f>SUM(D18:D29)</f>
        <v>692</v>
      </c>
      <c r="I46" s="180">
        <v>2023</v>
      </c>
      <c r="J46" s="153">
        <f>SUM(K18:K29)</f>
        <v>1248410</v>
      </c>
      <c r="P46" s="180">
        <v>2023</v>
      </c>
      <c r="Q46" s="153">
        <f>SUM(R18:R29)</f>
        <v>275205</v>
      </c>
      <c r="W46" s="180">
        <v>2023</v>
      </c>
      <c r="X46" s="153">
        <f>SUM(Y18:Y29)</f>
        <v>646315</v>
      </c>
      <c r="AD46" s="180">
        <v>2023</v>
      </c>
      <c r="AE46" s="153">
        <f>SUMIF(Table8[YEAR],Table11[[#This Row],[YEAR]],Table8[THERMS])</f>
        <v>142061</v>
      </c>
      <c r="AK46" s="180">
        <v>2023</v>
      </c>
      <c r="AL46">
        <f>SUMIF(Table12[YEAR],Table13[[#This Row],[YEAR]],Table12[THERMS])</f>
        <v>361921021</v>
      </c>
      <c r="AR46" s="180">
        <v>2023</v>
      </c>
      <c r="AS46">
        <f>SUMIF(Table129[YEAR],Table1315[[#This Row],[YEAR]],Table129[THERMS])</f>
        <v>44609182</v>
      </c>
    </row>
    <row r="47" spans="2:46">
      <c r="B47" s="180">
        <v>2024</v>
      </c>
      <c r="C47">
        <f>SUM(D30:D41)</f>
        <v>524</v>
      </c>
      <c r="I47" s="180">
        <v>2024</v>
      </c>
      <c r="J47" s="153">
        <f>SUM(K30:K41)</f>
        <v>1281987</v>
      </c>
      <c r="P47" s="180">
        <v>2024</v>
      </c>
      <c r="Q47" s="153">
        <f>SUM(R30:R41)</f>
        <v>199125</v>
      </c>
      <c r="W47" s="180">
        <v>2024</v>
      </c>
      <c r="X47" s="153">
        <f>SUM(Y30:Y41)</f>
        <v>602605</v>
      </c>
      <c r="AD47" s="180">
        <v>2024</v>
      </c>
      <c r="AE47" s="153">
        <f>SUMIF(Table8[YEAR],Table11[[#This Row],[YEAR]],Table8[THERMS])</f>
        <v>124659</v>
      </c>
      <c r="AK47" s="180">
        <v>2024</v>
      </c>
      <c r="AL47">
        <f>SUMIF(Table12[YEAR],Table13[[#This Row],[YEAR]],Table12[THERMS])</f>
        <v>419204560</v>
      </c>
      <c r="AR47" s="180">
        <v>2024</v>
      </c>
      <c r="AS47">
        <f>SUMIF(Table129[YEAR],Table1315[[#This Row],[YEAR]],Table129[THERMS])</f>
        <v>71126713</v>
      </c>
    </row>
    <row r="50" spans="2:47">
      <c r="I50" s="5"/>
      <c r="J50" s="21"/>
      <c r="P50" s="5"/>
      <c r="Q50" s="21"/>
      <c r="W50" s="5"/>
      <c r="X50" s="21"/>
    </row>
    <row r="52" spans="2:47">
      <c r="B52" s="513" t="s">
        <v>395</v>
      </c>
      <c r="C52" s="513"/>
      <c r="I52" s="513" t="s">
        <v>395</v>
      </c>
      <c r="J52" s="513"/>
      <c r="K52" s="5"/>
      <c r="L52" s="5"/>
      <c r="P52" s="513" t="s">
        <v>395</v>
      </c>
      <c r="Q52" s="513"/>
      <c r="R52" s="5"/>
      <c r="W52" s="513" t="s">
        <v>395</v>
      </c>
      <c r="X52" s="513"/>
      <c r="Y52" s="5"/>
      <c r="AD52" s="513" t="s">
        <v>395</v>
      </c>
      <c r="AE52" s="513"/>
      <c r="AK52" s="513" t="s">
        <v>395</v>
      </c>
      <c r="AL52" s="513"/>
      <c r="AR52" s="513" t="s">
        <v>395</v>
      </c>
      <c r="AS52" s="513"/>
    </row>
    <row r="53" spans="2:47">
      <c r="B53" s="5" t="s">
        <v>338</v>
      </c>
      <c r="C53" s="153">
        <f>AVERAGEIF(Table9[Month],B53,Table9[Therms])</f>
        <v>155.33333333333334</v>
      </c>
      <c r="I53" s="5" t="s">
        <v>338</v>
      </c>
      <c r="J53" s="12">
        <f>AVERAGEIF(Table2[MONTH],I53,Table2[THERMS])</f>
        <v>239352.33333333334</v>
      </c>
      <c r="K53" s="20"/>
      <c r="P53" s="5" t="s">
        <v>338</v>
      </c>
      <c r="Q53" s="12">
        <f>AVERAGEIF(Table3[MONTH],P53,Table3[THERMS])</f>
        <v>41269</v>
      </c>
      <c r="R53" s="20"/>
      <c r="W53" s="5" t="s">
        <v>338</v>
      </c>
      <c r="X53" s="12">
        <f>AVERAGEIF(Table4[MONTH],W53,Table4[THERMS])</f>
        <v>116749</v>
      </c>
      <c r="Y53" s="20"/>
      <c r="AD53" s="5" t="s">
        <v>338</v>
      </c>
      <c r="AE53" s="12">
        <f>AVERAGEIF(Table8[MONTH],AD53,Table8[THERMS])</f>
        <v>13973</v>
      </c>
      <c r="AK53" s="5" t="s">
        <v>338</v>
      </c>
      <c r="AL53" s="12">
        <f>AVERAGEIF(Table12[MONTH],AK53,Table12[THERMS])</f>
        <v>28635250.333333332</v>
      </c>
      <c r="AN53" s="8"/>
      <c r="AQ53" s="12"/>
      <c r="AR53" s="5" t="s">
        <v>338</v>
      </c>
      <c r="AS53" s="12">
        <f>AVERAGEIF(Table129[MONTH],AR53,Table129[THERMS])</f>
        <v>5725816</v>
      </c>
      <c r="AU53" s="12"/>
    </row>
    <row r="54" spans="2:47">
      <c r="B54" s="5" t="s">
        <v>339</v>
      </c>
      <c r="C54" s="153">
        <f>AVERAGEIF(Table9[Month],B54,Table9[Therms])</f>
        <v>130.33333333333334</v>
      </c>
      <c r="I54" s="5" t="s">
        <v>339</v>
      </c>
      <c r="J54" s="12">
        <f>AVERAGEIF(Table2[MONTH],I54,Table2[THERMS])</f>
        <v>194505</v>
      </c>
      <c r="K54" s="20"/>
      <c r="P54" s="5" t="s">
        <v>339</v>
      </c>
      <c r="Q54" s="12">
        <f>AVERAGEIF(Table3[MONTH],P54,Table3[THERMS])</f>
        <v>32277.666666666668</v>
      </c>
      <c r="R54" s="20"/>
      <c r="W54" s="5" t="s">
        <v>339</v>
      </c>
      <c r="X54" s="12">
        <f>AVERAGEIF(Table4[MONTH],W54,Table4[THERMS])</f>
        <v>91546.666666666672</v>
      </c>
      <c r="Y54" s="20"/>
      <c r="AD54" s="5" t="s">
        <v>339</v>
      </c>
      <c r="AE54" s="12">
        <f>AVERAGEIF(Table8[MONTH],AD54,Table8[THERMS])</f>
        <v>13198</v>
      </c>
      <c r="AK54" s="5" t="s">
        <v>339</v>
      </c>
      <c r="AL54" s="12">
        <f>AVERAGEIF(Table12[MONTH],AK54,Table12[THERMS])</f>
        <v>34340773</v>
      </c>
      <c r="AQ54" s="12"/>
      <c r="AR54" s="5" t="s">
        <v>339</v>
      </c>
      <c r="AS54" s="12">
        <f>AVERAGEIF(Table129[MONTH],AR54,Table129[THERMS])</f>
        <v>5738124.666666667</v>
      </c>
      <c r="AU54" s="12"/>
    </row>
    <row r="55" spans="2:47">
      <c r="B55" s="5" t="s">
        <v>340</v>
      </c>
      <c r="C55" s="153">
        <f>AVERAGEIF(Table9[Month],B55,Table9[Therms])</f>
        <v>104</v>
      </c>
      <c r="I55" s="5" t="s">
        <v>340</v>
      </c>
      <c r="J55" s="12">
        <f>AVERAGEIF(Table2[MONTH],I55,Table2[THERMS])</f>
        <v>202809</v>
      </c>
      <c r="K55" s="20"/>
      <c r="P55" s="5" t="s">
        <v>340</v>
      </c>
      <c r="Q55" s="12">
        <f>AVERAGEIF(Table3[MONTH],P55,Table3[THERMS])</f>
        <v>35063</v>
      </c>
      <c r="R55" s="20"/>
      <c r="W55" s="5" t="s">
        <v>340</v>
      </c>
      <c r="X55" s="12">
        <f>AVERAGEIF(Table4[MONTH],W55,Table4[THERMS])</f>
        <v>95903.333333333328</v>
      </c>
      <c r="Y55" s="20"/>
      <c r="AD55" s="5" t="s">
        <v>340</v>
      </c>
      <c r="AE55" s="12">
        <f>AVERAGEIF(Table8[MONTH],AD55,Table8[THERMS])</f>
        <v>11583.333333333334</v>
      </c>
      <c r="AK55" s="5" t="s">
        <v>340</v>
      </c>
      <c r="AL55" s="12">
        <f>AVERAGEIF(Table12[MONTH],AK55,Table12[THERMS])</f>
        <v>30409053.333333332</v>
      </c>
      <c r="AQ55" s="12"/>
      <c r="AR55" s="5" t="s">
        <v>340</v>
      </c>
      <c r="AS55" s="12">
        <f>AVERAGEIF(Table129[MONTH],AR55,Table129[THERMS])</f>
        <v>5761944.333333333</v>
      </c>
      <c r="AU55" s="12"/>
    </row>
    <row r="56" spans="2:47">
      <c r="B56" s="5" t="s">
        <v>341</v>
      </c>
      <c r="C56" s="153">
        <f>AVERAGEIF(Table9[Month],B56,Table9[Therms])</f>
        <v>55.666666666666664</v>
      </c>
      <c r="I56" s="5" t="s">
        <v>341</v>
      </c>
      <c r="J56" s="12">
        <f>AVERAGEIF(Table2[MONTH],I56,Table2[THERMS])</f>
        <v>137155</v>
      </c>
      <c r="K56" s="20"/>
      <c r="P56" s="5" t="s">
        <v>341</v>
      </c>
      <c r="Q56" s="12">
        <f>AVERAGEIF(Table3[MONTH],P56,Table3[THERMS])</f>
        <v>28597</v>
      </c>
      <c r="R56" s="20"/>
      <c r="W56" s="5" t="s">
        <v>341</v>
      </c>
      <c r="X56" s="12">
        <f>AVERAGEIF(Table4[MONTH],W56,Table4[THERMS])</f>
        <v>67796</v>
      </c>
      <c r="Y56" s="20"/>
      <c r="AD56" s="5" t="s">
        <v>341</v>
      </c>
      <c r="AE56" s="12">
        <f>AVERAGEIF(Table8[MONTH],AD56,Table8[THERMS])</f>
        <v>11940.666666666666</v>
      </c>
      <c r="AK56" s="5" t="s">
        <v>341</v>
      </c>
      <c r="AL56" s="12">
        <f>AVERAGEIF(Table12[MONTH],AK56,Table12[THERMS])</f>
        <v>31534425.333333332</v>
      </c>
      <c r="AQ56" s="12"/>
      <c r="AR56" s="5" t="s">
        <v>341</v>
      </c>
      <c r="AS56" s="12">
        <f>AVERAGEIF(Table129[MONTH],AR56,Table129[THERMS])</f>
        <v>6064959</v>
      </c>
      <c r="AU56" s="12"/>
    </row>
    <row r="57" spans="2:47">
      <c r="B57" s="5" t="s">
        <v>158</v>
      </c>
      <c r="C57" s="153">
        <f>AVERAGEIF(Table9[Month],B57,Table9[Therms])</f>
        <v>37.666666666666664</v>
      </c>
      <c r="I57" s="5" t="s">
        <v>158</v>
      </c>
      <c r="J57" s="12">
        <f>AVERAGEIF(Table2[MONTH],I57,Table2[THERMS])</f>
        <v>108553.33333333333</v>
      </c>
      <c r="K57" s="20"/>
      <c r="P57" s="5" t="s">
        <v>158</v>
      </c>
      <c r="Q57" s="12">
        <f>AVERAGEIF(Table3[MONTH],P57,Table3[THERMS])</f>
        <v>15664.666666666666</v>
      </c>
      <c r="R57" s="20"/>
      <c r="W57" s="5" t="s">
        <v>158</v>
      </c>
      <c r="X57" s="12">
        <f>AVERAGEIF(Table4[MONTH],W57,Table4[THERMS])</f>
        <v>47398.666666666664</v>
      </c>
      <c r="Y57" s="20"/>
      <c r="AD57" s="5" t="s">
        <v>158</v>
      </c>
      <c r="AE57" s="12">
        <f>AVERAGEIF(Table8[MONTH],AD57,Table8[THERMS])</f>
        <v>10641</v>
      </c>
      <c r="AK57" s="5" t="s">
        <v>158</v>
      </c>
      <c r="AL57" s="12">
        <f>AVERAGEIF(Table12[MONTH],AK57,Table12[THERMS])</f>
        <v>30632978</v>
      </c>
      <c r="AQ57" s="12"/>
      <c r="AR57" s="5" t="s">
        <v>158</v>
      </c>
      <c r="AS57" s="12">
        <f>AVERAGEIF(Table129[MONTH],AR57,Table129[THERMS])</f>
        <v>5764491</v>
      </c>
      <c r="AU57" s="12"/>
    </row>
    <row r="58" spans="2:47">
      <c r="B58" s="5" t="s">
        <v>342</v>
      </c>
      <c r="C58" s="153">
        <f>AVERAGEIF(Table9[Month],B58,Table9[Therms])</f>
        <v>11.333333333333334</v>
      </c>
      <c r="I58" s="5" t="s">
        <v>342</v>
      </c>
      <c r="J58" s="12">
        <f>AVERAGEIF(Table2[MONTH],I58,Table2[THERMS])</f>
        <v>50191.333333333336</v>
      </c>
      <c r="K58" s="20"/>
      <c r="P58" s="5" t="s">
        <v>342</v>
      </c>
      <c r="Q58" s="12">
        <f>AVERAGEIF(Table3[MONTH],P58,Table3[THERMS])</f>
        <v>7628.666666666667</v>
      </c>
      <c r="R58" s="20"/>
      <c r="W58" s="5" t="s">
        <v>342</v>
      </c>
      <c r="X58" s="12">
        <f>AVERAGEIF(Table4[MONTH],W58,Table4[THERMS])</f>
        <v>24229.333333333332</v>
      </c>
      <c r="Y58" s="20"/>
      <c r="AD58" s="5" t="s">
        <v>342</v>
      </c>
      <c r="AE58" s="12">
        <f>AVERAGEIF(Table8[MONTH],AD58,Table8[THERMS])</f>
        <v>10358</v>
      </c>
      <c r="AK58" s="5" t="s">
        <v>342</v>
      </c>
      <c r="AL58" s="12">
        <f>AVERAGEIF(Table12[MONTH],AK58,Table12[THERMS])</f>
        <v>29003222</v>
      </c>
      <c r="AQ58" s="12"/>
      <c r="AR58" s="5" t="s">
        <v>342</v>
      </c>
      <c r="AS58" s="12">
        <f>AVERAGEIF(Table129[MONTH],AR58,Table129[THERMS])</f>
        <v>4983171.333333333</v>
      </c>
      <c r="AU58" s="12"/>
    </row>
    <row r="59" spans="2:47">
      <c r="B59" s="5" t="s">
        <v>343</v>
      </c>
      <c r="C59" s="153">
        <f>AVERAGEIF(Table9[Month],B59,Table9[Therms])</f>
        <v>2.6666666666666665</v>
      </c>
      <c r="I59" s="5" t="s">
        <v>343</v>
      </c>
      <c r="J59" s="12">
        <f>AVERAGEIF(Table2[MONTH],I59,Table2[THERMS])</f>
        <v>16566.333333333332</v>
      </c>
      <c r="K59" s="20"/>
      <c r="P59" s="5" t="s">
        <v>343</v>
      </c>
      <c r="Q59" s="12">
        <f>AVERAGEIF(Table3[MONTH],P59,Table3[THERMS])</f>
        <v>2442.6666666666665</v>
      </c>
      <c r="R59" s="20"/>
      <c r="W59" s="5" t="s">
        <v>343</v>
      </c>
      <c r="X59" s="12">
        <f>AVERAGEIF(Table4[MONTH],W59,Table4[THERMS])</f>
        <v>11765.333333333334</v>
      </c>
      <c r="Y59" s="20"/>
      <c r="AD59" s="5" t="s">
        <v>343</v>
      </c>
      <c r="AE59" s="12">
        <f>AVERAGEIF(Table8[MONTH],AD59,Table8[THERMS])</f>
        <v>9252.3333333333339</v>
      </c>
      <c r="AK59" s="5" t="s">
        <v>343</v>
      </c>
      <c r="AL59" s="12">
        <f>AVERAGEIF(Table12[MONTH],AK59,Table12[THERMS])</f>
        <v>28219183</v>
      </c>
      <c r="AQ59" s="12"/>
      <c r="AR59" s="5" t="s">
        <v>343</v>
      </c>
      <c r="AS59" s="12">
        <f>AVERAGEIF(Table129[MONTH],AR59,Table129[THERMS])</f>
        <v>4514315.333333333</v>
      </c>
      <c r="AU59" s="12"/>
    </row>
    <row r="60" spans="2:47">
      <c r="B60" s="5" t="s">
        <v>344</v>
      </c>
      <c r="C60" s="153">
        <f>AVERAGEIF(Table9[Month],B60,Table9[Therms])</f>
        <v>3.6666666666666665</v>
      </c>
      <c r="I60" s="5" t="s">
        <v>344</v>
      </c>
      <c r="J60" s="12">
        <f>AVERAGEIF(Table2[MONTH],I60,Table2[THERMS])</f>
        <v>12844.666666666666</v>
      </c>
      <c r="K60" s="20"/>
      <c r="P60" s="5" t="s">
        <v>344</v>
      </c>
      <c r="Q60" s="12">
        <f>AVERAGEIF(Table3[MONTH],P60,Table3[THERMS])</f>
        <v>2937.6666666666665</v>
      </c>
      <c r="R60" s="20"/>
      <c r="W60" s="5" t="s">
        <v>344</v>
      </c>
      <c r="X60" s="12">
        <f>AVERAGEIF(Table4[MONTH],W60,Table4[THERMS])</f>
        <v>8062.333333333333</v>
      </c>
      <c r="Y60" s="20"/>
      <c r="AD60" s="5" t="s">
        <v>344</v>
      </c>
      <c r="AE60" s="12">
        <f>AVERAGEIF(Table8[MONTH],AD60,Table8[THERMS])</f>
        <v>8921.6666666666661</v>
      </c>
      <c r="AK60" s="5" t="s">
        <v>344</v>
      </c>
      <c r="AL60" s="12">
        <f>AVERAGEIF(Table12[MONTH],AK60,Table12[THERMS])</f>
        <v>28702599</v>
      </c>
      <c r="AQ60" s="12"/>
      <c r="AR60" s="5" t="s">
        <v>344</v>
      </c>
      <c r="AS60" s="12">
        <f>AVERAGEIF(Table129[MONTH],AR60,Table129[THERMS])</f>
        <v>4699241</v>
      </c>
      <c r="AU60" s="12"/>
    </row>
    <row r="61" spans="2:47">
      <c r="B61" s="5" t="s">
        <v>345</v>
      </c>
      <c r="C61" s="153">
        <f>AVERAGEIF(Table9[Month],B61,Table9[Therms])</f>
        <v>3.6666666666666665</v>
      </c>
      <c r="I61" s="5" t="s">
        <v>345</v>
      </c>
      <c r="J61" s="12">
        <f>AVERAGEIF(Table2[MONTH],I61,Table2[THERMS])</f>
        <v>12329.333333333334</v>
      </c>
      <c r="K61" s="20"/>
      <c r="P61" s="5" t="s">
        <v>345</v>
      </c>
      <c r="Q61" s="12">
        <f>AVERAGEIF(Table3[MONTH],P61,Table3[THERMS])</f>
        <v>3465.6666666666665</v>
      </c>
      <c r="R61" s="20"/>
      <c r="W61" s="5" t="s">
        <v>345</v>
      </c>
      <c r="X61" s="12">
        <f>AVERAGEIF(Table4[MONTH],W61,Table4[THERMS])</f>
        <v>8742</v>
      </c>
      <c r="Y61" s="20"/>
      <c r="AD61" s="5" t="s">
        <v>345</v>
      </c>
      <c r="AE61" s="12">
        <f>AVERAGEIF(Table8[MONTH],AD61,Table8[THERMS])</f>
        <v>8960.6666666666661</v>
      </c>
      <c r="AK61" s="5" t="s">
        <v>345</v>
      </c>
      <c r="AL61" s="12">
        <f>AVERAGEIF(Table12[MONTH],AK61,Table12[THERMS])</f>
        <v>29272567.666666668</v>
      </c>
      <c r="AQ61" s="12"/>
      <c r="AR61" s="5" t="s">
        <v>345</v>
      </c>
      <c r="AS61" s="12">
        <f>AVERAGEIF(Table129[MONTH],AR61,Table129[THERMS])</f>
        <v>4508230</v>
      </c>
      <c r="AU61" s="12"/>
    </row>
    <row r="62" spans="2:47">
      <c r="B62" s="5" t="s">
        <v>346</v>
      </c>
      <c r="C62" s="153">
        <f>AVERAGEIF(Table9[Month],B62,Table9[Therms])</f>
        <v>3.6666666666666665</v>
      </c>
      <c r="I62" s="5" t="s">
        <v>346</v>
      </c>
      <c r="J62" s="12">
        <f>AVERAGEIF(Table2[MONTH],I62,Table2[THERMS])</f>
        <v>27188.666666666668</v>
      </c>
      <c r="K62" s="20"/>
      <c r="P62" s="5" t="s">
        <v>346</v>
      </c>
      <c r="Q62" s="12">
        <f>AVERAGEIF(Table3[MONTH],P62,Table3[THERMS])</f>
        <v>12613</v>
      </c>
      <c r="R62" s="20"/>
      <c r="W62" s="5" t="s">
        <v>346</v>
      </c>
      <c r="X62" s="12">
        <f>AVERAGEIF(Table4[MONTH],W62,Table4[THERMS])</f>
        <v>24400</v>
      </c>
      <c r="Y62" s="20"/>
      <c r="AD62" s="5" t="s">
        <v>346</v>
      </c>
      <c r="AE62" s="12">
        <f>AVERAGEIF(Table8[MONTH],AD62,Table8[THERMS])</f>
        <v>9679.6666666666661</v>
      </c>
      <c r="AK62" s="5" t="s">
        <v>346</v>
      </c>
      <c r="AL62" s="12">
        <f>AVERAGEIF(Table12[MONTH],AK62,Table12[THERMS])</f>
        <v>28379509</v>
      </c>
      <c r="AQ62" s="12"/>
      <c r="AR62" s="5" t="s">
        <v>346</v>
      </c>
      <c r="AS62" s="12">
        <f>AVERAGEIF(Table129[MONTH],AR62,Table129[THERMS])</f>
        <v>3590990.3333333335</v>
      </c>
      <c r="AU62" s="12"/>
    </row>
    <row r="63" spans="2:47">
      <c r="B63" s="5" t="s">
        <v>347</v>
      </c>
      <c r="C63" s="153">
        <f>AVERAGEIF(Table9[Month],B63,Table9[Therms])</f>
        <v>27</v>
      </c>
      <c r="I63" s="5" t="s">
        <v>347</v>
      </c>
      <c r="J63" s="12">
        <f>AVERAGEIF(Table2[MONTH],I63,Table2[THERMS])</f>
        <v>92026</v>
      </c>
      <c r="K63" s="20"/>
      <c r="P63" s="5" t="s">
        <v>347</v>
      </c>
      <c r="Q63" s="12">
        <f>AVERAGEIF(Table3[MONTH],P63,Table3[THERMS])</f>
        <v>27324.666666666668</v>
      </c>
      <c r="R63" s="20"/>
      <c r="W63" s="5" t="s">
        <v>347</v>
      </c>
      <c r="X63" s="12">
        <f>AVERAGEIF(Table4[MONTH],W63,Table4[THERMS])</f>
        <v>60901</v>
      </c>
      <c r="Y63" s="20"/>
      <c r="AD63" s="5" t="s">
        <v>347</v>
      </c>
      <c r="AE63" s="12">
        <f>AVERAGEIF(Table8[MONTH],AD63,Table8[THERMS])</f>
        <v>11313</v>
      </c>
      <c r="AK63" s="5" t="s">
        <v>347</v>
      </c>
      <c r="AL63" s="12">
        <f>AVERAGEIF(Table12[MONTH],AK63,Table12[THERMS])</f>
        <v>29828918.666666668</v>
      </c>
      <c r="AQ63" s="12"/>
      <c r="AR63" s="5" t="s">
        <v>347</v>
      </c>
      <c r="AS63" s="12">
        <f>AVERAGEIF(Table129[MONTH],AR63,Table129[THERMS])</f>
        <v>4687693</v>
      </c>
      <c r="AU63" s="12"/>
    </row>
    <row r="64" spans="2:47">
      <c r="B64" s="5" t="s">
        <v>348</v>
      </c>
      <c r="C64" s="153">
        <f>AVERAGEIF(Table9[Month],B64,Table9[Therms])</f>
        <v>115.33333333333333</v>
      </c>
      <c r="I64" s="5" t="s">
        <v>348</v>
      </c>
      <c r="J64" s="12">
        <f>AVERAGEIF(Table2[MONTH],I64,Table2[THERMS])</f>
        <v>182684</v>
      </c>
      <c r="K64" s="20"/>
      <c r="P64" s="5" t="s">
        <v>348</v>
      </c>
      <c r="Q64" s="12">
        <f>AVERAGEIF(Table3[MONTH],P64,Table3[THERMS])</f>
        <v>34743.333333333336</v>
      </c>
      <c r="R64" s="20"/>
      <c r="W64" s="5" t="s">
        <v>348</v>
      </c>
      <c r="X64" s="12">
        <f>AVERAGEIF(Table4[MONTH],W64,Table4[THERMS])</f>
        <v>88683.333333333328</v>
      </c>
      <c r="Y64" s="20"/>
      <c r="AD64" s="5" t="s">
        <v>348</v>
      </c>
      <c r="AE64" s="12">
        <f>AVERAGEIF(Table8[MONTH],AD64,Table8[THERMS])</f>
        <v>12425.666666666666</v>
      </c>
      <c r="AK64" s="5" t="s">
        <v>348</v>
      </c>
      <c r="AL64" s="12">
        <f>AVERAGEIF(Table12[MONTH],AK64,Table12[THERMS])</f>
        <v>33202421.333333332</v>
      </c>
      <c r="AQ64" s="12"/>
      <c r="AR64" s="5" t="s">
        <v>348</v>
      </c>
      <c r="AS64" s="12">
        <f>AVERAGEIF(Table129[MONTH],AR64,Table129[THERMS])</f>
        <v>5464264</v>
      </c>
      <c r="AU64" s="12"/>
    </row>
  </sheetData>
  <mergeCells count="7">
    <mergeCell ref="AR52:AS52"/>
    <mergeCell ref="AK52:AL52"/>
    <mergeCell ref="B52:C52"/>
    <mergeCell ref="I52:J52"/>
    <mergeCell ref="P52:Q52"/>
    <mergeCell ref="W52:X52"/>
    <mergeCell ref="AD52:AE52"/>
  </mergeCells>
  <phoneticPr fontId="27" type="noConversion"/>
  <pageMargins left="0.7" right="0.7" top="0.75" bottom="0.75" header="0.3" footer="0.3"/>
  <pageSetup orientation="portrait" r:id="rId1"/>
  <colBreaks count="2" manualBreakCount="2">
    <brk id="13" max="62" man="1"/>
    <brk id="27" max="62" man="1"/>
  </colBreaks>
  <tableParts count="1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6AA9-B1AF-4637-AAFC-852DF733D290}">
  <sheetPr codeName="Sheet10">
    <pageSetUpPr fitToPage="1"/>
  </sheetPr>
  <dimension ref="A1:P184"/>
  <sheetViews>
    <sheetView workbookViewId="0">
      <selection activeCell="H22" sqref="A20:H22"/>
    </sheetView>
  </sheetViews>
  <sheetFormatPr defaultColWidth="11.85546875" defaultRowHeight="15"/>
  <cols>
    <col min="1" max="1" width="11.85546875" style="42"/>
    <col min="2" max="2" width="27.28515625" style="43" customWidth="1"/>
    <col min="3" max="3" width="15" style="241" customWidth="1"/>
    <col min="4" max="6" width="11.85546875" style="43"/>
    <col min="7" max="7" width="14" style="43" bestFit="1" customWidth="1"/>
    <col min="8" max="8" width="14" style="43" customWidth="1"/>
    <col min="9" max="9" width="11.85546875" style="43"/>
    <col min="10" max="10" width="15.5703125" style="43" customWidth="1"/>
    <col min="11" max="11" width="15.7109375" style="43" customWidth="1"/>
    <col min="12" max="15" width="17.140625" style="192" customWidth="1"/>
    <col min="16" max="16" width="14.5703125" style="195" customWidth="1"/>
    <col min="17" max="16384" width="11.85546875" style="43"/>
  </cols>
  <sheetData>
    <row r="1" spans="1:16" ht="15" customHeight="1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</row>
    <row r="2" spans="1:16" ht="18" customHeight="1">
      <c r="A2" s="42" t="s">
        <v>396</v>
      </c>
      <c r="B2" s="42"/>
      <c r="C2" s="293"/>
      <c r="D2" s="293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</row>
    <row r="3" spans="1:16" ht="21" customHeight="1" thickBot="1">
      <c r="A3" s="42" t="s">
        <v>397</v>
      </c>
      <c r="B3" s="44"/>
      <c r="C3" s="293"/>
      <c r="D3" s="293"/>
    </row>
    <row r="4" spans="1:16" s="46" customFormat="1" ht="60.75" thickBot="1">
      <c r="A4" s="45"/>
      <c r="C4" s="238" t="s">
        <v>22</v>
      </c>
      <c r="D4" s="239" t="s">
        <v>398</v>
      </c>
      <c r="E4" s="240" t="s">
        <v>399</v>
      </c>
      <c r="F4" s="240" t="s">
        <v>400</v>
      </c>
      <c r="G4" s="240" t="s">
        <v>401</v>
      </c>
      <c r="H4" s="240" t="s">
        <v>402</v>
      </c>
      <c r="I4" s="240" t="s">
        <v>403</v>
      </c>
      <c r="J4" s="240" t="s">
        <v>404</v>
      </c>
      <c r="K4" s="240" t="s">
        <v>405</v>
      </c>
      <c r="L4" s="240" t="s">
        <v>406</v>
      </c>
      <c r="M4" s="240" t="s">
        <v>407</v>
      </c>
      <c r="N4" s="240" t="s">
        <v>408</v>
      </c>
      <c r="O4" s="240" t="s">
        <v>409</v>
      </c>
      <c r="P4" s="251" t="s">
        <v>410</v>
      </c>
    </row>
    <row r="5" spans="1:16">
      <c r="A5" s="42" t="s">
        <v>411</v>
      </c>
      <c r="D5" s="24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6"/>
    </row>
    <row r="6" spans="1:16">
      <c r="B6" s="43" t="s">
        <v>22</v>
      </c>
      <c r="C6" s="243">
        <v>5.5</v>
      </c>
      <c r="D6" s="244"/>
      <c r="L6" s="43"/>
      <c r="M6" s="43"/>
      <c r="N6" s="43"/>
      <c r="O6" s="43"/>
      <c r="P6" s="197"/>
    </row>
    <row r="7" spans="1:16">
      <c r="B7" s="43" t="s">
        <v>412</v>
      </c>
      <c r="D7" s="245">
        <v>0.45648</v>
      </c>
      <c r="E7" s="246">
        <v>0.66366999999999998</v>
      </c>
      <c r="F7" s="246">
        <v>0.41697000000000001</v>
      </c>
      <c r="G7" s="172">
        <v>-2.7399999999999998E-3</v>
      </c>
      <c r="H7" s="246">
        <v>1.5949999999999999E-2</v>
      </c>
      <c r="I7" s="172">
        <v>0</v>
      </c>
      <c r="J7" s="172">
        <v>1.6719999999999999E-2</v>
      </c>
      <c r="K7" s="172">
        <v>0</v>
      </c>
      <c r="L7" s="172">
        <v>6.2990000000000004E-2</v>
      </c>
      <c r="M7" s="172">
        <v>2.3700000000000001E-3</v>
      </c>
      <c r="N7" s="172">
        <v>3.29E-3</v>
      </c>
      <c r="O7" s="172">
        <v>0.28994999999999999</v>
      </c>
      <c r="P7" s="198">
        <f>+SUM(D7:O7)</f>
        <v>1.9256500000000001</v>
      </c>
    </row>
    <row r="8" spans="1:16">
      <c r="A8" s="42" t="s">
        <v>413</v>
      </c>
      <c r="D8" s="245"/>
      <c r="E8" s="172"/>
      <c r="F8" s="172"/>
      <c r="G8" s="247"/>
      <c r="H8" s="172"/>
      <c r="I8" s="172"/>
      <c r="J8" s="172"/>
      <c r="K8" s="247"/>
      <c r="L8" s="172"/>
      <c r="M8" s="172"/>
      <c r="N8" s="172"/>
      <c r="O8" s="172"/>
      <c r="P8" s="198"/>
    </row>
    <row r="9" spans="1:16">
      <c r="B9" s="43" t="s">
        <v>22</v>
      </c>
      <c r="C9" s="243">
        <v>20</v>
      </c>
      <c r="D9" s="245"/>
      <c r="E9" s="172"/>
      <c r="F9" s="172"/>
      <c r="G9" s="247"/>
      <c r="H9" s="172"/>
      <c r="I9" s="172"/>
      <c r="J9" s="172"/>
      <c r="K9" s="247"/>
      <c r="L9" s="172"/>
      <c r="M9" s="172"/>
      <c r="N9" s="172"/>
      <c r="O9" s="172"/>
      <c r="P9" s="198"/>
    </row>
    <row r="10" spans="1:16">
      <c r="B10" s="43" t="s">
        <v>412</v>
      </c>
      <c r="D10" s="245">
        <v>0.35238999999999998</v>
      </c>
      <c r="E10" s="172">
        <v>0.66110000000000002</v>
      </c>
      <c r="F10" s="246">
        <v>0.41697000000000001</v>
      </c>
      <c r="G10" s="172">
        <v>-2.0899999999999998E-3</v>
      </c>
      <c r="H10" s="172">
        <v>1.172E-2</v>
      </c>
      <c r="I10" s="172">
        <v>0</v>
      </c>
      <c r="J10" s="172">
        <v>-1.0120000000000001E-2</v>
      </c>
      <c r="K10" s="172">
        <v>0</v>
      </c>
      <c r="L10" s="172">
        <v>6.2990000000000004E-2</v>
      </c>
      <c r="M10" s="172">
        <v>5.5000000000000003E-4</v>
      </c>
      <c r="N10" s="172">
        <v>2.0799999999999998E-3</v>
      </c>
      <c r="O10" s="172">
        <v>0.29104000000000002</v>
      </c>
      <c r="P10" s="198">
        <f>+SUM(D10:O10)</f>
        <v>1.7866300000000004</v>
      </c>
    </row>
    <row r="11" spans="1:16">
      <c r="A11" s="42" t="s">
        <v>414</v>
      </c>
      <c r="D11" s="245"/>
      <c r="E11" s="172"/>
      <c r="F11" s="172"/>
      <c r="G11" s="247"/>
      <c r="H11" s="172"/>
      <c r="I11" s="172"/>
      <c r="J11" s="172"/>
      <c r="K11" s="247"/>
      <c r="L11" s="172"/>
      <c r="M11" s="172"/>
      <c r="N11" s="172"/>
      <c r="O11" s="172"/>
      <c r="P11" s="198"/>
    </row>
    <row r="12" spans="1:16">
      <c r="B12" s="43" t="s">
        <v>22</v>
      </c>
      <c r="C12" s="243">
        <v>250</v>
      </c>
      <c r="D12" s="245"/>
      <c r="E12" s="172"/>
      <c r="F12" s="172"/>
      <c r="G12" s="247"/>
      <c r="H12" s="172"/>
      <c r="I12" s="172"/>
      <c r="J12" s="172"/>
      <c r="K12" s="247"/>
      <c r="L12" s="172"/>
      <c r="M12" s="172"/>
      <c r="N12" s="172"/>
      <c r="O12" s="172"/>
      <c r="P12" s="198"/>
    </row>
    <row r="13" spans="1:16">
      <c r="B13" s="43" t="s">
        <v>415</v>
      </c>
      <c r="D13" s="245">
        <v>0.21507999999999999</v>
      </c>
      <c r="E13" s="172">
        <v>0.64838776253701202</v>
      </c>
      <c r="F13" s="246">
        <v>0.41697000000000001</v>
      </c>
      <c r="G13" s="172">
        <v>-1.1000000000000001E-3</v>
      </c>
      <c r="H13" s="172">
        <v>5.3899999999999998E-3</v>
      </c>
      <c r="I13" s="172">
        <v>0</v>
      </c>
      <c r="J13" s="172">
        <v>3.5029999999999999E-2</v>
      </c>
      <c r="K13" s="172">
        <v>0</v>
      </c>
      <c r="L13" s="172">
        <v>6.2990000000000004E-2</v>
      </c>
      <c r="M13" s="172">
        <v>5.0000000000000002E-5</v>
      </c>
      <c r="N13" s="172">
        <v>1.06E-3</v>
      </c>
      <c r="O13" s="172">
        <v>0.29104000000000002</v>
      </c>
      <c r="P13" s="198">
        <f>+SUM(D13:O13)</f>
        <v>1.6748977625370121</v>
      </c>
    </row>
    <row r="14" spans="1:16">
      <c r="B14" s="43" t="s">
        <v>416</v>
      </c>
      <c r="D14" s="245">
        <v>0.16871</v>
      </c>
      <c r="E14" s="172">
        <v>0.64838776253701202</v>
      </c>
      <c r="F14" s="246">
        <v>0.41697000000000001</v>
      </c>
      <c r="G14" s="172">
        <v>-1.1000000000000001E-3</v>
      </c>
      <c r="H14" s="172">
        <v>5.3899999999999998E-3</v>
      </c>
      <c r="I14" s="172">
        <v>0</v>
      </c>
      <c r="J14" s="172">
        <v>3.5029999999999999E-2</v>
      </c>
      <c r="K14" s="172">
        <v>0</v>
      </c>
      <c r="L14" s="172">
        <v>6.2990000000000004E-2</v>
      </c>
      <c r="M14" s="172">
        <v>5.0000000000000002E-5</v>
      </c>
      <c r="N14" s="172">
        <v>1.06E-3</v>
      </c>
      <c r="O14" s="172">
        <v>0.29104000000000002</v>
      </c>
      <c r="P14" s="198">
        <f>+SUM(D14:O14)</f>
        <v>1.628527762537012</v>
      </c>
    </row>
    <row r="15" spans="1:16">
      <c r="B15" s="43" t="s">
        <v>417</v>
      </c>
      <c r="D15" s="245">
        <v>5.4010000000000002E-2</v>
      </c>
      <c r="E15" s="172">
        <v>0.64838776253701202</v>
      </c>
      <c r="F15" s="246">
        <v>0.41697000000000001</v>
      </c>
      <c r="G15" s="172">
        <v>-1.1000000000000001E-3</v>
      </c>
      <c r="H15" s="172">
        <v>5.3899999999999998E-3</v>
      </c>
      <c r="I15" s="172">
        <v>0</v>
      </c>
      <c r="J15" s="172">
        <v>3.5029999999999999E-2</v>
      </c>
      <c r="K15" s="172">
        <v>0</v>
      </c>
      <c r="L15" s="172">
        <v>6.2990000000000004E-2</v>
      </c>
      <c r="M15" s="172">
        <v>5.0000000000000002E-5</v>
      </c>
      <c r="N15" s="172">
        <v>1.06E-3</v>
      </c>
      <c r="O15" s="172">
        <v>0.29104000000000002</v>
      </c>
      <c r="P15" s="198">
        <f>+SUM(D15:O15)</f>
        <v>1.513827762537012</v>
      </c>
    </row>
    <row r="16" spans="1:16">
      <c r="A16" s="42" t="s">
        <v>418</v>
      </c>
      <c r="D16" s="245"/>
      <c r="E16" s="172"/>
      <c r="F16" s="172"/>
      <c r="G16" s="247"/>
      <c r="H16" s="172"/>
      <c r="I16" s="172"/>
      <c r="J16" s="172"/>
      <c r="K16" s="247"/>
      <c r="L16" s="172"/>
      <c r="M16" s="172"/>
      <c r="N16" s="172"/>
      <c r="O16" s="172"/>
      <c r="P16" s="198"/>
    </row>
    <row r="17" spans="1:16">
      <c r="B17" s="43" t="s">
        <v>22</v>
      </c>
      <c r="C17" s="243">
        <v>100</v>
      </c>
      <c r="D17" s="245"/>
      <c r="E17" s="172"/>
      <c r="F17" s="172"/>
      <c r="G17" s="247"/>
      <c r="H17" s="172"/>
      <c r="I17" s="172"/>
      <c r="J17" s="172"/>
      <c r="K17" s="247"/>
      <c r="L17" s="172"/>
      <c r="M17" s="172"/>
      <c r="N17" s="172"/>
      <c r="O17" s="172"/>
      <c r="P17" s="198"/>
    </row>
    <row r="18" spans="1:16">
      <c r="B18" s="43" t="s">
        <v>419</v>
      </c>
      <c r="D18" s="245">
        <v>0.26863999999999999</v>
      </c>
      <c r="E18" s="172">
        <v>0.64838776253701202</v>
      </c>
      <c r="F18" s="246">
        <v>0.41697000000000001</v>
      </c>
      <c r="G18" s="172">
        <v>-1.33E-3</v>
      </c>
      <c r="H18" s="172">
        <v>8.1399999999999997E-3</v>
      </c>
      <c r="I18" s="172">
        <v>0</v>
      </c>
      <c r="J18" s="172">
        <v>-4.9100000000000003E-3</v>
      </c>
      <c r="K18" s="172">
        <v>0</v>
      </c>
      <c r="L18" s="172">
        <v>6.2990000000000004E-2</v>
      </c>
      <c r="M18" s="172">
        <v>5.4000000000000001E-4</v>
      </c>
      <c r="N18" s="172">
        <v>1.4300000000000001E-3</v>
      </c>
      <c r="O18" s="172">
        <v>0.29104000000000002</v>
      </c>
      <c r="P18" s="198">
        <f>+SUM(D18:O18)</f>
        <v>1.6918977625370122</v>
      </c>
    </row>
    <row r="19" spans="1:16">
      <c r="B19" s="43" t="s">
        <v>420</v>
      </c>
      <c r="D19" s="245">
        <v>0.22241</v>
      </c>
      <c r="E19" s="172">
        <v>0.64838776253701202</v>
      </c>
      <c r="F19" s="246">
        <v>0.41697000000000001</v>
      </c>
      <c r="G19" s="172">
        <v>-1.33E-3</v>
      </c>
      <c r="H19" s="172">
        <v>8.1399999999999997E-3</v>
      </c>
      <c r="I19" s="172">
        <v>0</v>
      </c>
      <c r="J19" s="172">
        <v>-4.9100000000000003E-3</v>
      </c>
      <c r="K19" s="172">
        <v>0</v>
      </c>
      <c r="L19" s="172">
        <v>6.2990000000000004E-2</v>
      </c>
      <c r="M19" s="172">
        <v>5.4000000000000001E-4</v>
      </c>
      <c r="N19" s="172">
        <v>1.4300000000000001E-3</v>
      </c>
      <c r="O19" s="172">
        <v>0.29104000000000002</v>
      </c>
      <c r="P19" s="198">
        <f>+SUM(D19:O19)</f>
        <v>1.6456677625370122</v>
      </c>
    </row>
    <row r="20" spans="1:16">
      <c r="B20" s="43" t="s">
        <v>421</v>
      </c>
      <c r="D20" s="245">
        <v>0.21543000000000001</v>
      </c>
      <c r="E20" s="172">
        <v>0.64838776253701202</v>
      </c>
      <c r="F20" s="246">
        <v>0.41697000000000001</v>
      </c>
      <c r="G20" s="172">
        <v>-1.33E-3</v>
      </c>
      <c r="H20" s="172">
        <v>8.1399999999999997E-3</v>
      </c>
      <c r="I20" s="172">
        <v>0</v>
      </c>
      <c r="J20" s="172">
        <v>-4.9100000000000003E-3</v>
      </c>
      <c r="K20" s="172">
        <v>0</v>
      </c>
      <c r="L20" s="172">
        <v>6.2990000000000004E-2</v>
      </c>
      <c r="M20" s="172">
        <v>5.4000000000000001E-4</v>
      </c>
      <c r="N20" s="172">
        <v>1.4300000000000001E-3</v>
      </c>
      <c r="O20" s="172">
        <v>0.29104000000000002</v>
      </c>
      <c r="P20" s="198">
        <f>+SUM(D20:O20)</f>
        <v>1.6386877625370122</v>
      </c>
    </row>
    <row r="21" spans="1:16">
      <c r="A21" s="42" t="s">
        <v>422</v>
      </c>
      <c r="D21" s="245"/>
      <c r="E21" s="172"/>
      <c r="F21" s="172"/>
      <c r="G21" s="247"/>
      <c r="H21" s="172"/>
      <c r="I21" s="172"/>
      <c r="J21" s="172"/>
      <c r="K21" s="247"/>
      <c r="L21" s="172"/>
      <c r="M21" s="172"/>
      <c r="N21" s="172"/>
      <c r="O21" s="172"/>
      <c r="P21" s="198"/>
    </row>
    <row r="22" spans="1:16">
      <c r="B22" s="43" t="s">
        <v>22</v>
      </c>
      <c r="C22" s="243">
        <v>300</v>
      </c>
      <c r="D22" s="245"/>
      <c r="E22" s="172"/>
      <c r="F22" s="172"/>
      <c r="G22" s="247"/>
      <c r="H22" s="172"/>
      <c r="I22" s="172"/>
      <c r="J22" s="172"/>
      <c r="K22" s="247"/>
      <c r="L22" s="172"/>
      <c r="M22" s="172"/>
      <c r="N22" s="172"/>
      <c r="O22" s="172"/>
      <c r="P22" s="198"/>
    </row>
    <row r="23" spans="1:16">
      <c r="B23" s="43" t="s">
        <v>423</v>
      </c>
      <c r="D23" s="245">
        <v>0.12406</v>
      </c>
      <c r="E23" s="172">
        <v>0.63572000000000006</v>
      </c>
      <c r="F23" s="246">
        <v>0.41697000000000001</v>
      </c>
      <c r="G23" s="172">
        <v>-4.0000000000000002E-4</v>
      </c>
      <c r="H23" s="172">
        <v>2.9099999999999998E-3</v>
      </c>
      <c r="I23" s="172">
        <v>0</v>
      </c>
      <c r="J23" s="172">
        <v>-2.5799999999999998E-3</v>
      </c>
      <c r="K23" s="172">
        <v>0</v>
      </c>
      <c r="L23" s="172">
        <v>6.2990000000000004E-2</v>
      </c>
      <c r="M23" s="172">
        <v>3.0000000000000001E-5</v>
      </c>
      <c r="N23" s="172">
        <v>5.8E-4</v>
      </c>
      <c r="O23" s="172">
        <v>0.29104000000000002</v>
      </c>
      <c r="P23" s="198">
        <f>+SUM(D23:O23)</f>
        <v>1.5313200000000002</v>
      </c>
    </row>
    <row r="24" spans="1:16">
      <c r="B24" s="43" t="s">
        <v>424</v>
      </c>
      <c r="D24" s="245">
        <v>4.6460000000000001E-2</v>
      </c>
      <c r="E24" s="172">
        <v>0.63572000000000006</v>
      </c>
      <c r="F24" s="246">
        <v>0.41697000000000001</v>
      </c>
      <c r="G24" s="172">
        <v>-4.0000000000000002E-4</v>
      </c>
      <c r="H24" s="172">
        <v>2.9099999999999998E-3</v>
      </c>
      <c r="I24" s="172">
        <v>0</v>
      </c>
      <c r="J24" s="172">
        <v>-2.5799999999999998E-3</v>
      </c>
      <c r="K24" s="172">
        <v>0</v>
      </c>
      <c r="L24" s="172">
        <v>6.2990000000000004E-2</v>
      </c>
      <c r="M24" s="172">
        <v>3.0000000000000001E-5</v>
      </c>
      <c r="N24" s="172">
        <v>5.8E-4</v>
      </c>
      <c r="O24" s="172">
        <v>0.29104000000000002</v>
      </c>
      <c r="P24" s="198">
        <f>+SUM(D24:O24)</f>
        <v>1.4537200000000001</v>
      </c>
    </row>
    <row r="25" spans="1:16">
      <c r="A25" s="42" t="s">
        <v>425</v>
      </c>
      <c r="D25" s="245"/>
      <c r="E25" s="172"/>
      <c r="F25" s="172"/>
      <c r="G25" s="247"/>
      <c r="H25" s="172"/>
      <c r="I25" s="172"/>
      <c r="J25" s="172"/>
      <c r="K25" s="172"/>
      <c r="L25" s="172"/>
      <c r="M25" s="172"/>
      <c r="N25" s="172"/>
      <c r="O25" s="172"/>
      <c r="P25" s="198"/>
    </row>
    <row r="26" spans="1:16">
      <c r="B26" s="43" t="s">
        <v>426</v>
      </c>
      <c r="C26" s="241">
        <v>0.4</v>
      </c>
      <c r="D26" s="245"/>
      <c r="E26" s="248"/>
      <c r="F26" s="248"/>
      <c r="G26" s="247"/>
      <c r="H26" s="172"/>
      <c r="I26" s="172"/>
      <c r="J26" s="172"/>
      <c r="K26" s="172"/>
      <c r="L26" s="172"/>
      <c r="M26" s="172"/>
      <c r="N26" s="172"/>
      <c r="O26" s="172"/>
      <c r="P26" s="198"/>
    </row>
    <row r="27" spans="1:16">
      <c r="B27" s="43" t="s">
        <v>22</v>
      </c>
      <c r="C27" s="243">
        <v>1000</v>
      </c>
      <c r="D27" s="245"/>
      <c r="E27" s="248"/>
      <c r="F27" s="248"/>
      <c r="G27" s="247"/>
      <c r="H27" s="172"/>
      <c r="I27" s="172"/>
      <c r="J27" s="172"/>
      <c r="K27" s="172"/>
      <c r="L27" s="172"/>
      <c r="M27" s="172"/>
      <c r="N27" s="172"/>
      <c r="O27" s="172"/>
      <c r="P27" s="198"/>
    </row>
    <row r="28" spans="1:16">
      <c r="B28" s="43" t="s">
        <v>57</v>
      </c>
      <c r="C28" s="241">
        <v>1.1000000000000001E-3</v>
      </c>
      <c r="D28" s="245">
        <f>C28</f>
        <v>1.1000000000000001E-3</v>
      </c>
      <c r="E28" s="248"/>
      <c r="F28" s="248"/>
      <c r="G28" s="247"/>
      <c r="H28" s="172"/>
      <c r="I28" s="172"/>
      <c r="J28" s="172"/>
      <c r="K28" s="172"/>
      <c r="L28" s="172"/>
      <c r="M28" s="172"/>
      <c r="N28" s="172"/>
      <c r="O28" s="172"/>
      <c r="P28" s="198">
        <f>+SUM(D28:O28)</f>
        <v>1.1000000000000001E-3</v>
      </c>
    </row>
    <row r="29" spans="1:16">
      <c r="B29" s="43" t="s">
        <v>427</v>
      </c>
      <c r="D29" s="245">
        <v>5.1499999999999997E-2</v>
      </c>
      <c r="E29" s="248"/>
      <c r="F29" s="248"/>
      <c r="G29" s="172">
        <v>-2.3000000000000001E-4</v>
      </c>
      <c r="H29" s="172">
        <v>9.5E-4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2.4000000000000001E-4</v>
      </c>
      <c r="O29" s="172">
        <v>0.29104000000000002</v>
      </c>
      <c r="P29" s="198">
        <f>+SUM(D29:O29)</f>
        <v>0.34350000000000003</v>
      </c>
    </row>
    <row r="30" spans="1:16">
      <c r="B30" s="43" t="s">
        <v>428</v>
      </c>
      <c r="D30" s="245">
        <v>2.0920000000000001E-2</v>
      </c>
      <c r="E30" s="248"/>
      <c r="F30" s="248"/>
      <c r="G30" s="172">
        <v>-2.3000000000000001E-4</v>
      </c>
      <c r="H30" s="172">
        <v>9.5E-4</v>
      </c>
      <c r="I30" s="172">
        <v>0</v>
      </c>
      <c r="J30" s="172"/>
      <c r="K30" s="172">
        <f>+K29</f>
        <v>0</v>
      </c>
      <c r="L30" s="172"/>
      <c r="M30" s="172">
        <v>0</v>
      </c>
      <c r="N30" s="172">
        <v>2.4000000000000001E-4</v>
      </c>
      <c r="O30" s="172">
        <v>0.29104000000000002</v>
      </c>
      <c r="P30" s="198">
        <f>+SUM(D30:O30)</f>
        <v>0.31292000000000003</v>
      </c>
    </row>
    <row r="31" spans="1:16">
      <c r="B31" s="43" t="s">
        <v>428</v>
      </c>
      <c r="D31" s="245">
        <v>1.4030000000000001E-2</v>
      </c>
      <c r="E31" s="248"/>
      <c r="F31" s="248"/>
      <c r="G31" s="172">
        <v>-2.3000000000000001E-4</v>
      </c>
      <c r="H31" s="172">
        <v>9.5E-4</v>
      </c>
      <c r="I31" s="172">
        <v>0</v>
      </c>
      <c r="J31" s="172"/>
      <c r="K31" s="172">
        <f>+K29</f>
        <v>0</v>
      </c>
      <c r="L31" s="172"/>
      <c r="M31" s="172">
        <v>0</v>
      </c>
      <c r="N31" s="172">
        <v>2.4000000000000001E-4</v>
      </c>
      <c r="O31" s="172">
        <v>0.29104000000000002</v>
      </c>
      <c r="P31" s="198">
        <f>+SUM(D31:O31)</f>
        <v>0.30603000000000002</v>
      </c>
    </row>
    <row r="32" spans="1:16" ht="15.75" thickBot="1">
      <c r="B32" s="43" t="s">
        <v>429</v>
      </c>
      <c r="D32" s="249">
        <v>8.4200000000000004E-3</v>
      </c>
      <c r="E32" s="483"/>
      <c r="F32" s="483"/>
      <c r="G32" s="484">
        <v>-2.3000000000000001E-4</v>
      </c>
      <c r="H32" s="484">
        <v>9.5E-4</v>
      </c>
      <c r="I32" s="484">
        <v>0</v>
      </c>
      <c r="J32" s="484"/>
      <c r="K32" s="484">
        <f>+K29</f>
        <v>0</v>
      </c>
      <c r="L32" s="484"/>
      <c r="M32" s="484">
        <v>0</v>
      </c>
      <c r="N32" s="484">
        <v>2.4000000000000001E-4</v>
      </c>
      <c r="O32" s="484">
        <v>0.29104000000000002</v>
      </c>
      <c r="P32" s="211">
        <f>+SUM(D32:O32)</f>
        <v>0.30042000000000002</v>
      </c>
    </row>
    <row r="36" spans="1:16">
      <c r="A36" s="43"/>
      <c r="D36" s="172"/>
      <c r="E36" s="172"/>
      <c r="F36" s="172"/>
      <c r="G36" s="172"/>
      <c r="H36" s="172"/>
      <c r="I36" s="172"/>
      <c r="J36" s="172"/>
      <c r="K36" s="172"/>
      <c r="L36" s="194"/>
      <c r="M36" s="194"/>
      <c r="N36" s="194"/>
      <c r="O36" s="194"/>
      <c r="P36" s="43"/>
    </row>
    <row r="54" spans="3:15" s="43" customFormat="1">
      <c r="C54" s="250"/>
      <c r="D54" s="172"/>
      <c r="E54" s="172"/>
      <c r="F54" s="172"/>
      <c r="G54" s="172"/>
      <c r="H54" s="172"/>
      <c r="I54" s="172"/>
      <c r="J54" s="172"/>
      <c r="K54" s="172"/>
      <c r="L54" s="194"/>
      <c r="M54" s="194"/>
      <c r="N54" s="194"/>
      <c r="O54" s="194"/>
    </row>
    <row r="58" spans="3:15" s="43" customFormat="1">
      <c r="C58" s="250"/>
      <c r="D58" s="172"/>
      <c r="E58" s="172"/>
      <c r="F58" s="172"/>
      <c r="G58" s="172"/>
      <c r="H58" s="172"/>
      <c r="I58" s="172"/>
      <c r="J58" s="172"/>
      <c r="K58" s="172"/>
      <c r="L58" s="194"/>
      <c r="M58" s="194"/>
      <c r="N58" s="194"/>
      <c r="O58" s="194"/>
    </row>
    <row r="59" spans="3:15" s="43" customFormat="1">
      <c r="C59" s="250"/>
      <c r="D59" s="172"/>
      <c r="E59" s="172"/>
      <c r="F59" s="172"/>
      <c r="G59" s="172"/>
      <c r="H59" s="172"/>
      <c r="I59" s="172"/>
      <c r="J59" s="172"/>
      <c r="K59" s="172"/>
      <c r="L59" s="194"/>
      <c r="M59" s="194"/>
      <c r="N59" s="194"/>
      <c r="O59" s="194"/>
    </row>
    <row r="60" spans="3:15" s="43" customFormat="1">
      <c r="C60" s="250"/>
      <c r="D60" s="172"/>
      <c r="E60" s="172"/>
      <c r="F60" s="172"/>
      <c r="G60" s="172"/>
      <c r="H60" s="172"/>
      <c r="I60" s="172"/>
      <c r="J60" s="172"/>
      <c r="K60" s="172"/>
      <c r="L60" s="194"/>
      <c r="M60" s="194"/>
      <c r="N60" s="194"/>
      <c r="O60" s="194"/>
    </row>
    <row r="61" spans="3:15" s="43" customFormat="1">
      <c r="C61" s="250"/>
      <c r="D61" s="172"/>
      <c r="E61" s="172"/>
      <c r="F61" s="172"/>
      <c r="G61" s="172"/>
      <c r="H61" s="172"/>
      <c r="I61" s="172"/>
      <c r="J61" s="172"/>
      <c r="K61" s="172"/>
      <c r="L61" s="194"/>
      <c r="M61" s="194"/>
      <c r="N61" s="194"/>
      <c r="O61" s="194"/>
    </row>
    <row r="62" spans="3:15" s="43" customFormat="1">
      <c r="C62" s="250"/>
      <c r="D62" s="172"/>
      <c r="E62" s="172"/>
      <c r="F62" s="172"/>
      <c r="G62" s="172"/>
      <c r="H62" s="172"/>
      <c r="I62" s="172"/>
      <c r="J62" s="172"/>
      <c r="K62" s="172"/>
      <c r="L62" s="194"/>
      <c r="M62" s="194"/>
      <c r="N62" s="194"/>
      <c r="O62" s="194"/>
    </row>
    <row r="63" spans="3:15" s="43" customFormat="1">
      <c r="C63" s="250"/>
      <c r="D63" s="172"/>
      <c r="E63" s="172"/>
      <c r="F63" s="172"/>
      <c r="G63" s="172"/>
      <c r="H63" s="172"/>
      <c r="I63" s="172"/>
      <c r="J63" s="172"/>
      <c r="K63" s="172"/>
      <c r="L63" s="194"/>
      <c r="M63" s="194"/>
      <c r="N63" s="194"/>
      <c r="O63" s="194"/>
    </row>
    <row r="64" spans="3:15" s="43" customFormat="1">
      <c r="C64" s="250"/>
      <c r="D64" s="172"/>
      <c r="E64" s="172"/>
      <c r="F64" s="172"/>
      <c r="G64" s="172"/>
      <c r="H64" s="172"/>
      <c r="I64" s="172"/>
      <c r="J64" s="172"/>
      <c r="K64" s="172"/>
      <c r="L64" s="194"/>
      <c r="M64" s="194"/>
      <c r="N64" s="194"/>
      <c r="O64" s="194"/>
    </row>
    <row r="65" spans="3:15" s="43" customFormat="1">
      <c r="C65" s="250"/>
      <c r="D65" s="172"/>
      <c r="E65" s="172"/>
      <c r="F65" s="172"/>
      <c r="G65" s="172"/>
      <c r="H65" s="172"/>
      <c r="I65" s="172"/>
      <c r="J65" s="172"/>
      <c r="K65" s="172"/>
      <c r="L65" s="194"/>
      <c r="M65" s="194"/>
      <c r="N65" s="194"/>
      <c r="O65" s="194"/>
    </row>
    <row r="66" spans="3:15" s="43" customFormat="1">
      <c r="C66" s="250"/>
      <c r="D66" s="172"/>
      <c r="E66" s="172"/>
      <c r="F66" s="172"/>
      <c r="G66" s="172"/>
      <c r="H66" s="172"/>
      <c r="I66" s="172"/>
      <c r="J66" s="172"/>
      <c r="K66" s="172"/>
      <c r="L66" s="194"/>
      <c r="M66" s="194"/>
      <c r="N66" s="194"/>
      <c r="O66" s="194"/>
    </row>
    <row r="67" spans="3:15" s="43" customFormat="1">
      <c r="C67" s="250"/>
      <c r="D67" s="172"/>
      <c r="E67" s="172"/>
      <c r="F67" s="172"/>
      <c r="G67" s="172"/>
      <c r="H67" s="172"/>
      <c r="I67" s="172"/>
      <c r="J67" s="172"/>
      <c r="K67" s="172"/>
      <c r="L67" s="194"/>
      <c r="M67" s="194"/>
      <c r="N67" s="194"/>
      <c r="O67" s="194"/>
    </row>
    <row r="68" spans="3:15" s="43" customFormat="1">
      <c r="C68" s="250"/>
      <c r="D68" s="172"/>
      <c r="E68" s="172"/>
      <c r="F68" s="172"/>
      <c r="G68" s="172"/>
      <c r="H68" s="172"/>
      <c r="I68" s="172"/>
      <c r="J68" s="172"/>
      <c r="K68" s="172"/>
      <c r="L68" s="194"/>
      <c r="M68" s="194"/>
      <c r="N68" s="194"/>
      <c r="O68" s="194"/>
    </row>
    <row r="69" spans="3:15" s="43" customFormat="1">
      <c r="C69" s="250"/>
      <c r="D69" s="172"/>
      <c r="E69" s="172"/>
      <c r="F69" s="172"/>
      <c r="G69" s="172"/>
      <c r="H69" s="172"/>
      <c r="I69" s="172"/>
      <c r="J69" s="172"/>
      <c r="K69" s="172"/>
      <c r="L69" s="194"/>
      <c r="M69" s="194"/>
      <c r="N69" s="194"/>
      <c r="O69" s="194"/>
    </row>
    <row r="70" spans="3:15" s="43" customFormat="1">
      <c r="C70" s="250"/>
      <c r="D70" s="172"/>
      <c r="E70" s="172"/>
      <c r="F70" s="172"/>
      <c r="G70" s="172"/>
      <c r="H70" s="172"/>
      <c r="I70" s="172"/>
      <c r="J70" s="172"/>
      <c r="K70" s="172"/>
      <c r="L70" s="194"/>
      <c r="M70" s="194"/>
      <c r="N70" s="194"/>
      <c r="O70" s="194"/>
    </row>
    <row r="71" spans="3:15" s="43" customFormat="1">
      <c r="C71" s="250"/>
      <c r="D71" s="172"/>
      <c r="E71" s="172"/>
      <c r="F71" s="172"/>
      <c r="G71" s="172"/>
      <c r="H71" s="172"/>
      <c r="I71" s="172"/>
      <c r="J71" s="172"/>
      <c r="K71" s="172"/>
      <c r="L71" s="194"/>
      <c r="M71" s="194"/>
      <c r="N71" s="194"/>
      <c r="O71" s="194"/>
    </row>
    <row r="72" spans="3:15" s="43" customFormat="1">
      <c r="C72" s="250"/>
      <c r="D72" s="172"/>
      <c r="E72" s="172"/>
      <c r="F72" s="172"/>
      <c r="G72" s="172"/>
      <c r="H72" s="172"/>
      <c r="I72" s="172"/>
      <c r="J72" s="172"/>
      <c r="K72" s="172"/>
      <c r="L72" s="194"/>
      <c r="M72" s="194"/>
      <c r="N72" s="194"/>
      <c r="O72" s="194"/>
    </row>
    <row r="73" spans="3:15" s="43" customFormat="1">
      <c r="C73" s="250"/>
      <c r="D73" s="172"/>
      <c r="E73" s="172"/>
      <c r="F73" s="172"/>
      <c r="G73" s="172"/>
      <c r="H73" s="172"/>
      <c r="I73" s="172"/>
      <c r="J73" s="172"/>
      <c r="K73" s="172"/>
      <c r="L73" s="194"/>
      <c r="M73" s="194"/>
      <c r="N73" s="194"/>
      <c r="O73" s="194"/>
    </row>
    <row r="74" spans="3:15" s="43" customFormat="1">
      <c r="C74" s="250"/>
      <c r="D74" s="172"/>
      <c r="E74" s="172"/>
      <c r="F74" s="172"/>
      <c r="G74" s="172"/>
      <c r="H74" s="172"/>
      <c r="I74" s="172"/>
      <c r="J74" s="172"/>
      <c r="K74" s="172"/>
      <c r="L74" s="194"/>
      <c r="M74" s="194"/>
      <c r="N74" s="194"/>
      <c r="O74" s="194"/>
    </row>
    <row r="75" spans="3:15" s="43" customFormat="1">
      <c r="C75" s="250"/>
      <c r="D75" s="172"/>
      <c r="E75" s="172"/>
      <c r="F75" s="172"/>
      <c r="G75" s="172"/>
      <c r="H75" s="172"/>
      <c r="I75" s="172"/>
      <c r="J75" s="172"/>
      <c r="K75" s="172"/>
      <c r="L75" s="194"/>
      <c r="M75" s="194"/>
      <c r="N75" s="194"/>
      <c r="O75" s="194"/>
    </row>
    <row r="76" spans="3:15" s="43" customFormat="1">
      <c r="C76" s="250"/>
      <c r="D76" s="172"/>
      <c r="E76" s="172"/>
      <c r="F76" s="172"/>
      <c r="G76" s="172"/>
      <c r="H76" s="172"/>
      <c r="I76" s="172"/>
      <c r="J76" s="172"/>
      <c r="K76" s="172"/>
      <c r="L76" s="194"/>
      <c r="M76" s="194"/>
      <c r="N76" s="194"/>
      <c r="O76" s="194"/>
    </row>
    <row r="77" spans="3:15" s="43" customFormat="1">
      <c r="C77" s="250"/>
      <c r="D77" s="172"/>
      <c r="E77" s="172"/>
      <c r="F77" s="172"/>
      <c r="G77" s="172"/>
      <c r="H77" s="172"/>
      <c r="I77" s="172"/>
      <c r="J77" s="172"/>
      <c r="K77" s="172"/>
      <c r="L77" s="194"/>
      <c r="M77" s="194"/>
      <c r="N77" s="194"/>
      <c r="O77" s="194"/>
    </row>
    <row r="78" spans="3:15" s="43" customFormat="1">
      <c r="C78" s="250"/>
      <c r="D78" s="172"/>
      <c r="E78" s="172"/>
      <c r="F78" s="172"/>
      <c r="G78" s="172"/>
      <c r="H78" s="172"/>
      <c r="I78" s="172"/>
      <c r="J78" s="172"/>
      <c r="K78" s="172"/>
      <c r="L78" s="194"/>
      <c r="M78" s="194"/>
      <c r="N78" s="194"/>
      <c r="O78" s="194"/>
    </row>
    <row r="79" spans="3:15" s="43" customFormat="1">
      <c r="C79" s="250"/>
      <c r="D79" s="172"/>
      <c r="E79" s="172"/>
      <c r="F79" s="172"/>
      <c r="G79" s="172"/>
      <c r="H79" s="172"/>
      <c r="I79" s="172"/>
      <c r="J79" s="172"/>
      <c r="K79" s="172"/>
      <c r="L79" s="194"/>
      <c r="M79" s="194"/>
      <c r="N79" s="194"/>
      <c r="O79" s="194"/>
    </row>
    <row r="80" spans="3:15" s="43" customFormat="1">
      <c r="C80" s="250"/>
      <c r="D80" s="172"/>
      <c r="E80" s="172"/>
      <c r="F80" s="172"/>
      <c r="G80" s="172"/>
      <c r="H80" s="172"/>
      <c r="I80" s="172"/>
      <c r="J80" s="172"/>
      <c r="K80" s="172"/>
      <c r="L80" s="194"/>
      <c r="M80" s="194"/>
      <c r="N80" s="194"/>
      <c r="O80" s="194"/>
    </row>
    <row r="81" spans="3:15" s="43" customFormat="1">
      <c r="C81" s="250"/>
      <c r="D81" s="172"/>
      <c r="E81" s="172"/>
      <c r="F81" s="172"/>
      <c r="G81" s="172"/>
      <c r="H81" s="172"/>
      <c r="I81" s="172"/>
      <c r="J81" s="172"/>
      <c r="K81" s="172"/>
      <c r="L81" s="194"/>
      <c r="M81" s="194"/>
      <c r="N81" s="194"/>
      <c r="O81" s="194"/>
    </row>
    <row r="82" spans="3:15" s="43" customFormat="1">
      <c r="C82" s="250"/>
      <c r="D82" s="172"/>
      <c r="E82" s="172"/>
      <c r="F82" s="172"/>
      <c r="G82" s="172"/>
      <c r="H82" s="172"/>
      <c r="I82" s="172"/>
      <c r="J82" s="172"/>
      <c r="K82" s="172"/>
      <c r="L82" s="194"/>
      <c r="M82" s="194"/>
      <c r="N82" s="194"/>
      <c r="O82" s="194"/>
    </row>
    <row r="83" spans="3:15" s="43" customFormat="1">
      <c r="C83" s="250"/>
      <c r="D83" s="172"/>
      <c r="E83" s="172"/>
      <c r="F83" s="172"/>
      <c r="G83" s="172"/>
      <c r="H83" s="172"/>
      <c r="I83" s="172"/>
      <c r="J83" s="172"/>
      <c r="K83" s="172"/>
      <c r="L83" s="194"/>
      <c r="M83" s="194"/>
      <c r="N83" s="194"/>
      <c r="O83" s="194"/>
    </row>
    <row r="84" spans="3:15" s="43" customFormat="1">
      <c r="C84" s="250"/>
      <c r="D84" s="172"/>
      <c r="E84" s="172"/>
      <c r="F84" s="172"/>
      <c r="G84" s="172"/>
      <c r="H84" s="172"/>
      <c r="I84" s="172"/>
      <c r="J84" s="172"/>
      <c r="K84" s="172"/>
      <c r="L84" s="194"/>
      <c r="M84" s="194"/>
      <c r="N84" s="194"/>
      <c r="O84" s="194"/>
    </row>
    <row r="85" spans="3:15" s="43" customFormat="1">
      <c r="C85" s="250"/>
      <c r="D85" s="172"/>
      <c r="E85" s="172"/>
      <c r="F85" s="172"/>
      <c r="G85" s="172"/>
      <c r="H85" s="172"/>
      <c r="I85" s="172"/>
      <c r="J85" s="172"/>
      <c r="K85" s="172"/>
      <c r="L85" s="194"/>
      <c r="M85" s="194"/>
      <c r="N85" s="194"/>
      <c r="O85" s="194"/>
    </row>
    <row r="86" spans="3:15" s="43" customFormat="1">
      <c r="C86" s="250"/>
      <c r="D86" s="172"/>
      <c r="E86" s="172"/>
      <c r="F86" s="172"/>
      <c r="G86" s="172"/>
      <c r="H86" s="172"/>
      <c r="I86" s="172"/>
      <c r="J86" s="172"/>
      <c r="K86" s="172"/>
      <c r="L86" s="194"/>
      <c r="M86" s="194"/>
      <c r="N86" s="194"/>
      <c r="O86" s="194"/>
    </row>
    <row r="87" spans="3:15" s="43" customFormat="1">
      <c r="C87" s="250"/>
      <c r="D87" s="172"/>
      <c r="E87" s="172"/>
      <c r="F87" s="172"/>
      <c r="G87" s="172"/>
      <c r="H87" s="172"/>
      <c r="I87" s="172"/>
      <c r="J87" s="172"/>
      <c r="K87" s="172"/>
      <c r="L87" s="194"/>
      <c r="M87" s="194"/>
      <c r="N87" s="194"/>
      <c r="O87" s="194"/>
    </row>
    <row r="88" spans="3:15" s="43" customFormat="1">
      <c r="C88" s="250"/>
      <c r="D88" s="172"/>
      <c r="E88" s="172"/>
      <c r="F88" s="172"/>
      <c r="G88" s="172"/>
      <c r="H88" s="172"/>
      <c r="I88" s="172"/>
      <c r="J88" s="172"/>
      <c r="K88" s="172"/>
      <c r="L88" s="194"/>
      <c r="M88" s="194"/>
      <c r="N88" s="194"/>
      <c r="O88" s="194"/>
    </row>
    <row r="89" spans="3:15" s="43" customFormat="1">
      <c r="C89" s="250"/>
      <c r="D89" s="172"/>
      <c r="E89" s="172"/>
      <c r="F89" s="172"/>
      <c r="G89" s="172"/>
      <c r="H89" s="172"/>
      <c r="I89" s="172"/>
      <c r="J89" s="172"/>
      <c r="K89" s="172"/>
      <c r="L89" s="194"/>
      <c r="M89" s="194"/>
      <c r="N89" s="194"/>
      <c r="O89" s="194"/>
    </row>
    <row r="90" spans="3:15" s="43" customFormat="1">
      <c r="C90" s="250"/>
      <c r="D90" s="172"/>
      <c r="E90" s="172"/>
      <c r="F90" s="172"/>
      <c r="G90" s="172"/>
      <c r="H90" s="172"/>
      <c r="I90" s="172"/>
      <c r="J90" s="172"/>
      <c r="K90" s="172"/>
      <c r="L90" s="194"/>
      <c r="M90" s="194"/>
      <c r="N90" s="194"/>
      <c r="O90" s="194"/>
    </row>
    <row r="91" spans="3:15" s="43" customFormat="1">
      <c r="C91" s="250"/>
      <c r="D91" s="172"/>
      <c r="E91" s="172"/>
      <c r="F91" s="172"/>
      <c r="G91" s="172"/>
      <c r="H91" s="172"/>
      <c r="I91" s="172"/>
      <c r="J91" s="172"/>
      <c r="K91" s="172"/>
      <c r="L91" s="194"/>
      <c r="M91" s="194"/>
      <c r="N91" s="194"/>
      <c r="O91" s="194"/>
    </row>
    <row r="92" spans="3:15" s="43" customFormat="1">
      <c r="C92" s="250"/>
      <c r="D92" s="172"/>
      <c r="E92" s="172"/>
      <c r="F92" s="172"/>
      <c r="G92" s="172"/>
      <c r="H92" s="172"/>
      <c r="I92" s="172"/>
      <c r="J92" s="172"/>
      <c r="K92" s="172"/>
      <c r="L92" s="194"/>
      <c r="M92" s="194"/>
      <c r="N92" s="194"/>
      <c r="O92" s="194"/>
    </row>
    <row r="93" spans="3:15" s="43" customFormat="1">
      <c r="C93" s="250"/>
      <c r="D93" s="172"/>
      <c r="E93" s="172"/>
      <c r="F93" s="172"/>
      <c r="G93" s="172"/>
      <c r="H93" s="172"/>
      <c r="I93" s="172"/>
      <c r="J93" s="172"/>
      <c r="K93" s="172"/>
      <c r="L93" s="194"/>
      <c r="M93" s="194"/>
      <c r="N93" s="194"/>
      <c r="O93" s="194"/>
    </row>
    <row r="94" spans="3:15" s="43" customFormat="1">
      <c r="C94" s="250"/>
      <c r="D94" s="172"/>
      <c r="E94" s="172"/>
      <c r="F94" s="172"/>
      <c r="G94" s="172"/>
      <c r="H94" s="172"/>
      <c r="I94" s="172"/>
      <c r="J94" s="172"/>
      <c r="K94" s="172"/>
      <c r="L94" s="194"/>
      <c r="M94" s="194"/>
      <c r="N94" s="194"/>
      <c r="O94" s="194"/>
    </row>
    <row r="95" spans="3:15" s="43" customFormat="1">
      <c r="C95" s="250"/>
      <c r="D95" s="172"/>
      <c r="E95" s="172"/>
      <c r="F95" s="172"/>
      <c r="G95" s="172"/>
      <c r="H95" s="172"/>
      <c r="I95" s="172"/>
      <c r="J95" s="172"/>
      <c r="K95" s="172"/>
      <c r="L95" s="194"/>
      <c r="M95" s="194"/>
      <c r="N95" s="194"/>
      <c r="O95" s="194"/>
    </row>
    <row r="96" spans="3:15" s="43" customFormat="1">
      <c r="C96" s="250"/>
      <c r="D96" s="172"/>
      <c r="E96" s="172"/>
      <c r="F96" s="172"/>
      <c r="G96" s="172"/>
      <c r="H96" s="172"/>
      <c r="I96" s="172"/>
      <c r="J96" s="172"/>
      <c r="K96" s="172"/>
      <c r="L96" s="194"/>
      <c r="M96" s="194"/>
      <c r="N96" s="194"/>
      <c r="O96" s="194"/>
    </row>
    <row r="97" spans="3:15" s="43" customFormat="1">
      <c r="C97" s="250"/>
      <c r="D97" s="172"/>
      <c r="E97" s="172"/>
      <c r="F97" s="172"/>
      <c r="G97" s="172"/>
      <c r="H97" s="172"/>
      <c r="I97" s="172"/>
      <c r="J97" s="172"/>
      <c r="K97" s="172"/>
      <c r="L97" s="194"/>
      <c r="M97" s="194"/>
      <c r="N97" s="194"/>
      <c r="O97" s="194"/>
    </row>
    <row r="98" spans="3:15" s="43" customFormat="1">
      <c r="C98" s="250"/>
      <c r="D98" s="172"/>
      <c r="E98" s="172"/>
      <c r="F98" s="172"/>
      <c r="G98" s="172"/>
      <c r="H98" s="172"/>
      <c r="I98" s="172"/>
      <c r="J98" s="172"/>
      <c r="K98" s="172"/>
      <c r="L98" s="194"/>
      <c r="M98" s="194"/>
      <c r="N98" s="194"/>
      <c r="O98" s="194"/>
    </row>
    <row r="99" spans="3:15" s="43" customFormat="1">
      <c r="C99" s="250"/>
      <c r="D99" s="172"/>
      <c r="E99" s="172"/>
      <c r="F99" s="172"/>
      <c r="G99" s="172"/>
      <c r="H99" s="172"/>
      <c r="I99" s="172"/>
      <c r="J99" s="172"/>
      <c r="K99" s="172"/>
      <c r="L99" s="194"/>
      <c r="M99" s="194"/>
      <c r="N99" s="194"/>
      <c r="O99" s="194"/>
    </row>
    <row r="100" spans="3:15" s="43" customFormat="1">
      <c r="C100" s="250"/>
      <c r="D100" s="172"/>
      <c r="E100" s="172"/>
      <c r="F100" s="172"/>
      <c r="G100" s="172"/>
      <c r="H100" s="172"/>
      <c r="I100" s="172"/>
      <c r="J100" s="172"/>
      <c r="K100" s="172"/>
      <c r="L100" s="194"/>
      <c r="M100" s="194"/>
      <c r="N100" s="194"/>
      <c r="O100" s="194"/>
    </row>
    <row r="101" spans="3:15" s="43" customFormat="1">
      <c r="C101" s="250"/>
      <c r="D101" s="172"/>
      <c r="E101" s="172"/>
      <c r="F101" s="172"/>
      <c r="G101" s="172"/>
      <c r="H101" s="172"/>
      <c r="I101" s="172"/>
      <c r="J101" s="172"/>
      <c r="K101" s="172"/>
      <c r="L101" s="194"/>
      <c r="M101" s="194"/>
      <c r="N101" s="194"/>
      <c r="O101" s="194"/>
    </row>
    <row r="102" spans="3:15" s="43" customFormat="1">
      <c r="C102" s="250"/>
      <c r="D102" s="172"/>
      <c r="E102" s="172"/>
      <c r="F102" s="172"/>
      <c r="G102" s="172"/>
      <c r="H102" s="172"/>
      <c r="I102" s="172"/>
      <c r="J102" s="172"/>
      <c r="K102" s="172"/>
      <c r="L102" s="194"/>
      <c r="M102" s="194"/>
      <c r="N102" s="194"/>
      <c r="O102" s="194"/>
    </row>
    <row r="103" spans="3:15" s="43" customFormat="1">
      <c r="C103" s="250"/>
      <c r="D103" s="172"/>
      <c r="E103" s="172"/>
      <c r="F103" s="172"/>
      <c r="G103" s="172"/>
      <c r="H103" s="172"/>
      <c r="I103" s="172"/>
      <c r="J103" s="172"/>
      <c r="K103" s="172"/>
      <c r="L103" s="194"/>
      <c r="M103" s="194"/>
      <c r="N103" s="194"/>
      <c r="O103" s="194"/>
    </row>
    <row r="104" spans="3:15" s="43" customFormat="1">
      <c r="C104" s="250"/>
      <c r="D104" s="172"/>
      <c r="E104" s="172"/>
      <c r="F104" s="172"/>
      <c r="G104" s="172"/>
      <c r="H104" s="172"/>
      <c r="I104" s="172"/>
      <c r="J104" s="172"/>
      <c r="K104" s="172"/>
      <c r="L104" s="194"/>
      <c r="M104" s="194"/>
      <c r="N104" s="194"/>
      <c r="O104" s="194"/>
    </row>
    <row r="105" spans="3:15" s="43" customFormat="1">
      <c r="C105" s="250"/>
      <c r="D105" s="172"/>
      <c r="E105" s="172"/>
      <c r="F105" s="172"/>
      <c r="G105" s="172"/>
      <c r="H105" s="172"/>
      <c r="I105" s="172"/>
      <c r="J105" s="172"/>
      <c r="K105" s="172"/>
      <c r="L105" s="194"/>
      <c r="M105" s="194"/>
      <c r="N105" s="194"/>
      <c r="O105" s="194"/>
    </row>
    <row r="106" spans="3:15" s="43" customFormat="1">
      <c r="C106" s="250"/>
      <c r="D106" s="172"/>
      <c r="E106" s="172"/>
      <c r="F106" s="172"/>
      <c r="G106" s="172"/>
      <c r="H106" s="172"/>
      <c r="I106" s="172"/>
      <c r="J106" s="172"/>
      <c r="K106" s="172"/>
      <c r="L106" s="194"/>
      <c r="M106" s="194"/>
      <c r="N106" s="194"/>
      <c r="O106" s="194"/>
    </row>
    <row r="107" spans="3:15" s="43" customFormat="1">
      <c r="C107" s="250"/>
      <c r="D107" s="172"/>
      <c r="E107" s="172"/>
      <c r="F107" s="172"/>
      <c r="G107" s="172"/>
      <c r="H107" s="172"/>
      <c r="I107" s="172"/>
      <c r="J107" s="172"/>
      <c r="K107" s="172"/>
      <c r="L107" s="194"/>
      <c r="M107" s="194"/>
      <c r="N107" s="194"/>
      <c r="O107" s="194"/>
    </row>
    <row r="108" spans="3:15" s="43" customFormat="1">
      <c r="C108" s="250"/>
      <c r="D108" s="172"/>
      <c r="E108" s="172"/>
      <c r="F108" s="172"/>
      <c r="G108" s="172"/>
      <c r="H108" s="172"/>
      <c r="I108" s="172"/>
      <c r="J108" s="172"/>
      <c r="K108" s="172"/>
      <c r="L108" s="194"/>
      <c r="M108" s="194"/>
      <c r="N108" s="194"/>
      <c r="O108" s="194"/>
    </row>
    <row r="109" spans="3:15" s="43" customFormat="1">
      <c r="C109" s="250"/>
      <c r="D109" s="172"/>
      <c r="E109" s="172"/>
      <c r="F109" s="172"/>
      <c r="G109" s="172"/>
      <c r="H109" s="172"/>
      <c r="I109" s="172"/>
      <c r="J109" s="172"/>
      <c r="K109" s="172"/>
      <c r="L109" s="194"/>
      <c r="M109" s="194"/>
      <c r="N109" s="194"/>
      <c r="O109" s="194"/>
    </row>
    <row r="110" spans="3:15" s="43" customFormat="1">
      <c r="C110" s="250"/>
      <c r="D110" s="172"/>
      <c r="E110" s="172"/>
      <c r="F110" s="172"/>
      <c r="G110" s="172"/>
      <c r="H110" s="172"/>
      <c r="I110" s="172"/>
      <c r="J110" s="172"/>
      <c r="K110" s="172"/>
      <c r="L110" s="194"/>
      <c r="M110" s="194"/>
      <c r="N110" s="194"/>
      <c r="O110" s="194"/>
    </row>
    <row r="111" spans="3:15" s="43" customFormat="1">
      <c r="C111" s="250"/>
      <c r="D111" s="172"/>
      <c r="E111" s="172"/>
      <c r="F111" s="172"/>
      <c r="G111" s="172"/>
      <c r="H111" s="172"/>
      <c r="I111" s="172"/>
      <c r="J111" s="172"/>
      <c r="K111" s="172"/>
      <c r="L111" s="194"/>
      <c r="M111" s="194"/>
      <c r="N111" s="194"/>
      <c r="O111" s="194"/>
    </row>
    <row r="112" spans="3:15" s="43" customFormat="1">
      <c r="C112" s="250"/>
      <c r="D112" s="172"/>
      <c r="E112" s="172"/>
      <c r="F112" s="172"/>
      <c r="G112" s="172"/>
      <c r="H112" s="172"/>
      <c r="I112" s="172"/>
      <c r="J112" s="172"/>
      <c r="K112" s="172"/>
      <c r="L112" s="194"/>
      <c r="M112" s="194"/>
      <c r="N112" s="194"/>
      <c r="O112" s="194"/>
    </row>
    <row r="113" spans="3:15" s="43" customFormat="1">
      <c r="C113" s="250"/>
      <c r="D113" s="172"/>
      <c r="E113" s="172"/>
      <c r="F113" s="172"/>
      <c r="G113" s="172"/>
      <c r="H113" s="172"/>
      <c r="I113" s="172"/>
      <c r="J113" s="172"/>
      <c r="K113" s="172"/>
      <c r="L113" s="194"/>
      <c r="M113" s="194"/>
      <c r="N113" s="194"/>
      <c r="O113" s="194"/>
    </row>
    <row r="114" spans="3:15" s="43" customFormat="1">
      <c r="C114" s="250"/>
      <c r="D114" s="172"/>
      <c r="E114" s="172"/>
      <c r="F114" s="172"/>
      <c r="G114" s="172"/>
      <c r="H114" s="172"/>
      <c r="I114" s="172"/>
      <c r="J114" s="172"/>
      <c r="K114" s="172"/>
      <c r="L114" s="194"/>
      <c r="M114" s="194"/>
      <c r="N114" s="194"/>
      <c r="O114" s="194"/>
    </row>
    <row r="115" spans="3:15" s="43" customFormat="1">
      <c r="C115" s="250"/>
      <c r="D115" s="172"/>
      <c r="E115" s="172"/>
      <c r="F115" s="172"/>
      <c r="G115" s="172"/>
      <c r="H115" s="172"/>
      <c r="I115" s="172"/>
      <c r="J115" s="172"/>
      <c r="K115" s="172"/>
      <c r="L115" s="194"/>
      <c r="M115" s="194"/>
      <c r="N115" s="194"/>
      <c r="O115" s="194"/>
    </row>
    <row r="116" spans="3:15" s="43" customFormat="1">
      <c r="C116" s="250"/>
      <c r="D116" s="172"/>
      <c r="E116" s="172"/>
      <c r="F116" s="172"/>
      <c r="G116" s="172"/>
      <c r="H116" s="172"/>
      <c r="I116" s="172"/>
      <c r="J116" s="172"/>
      <c r="K116" s="172"/>
      <c r="L116" s="194"/>
      <c r="M116" s="194"/>
      <c r="N116" s="194"/>
      <c r="O116" s="194"/>
    </row>
    <row r="117" spans="3:15" s="43" customFormat="1">
      <c r="C117" s="250"/>
      <c r="D117" s="172"/>
      <c r="E117" s="172"/>
      <c r="F117" s="172"/>
      <c r="G117" s="172"/>
      <c r="H117" s="172"/>
      <c r="I117" s="172"/>
      <c r="J117" s="172"/>
      <c r="K117" s="172"/>
      <c r="L117" s="194"/>
      <c r="M117" s="194"/>
      <c r="N117" s="194"/>
      <c r="O117" s="194"/>
    </row>
    <row r="118" spans="3:15" s="43" customFormat="1">
      <c r="C118" s="250"/>
      <c r="D118" s="172"/>
      <c r="E118" s="172"/>
      <c r="F118" s="172"/>
      <c r="G118" s="172"/>
      <c r="H118" s="172"/>
      <c r="I118" s="172"/>
      <c r="J118" s="172"/>
      <c r="K118" s="172"/>
      <c r="L118" s="194"/>
      <c r="M118" s="194"/>
      <c r="N118" s="194"/>
      <c r="O118" s="194"/>
    </row>
    <row r="119" spans="3:15" s="43" customFormat="1">
      <c r="C119" s="250"/>
      <c r="D119" s="172"/>
      <c r="E119" s="172"/>
      <c r="F119" s="172"/>
      <c r="G119" s="172"/>
      <c r="H119" s="172"/>
      <c r="I119" s="172"/>
      <c r="J119" s="172"/>
      <c r="K119" s="172"/>
      <c r="L119" s="194"/>
      <c r="M119" s="194"/>
      <c r="N119" s="194"/>
      <c r="O119" s="194"/>
    </row>
    <row r="120" spans="3:15" s="43" customFormat="1">
      <c r="C120" s="250"/>
      <c r="D120" s="172"/>
      <c r="E120" s="172"/>
      <c r="F120" s="172"/>
      <c r="G120" s="172"/>
      <c r="H120" s="172"/>
      <c r="I120" s="172"/>
      <c r="J120" s="172"/>
      <c r="K120" s="172"/>
      <c r="L120" s="194"/>
      <c r="M120" s="194"/>
      <c r="N120" s="194"/>
      <c r="O120" s="194"/>
    </row>
    <row r="121" spans="3:15" s="43" customFormat="1">
      <c r="C121" s="250"/>
      <c r="D121" s="172"/>
      <c r="E121" s="172"/>
      <c r="F121" s="172"/>
      <c r="G121" s="172"/>
      <c r="H121" s="172"/>
      <c r="I121" s="172"/>
      <c r="J121" s="172"/>
      <c r="K121" s="172"/>
      <c r="L121" s="194"/>
      <c r="M121" s="194"/>
      <c r="N121" s="194"/>
      <c r="O121" s="194"/>
    </row>
    <row r="122" spans="3:15" s="43" customFormat="1">
      <c r="C122" s="250"/>
      <c r="D122" s="172"/>
      <c r="E122" s="172"/>
      <c r="F122" s="172"/>
      <c r="G122" s="172"/>
      <c r="H122" s="172"/>
      <c r="I122" s="172"/>
      <c r="J122" s="172"/>
      <c r="K122" s="172"/>
      <c r="L122" s="194"/>
      <c r="M122" s="194"/>
      <c r="N122" s="194"/>
      <c r="O122" s="194"/>
    </row>
    <row r="123" spans="3:15" s="43" customFormat="1">
      <c r="C123" s="250"/>
      <c r="D123" s="172"/>
      <c r="E123" s="172"/>
      <c r="F123" s="172"/>
      <c r="G123" s="172"/>
      <c r="H123" s="172"/>
      <c r="I123" s="172"/>
      <c r="J123" s="172"/>
      <c r="K123" s="172"/>
      <c r="L123" s="194"/>
      <c r="M123" s="194"/>
      <c r="N123" s="194"/>
      <c r="O123" s="194"/>
    </row>
    <row r="124" spans="3:15" s="43" customFormat="1">
      <c r="C124" s="250"/>
      <c r="D124" s="172"/>
      <c r="E124" s="172"/>
      <c r="F124" s="172"/>
      <c r="G124" s="172"/>
      <c r="H124" s="172"/>
      <c r="I124" s="172"/>
      <c r="J124" s="172"/>
      <c r="K124" s="172"/>
      <c r="L124" s="194"/>
      <c r="M124" s="194"/>
      <c r="N124" s="194"/>
      <c r="O124" s="194"/>
    </row>
    <row r="125" spans="3:15" s="43" customFormat="1">
      <c r="C125" s="250"/>
      <c r="D125" s="172"/>
      <c r="E125" s="172"/>
      <c r="F125" s="172"/>
      <c r="G125" s="172"/>
      <c r="H125" s="172"/>
      <c r="I125" s="172"/>
      <c r="J125" s="172"/>
      <c r="K125" s="172"/>
      <c r="L125" s="194"/>
      <c r="M125" s="194"/>
      <c r="N125" s="194"/>
      <c r="O125" s="194"/>
    </row>
    <row r="126" spans="3:15" s="43" customFormat="1">
      <c r="C126" s="250"/>
      <c r="D126" s="172"/>
      <c r="E126" s="172"/>
      <c r="F126" s="172"/>
      <c r="G126" s="172"/>
      <c r="H126" s="172"/>
      <c r="I126" s="172"/>
      <c r="J126" s="172"/>
      <c r="K126" s="172"/>
      <c r="L126" s="194"/>
      <c r="M126" s="194"/>
      <c r="N126" s="194"/>
      <c r="O126" s="194"/>
    </row>
    <row r="127" spans="3:15" s="43" customFormat="1">
      <c r="C127" s="250"/>
      <c r="D127" s="172"/>
      <c r="E127" s="172"/>
      <c r="F127" s="172"/>
      <c r="G127" s="172"/>
      <c r="H127" s="172"/>
      <c r="I127" s="172"/>
      <c r="J127" s="172"/>
      <c r="K127" s="172"/>
      <c r="L127" s="194"/>
      <c r="M127" s="194"/>
      <c r="N127" s="194"/>
      <c r="O127" s="194"/>
    </row>
    <row r="128" spans="3:15" s="43" customFormat="1">
      <c r="C128" s="250"/>
      <c r="D128" s="172"/>
      <c r="E128" s="172"/>
      <c r="F128" s="172"/>
      <c r="G128" s="172"/>
      <c r="H128" s="172"/>
      <c r="I128" s="172"/>
      <c r="J128" s="172"/>
      <c r="K128" s="172"/>
      <c r="L128" s="194"/>
      <c r="M128" s="194"/>
      <c r="N128" s="194"/>
      <c r="O128" s="194"/>
    </row>
    <row r="129" spans="3:15" s="43" customFormat="1">
      <c r="C129" s="250"/>
      <c r="D129" s="172"/>
      <c r="E129" s="172"/>
      <c r="F129" s="172"/>
      <c r="G129" s="172"/>
      <c r="H129" s="172"/>
      <c r="I129" s="172"/>
      <c r="J129" s="172"/>
      <c r="K129" s="172"/>
      <c r="L129" s="194"/>
      <c r="M129" s="194"/>
      <c r="N129" s="194"/>
      <c r="O129" s="194"/>
    </row>
    <row r="130" spans="3:15" s="43" customFormat="1">
      <c r="C130" s="250"/>
      <c r="D130" s="172"/>
      <c r="E130" s="172"/>
      <c r="F130" s="172"/>
      <c r="G130" s="172"/>
      <c r="H130" s="172"/>
      <c r="I130" s="172"/>
      <c r="J130" s="172"/>
      <c r="K130" s="172"/>
      <c r="L130" s="194"/>
      <c r="M130" s="194"/>
      <c r="N130" s="194"/>
      <c r="O130" s="194"/>
    </row>
    <row r="131" spans="3:15" s="43" customFormat="1">
      <c r="C131" s="250"/>
      <c r="D131" s="172"/>
      <c r="E131" s="172"/>
      <c r="F131" s="172"/>
      <c r="G131" s="172"/>
      <c r="H131" s="172"/>
      <c r="I131" s="172"/>
      <c r="J131" s="172"/>
      <c r="K131" s="172"/>
      <c r="L131" s="194"/>
      <c r="M131" s="194"/>
      <c r="N131" s="194"/>
      <c r="O131" s="194"/>
    </row>
    <row r="132" spans="3:15" s="43" customFormat="1">
      <c r="C132" s="250"/>
      <c r="D132" s="172"/>
      <c r="E132" s="172"/>
      <c r="F132" s="172"/>
      <c r="G132" s="172"/>
      <c r="H132" s="172"/>
      <c r="I132" s="172"/>
      <c r="J132" s="172"/>
      <c r="K132" s="172"/>
      <c r="L132" s="194"/>
      <c r="M132" s="194"/>
      <c r="N132" s="194"/>
      <c r="O132" s="194"/>
    </row>
    <row r="133" spans="3:15" s="43" customFormat="1">
      <c r="C133" s="250"/>
      <c r="D133" s="172"/>
      <c r="E133" s="172"/>
      <c r="F133" s="172"/>
      <c r="G133" s="172"/>
      <c r="H133" s="172"/>
      <c r="I133" s="172"/>
      <c r="J133" s="172"/>
      <c r="K133" s="172"/>
      <c r="L133" s="194"/>
      <c r="M133" s="194"/>
      <c r="N133" s="194"/>
      <c r="O133" s="194"/>
    </row>
    <row r="134" spans="3:15" s="43" customFormat="1">
      <c r="C134" s="250"/>
      <c r="D134" s="172"/>
      <c r="E134" s="172"/>
      <c r="F134" s="172"/>
      <c r="G134" s="172"/>
      <c r="H134" s="172"/>
      <c r="I134" s="172"/>
      <c r="J134" s="172"/>
      <c r="K134" s="172"/>
      <c r="L134" s="194"/>
      <c r="M134" s="194"/>
      <c r="N134" s="194"/>
      <c r="O134" s="194"/>
    </row>
    <row r="135" spans="3:15" s="43" customFormat="1">
      <c r="C135" s="250"/>
      <c r="D135" s="172"/>
      <c r="E135" s="172"/>
      <c r="F135" s="172"/>
      <c r="G135" s="172"/>
      <c r="H135" s="172"/>
      <c r="I135" s="172"/>
      <c r="J135" s="172"/>
      <c r="K135" s="172"/>
      <c r="L135" s="194"/>
      <c r="M135" s="194"/>
      <c r="N135" s="194"/>
      <c r="O135" s="194"/>
    </row>
    <row r="136" spans="3:15" s="43" customFormat="1">
      <c r="C136" s="250"/>
      <c r="D136" s="172"/>
      <c r="E136" s="172"/>
      <c r="F136" s="172"/>
      <c r="G136" s="172"/>
      <c r="H136" s="172"/>
      <c r="I136" s="172"/>
      <c r="J136" s="172"/>
      <c r="K136" s="172"/>
      <c r="L136" s="194"/>
      <c r="M136" s="194"/>
      <c r="N136" s="194"/>
      <c r="O136" s="194"/>
    </row>
    <row r="137" spans="3:15" s="43" customFormat="1">
      <c r="C137" s="250"/>
      <c r="D137" s="172"/>
      <c r="E137" s="172"/>
      <c r="F137" s="172"/>
      <c r="G137" s="172"/>
      <c r="H137" s="172"/>
      <c r="I137" s="172"/>
      <c r="J137" s="172"/>
      <c r="K137" s="172"/>
      <c r="L137" s="194"/>
      <c r="M137" s="194"/>
      <c r="N137" s="194"/>
      <c r="O137" s="194"/>
    </row>
    <row r="138" spans="3:15" s="43" customFormat="1">
      <c r="C138" s="250"/>
      <c r="D138" s="172"/>
      <c r="E138" s="172"/>
      <c r="F138" s="172"/>
      <c r="G138" s="172"/>
      <c r="H138" s="172"/>
      <c r="I138" s="172"/>
      <c r="J138" s="172"/>
      <c r="K138" s="172"/>
      <c r="L138" s="194"/>
      <c r="M138" s="194"/>
      <c r="N138" s="194"/>
      <c r="O138" s="194"/>
    </row>
    <row r="139" spans="3:15" s="43" customFormat="1">
      <c r="C139" s="250"/>
      <c r="D139" s="172"/>
      <c r="E139" s="172"/>
      <c r="F139" s="172"/>
      <c r="G139" s="172"/>
      <c r="H139" s="172"/>
      <c r="I139" s="172"/>
      <c r="J139" s="172"/>
      <c r="K139" s="172"/>
      <c r="L139" s="194"/>
      <c r="M139" s="194"/>
      <c r="N139" s="194"/>
      <c r="O139" s="194"/>
    </row>
    <row r="140" spans="3:15" s="43" customFormat="1">
      <c r="C140" s="250"/>
      <c r="D140" s="172"/>
      <c r="E140" s="172"/>
      <c r="F140" s="172"/>
      <c r="G140" s="172"/>
      <c r="H140" s="172"/>
      <c r="I140" s="172"/>
      <c r="J140" s="172"/>
      <c r="K140" s="172"/>
      <c r="L140" s="194"/>
      <c r="M140" s="194"/>
      <c r="N140" s="194"/>
      <c r="O140" s="194"/>
    </row>
    <row r="141" spans="3:15" s="43" customFormat="1">
      <c r="C141" s="250"/>
      <c r="D141" s="172"/>
      <c r="E141" s="172"/>
      <c r="F141" s="172"/>
      <c r="G141" s="172"/>
      <c r="H141" s="172"/>
      <c r="I141" s="172"/>
      <c r="J141" s="172"/>
      <c r="K141" s="172"/>
      <c r="L141" s="194"/>
      <c r="M141" s="194"/>
      <c r="N141" s="194"/>
      <c r="O141" s="194"/>
    </row>
    <row r="142" spans="3:15" s="43" customFormat="1">
      <c r="C142" s="250"/>
      <c r="D142" s="172"/>
      <c r="E142" s="172"/>
      <c r="F142" s="172"/>
      <c r="G142" s="172"/>
      <c r="H142" s="172"/>
      <c r="I142" s="172"/>
      <c r="J142" s="172"/>
      <c r="K142" s="172"/>
      <c r="L142" s="194"/>
      <c r="M142" s="194"/>
      <c r="N142" s="194"/>
      <c r="O142" s="194"/>
    </row>
    <row r="143" spans="3:15" s="43" customFormat="1">
      <c r="C143" s="250"/>
      <c r="D143" s="172"/>
      <c r="E143" s="172"/>
      <c r="F143" s="172"/>
      <c r="G143" s="172"/>
      <c r="H143" s="172"/>
      <c r="I143" s="172"/>
      <c r="J143" s="172"/>
      <c r="K143" s="172"/>
      <c r="L143" s="194"/>
      <c r="M143" s="194"/>
      <c r="N143" s="194"/>
      <c r="O143" s="194"/>
    </row>
    <row r="144" spans="3:15" s="43" customFormat="1">
      <c r="C144" s="250"/>
      <c r="D144" s="172"/>
      <c r="E144" s="172"/>
      <c r="F144" s="172"/>
      <c r="G144" s="172"/>
      <c r="H144" s="172"/>
      <c r="I144" s="172"/>
      <c r="J144" s="172"/>
      <c r="K144" s="172"/>
      <c r="L144" s="194"/>
      <c r="M144" s="194"/>
      <c r="N144" s="194"/>
      <c r="O144" s="194"/>
    </row>
    <row r="145" spans="3:15" s="43" customFormat="1">
      <c r="C145" s="250"/>
      <c r="D145" s="172"/>
      <c r="E145" s="172"/>
      <c r="F145" s="172"/>
      <c r="G145" s="172"/>
      <c r="H145" s="172"/>
      <c r="I145" s="172"/>
      <c r="J145" s="172"/>
      <c r="K145" s="172"/>
      <c r="L145" s="194"/>
      <c r="M145" s="194"/>
      <c r="N145" s="194"/>
      <c r="O145" s="194"/>
    </row>
    <row r="146" spans="3:15" s="43" customFormat="1">
      <c r="C146" s="250"/>
      <c r="D146" s="172"/>
      <c r="E146" s="172"/>
      <c r="F146" s="172"/>
      <c r="G146" s="172"/>
      <c r="H146" s="172"/>
      <c r="I146" s="172"/>
      <c r="J146" s="172"/>
      <c r="K146" s="172"/>
      <c r="L146" s="194"/>
      <c r="M146" s="194"/>
      <c r="N146" s="194"/>
      <c r="O146" s="194"/>
    </row>
    <row r="147" spans="3:15" s="43" customFormat="1">
      <c r="C147" s="250"/>
      <c r="D147" s="172"/>
      <c r="E147" s="172"/>
      <c r="F147" s="172"/>
      <c r="G147" s="172"/>
      <c r="H147" s="172"/>
      <c r="I147" s="172"/>
      <c r="J147" s="172"/>
      <c r="K147" s="172"/>
      <c r="L147" s="194"/>
      <c r="M147" s="194"/>
      <c r="N147" s="194"/>
      <c r="O147" s="194"/>
    </row>
    <row r="148" spans="3:15" s="43" customFormat="1">
      <c r="C148" s="250"/>
      <c r="D148" s="172"/>
      <c r="E148" s="172"/>
      <c r="F148" s="172"/>
      <c r="G148" s="172"/>
      <c r="H148" s="172"/>
      <c r="I148" s="172"/>
      <c r="J148" s="172"/>
      <c r="K148" s="172"/>
      <c r="L148" s="194"/>
      <c r="M148" s="194"/>
      <c r="N148" s="194"/>
      <c r="O148" s="194"/>
    </row>
    <row r="149" spans="3:15" s="43" customFormat="1">
      <c r="C149" s="250"/>
      <c r="D149" s="172"/>
      <c r="E149" s="172"/>
      <c r="F149" s="172"/>
      <c r="G149" s="172"/>
      <c r="H149" s="172"/>
      <c r="I149" s="172"/>
      <c r="J149" s="172"/>
      <c r="K149" s="172"/>
      <c r="L149" s="194"/>
      <c r="M149" s="194"/>
      <c r="N149" s="194"/>
      <c r="O149" s="194"/>
    </row>
    <row r="150" spans="3:15" s="43" customFormat="1">
      <c r="C150" s="250"/>
      <c r="D150" s="172"/>
      <c r="E150" s="172"/>
      <c r="F150" s="172"/>
      <c r="G150" s="172"/>
      <c r="H150" s="172"/>
      <c r="I150" s="172"/>
      <c r="J150" s="172"/>
      <c r="K150" s="172"/>
      <c r="L150" s="194"/>
      <c r="M150" s="194"/>
      <c r="N150" s="194"/>
      <c r="O150" s="194"/>
    </row>
    <row r="151" spans="3:15" s="43" customFormat="1">
      <c r="C151" s="250"/>
      <c r="D151" s="172"/>
      <c r="E151" s="172"/>
      <c r="F151" s="172"/>
      <c r="G151" s="172"/>
      <c r="H151" s="172"/>
      <c r="I151" s="172"/>
      <c r="J151" s="172"/>
      <c r="K151" s="172"/>
      <c r="L151" s="194"/>
      <c r="M151" s="194"/>
      <c r="N151" s="194"/>
      <c r="O151" s="194"/>
    </row>
    <row r="152" spans="3:15" s="43" customFormat="1">
      <c r="C152" s="250"/>
      <c r="D152" s="172"/>
      <c r="E152" s="172"/>
      <c r="F152" s="172"/>
      <c r="G152" s="172"/>
      <c r="H152" s="172"/>
      <c r="I152" s="172"/>
      <c r="J152" s="172"/>
      <c r="K152" s="172"/>
      <c r="L152" s="194"/>
      <c r="M152" s="194"/>
      <c r="N152" s="194"/>
      <c r="O152" s="194"/>
    </row>
    <row r="153" spans="3:15" s="43" customFormat="1">
      <c r="C153" s="250"/>
      <c r="D153" s="172"/>
      <c r="E153" s="172"/>
      <c r="F153" s="172"/>
      <c r="G153" s="172"/>
      <c r="H153" s="172"/>
      <c r="I153" s="172"/>
      <c r="J153" s="172"/>
      <c r="K153" s="172"/>
      <c r="L153" s="194"/>
      <c r="M153" s="194"/>
      <c r="N153" s="194"/>
      <c r="O153" s="194"/>
    </row>
    <row r="154" spans="3:15" s="43" customFormat="1">
      <c r="C154" s="250"/>
      <c r="D154" s="172"/>
      <c r="E154" s="172"/>
      <c r="F154" s="172"/>
      <c r="G154" s="172"/>
      <c r="H154" s="172"/>
      <c r="I154" s="172"/>
      <c r="J154" s="172"/>
      <c r="K154" s="172"/>
      <c r="L154" s="194"/>
      <c r="M154" s="194"/>
      <c r="N154" s="194"/>
      <c r="O154" s="194"/>
    </row>
    <row r="155" spans="3:15" s="43" customFormat="1">
      <c r="C155" s="250"/>
      <c r="D155" s="172"/>
      <c r="E155" s="172"/>
      <c r="F155" s="172"/>
      <c r="G155" s="172"/>
      <c r="H155" s="172"/>
      <c r="I155" s="172"/>
      <c r="J155" s="172"/>
      <c r="K155" s="172"/>
      <c r="L155" s="194"/>
      <c r="M155" s="194"/>
      <c r="N155" s="194"/>
      <c r="O155" s="194"/>
    </row>
    <row r="156" spans="3:15" s="43" customFormat="1">
      <c r="C156" s="250"/>
      <c r="D156" s="172"/>
      <c r="E156" s="172"/>
      <c r="F156" s="172"/>
      <c r="G156" s="172"/>
      <c r="H156" s="172"/>
      <c r="I156" s="172"/>
      <c r="J156" s="172"/>
      <c r="K156" s="172"/>
      <c r="L156" s="194"/>
      <c r="M156" s="194"/>
      <c r="N156" s="194"/>
      <c r="O156" s="194"/>
    </row>
    <row r="157" spans="3:15" s="43" customFormat="1">
      <c r="C157" s="250"/>
      <c r="D157" s="172"/>
      <c r="E157" s="172"/>
      <c r="F157" s="172"/>
      <c r="G157" s="172"/>
      <c r="H157" s="172"/>
      <c r="I157" s="172"/>
      <c r="J157" s="172"/>
      <c r="K157" s="172"/>
      <c r="L157" s="194"/>
      <c r="M157" s="194"/>
      <c r="N157" s="194"/>
      <c r="O157" s="194"/>
    </row>
    <row r="158" spans="3:15" s="43" customFormat="1">
      <c r="C158" s="250"/>
      <c r="D158" s="172"/>
      <c r="E158" s="172"/>
      <c r="F158" s="172"/>
      <c r="G158" s="172"/>
      <c r="H158" s="172"/>
      <c r="I158" s="172"/>
      <c r="J158" s="172"/>
      <c r="K158" s="172"/>
      <c r="L158" s="194"/>
      <c r="M158" s="194"/>
      <c r="N158" s="194"/>
      <c r="O158" s="194"/>
    </row>
    <row r="159" spans="3:15" s="43" customFormat="1">
      <c r="C159" s="250"/>
      <c r="D159" s="172"/>
      <c r="E159" s="172"/>
      <c r="F159" s="172"/>
      <c r="G159" s="172"/>
      <c r="H159" s="172"/>
      <c r="I159" s="172"/>
      <c r="J159" s="172"/>
      <c r="K159" s="172"/>
      <c r="L159" s="194"/>
      <c r="M159" s="194"/>
      <c r="N159" s="194"/>
      <c r="O159" s="194"/>
    </row>
    <row r="160" spans="3:15" s="43" customFormat="1">
      <c r="C160" s="250"/>
      <c r="D160" s="172"/>
      <c r="E160" s="172"/>
      <c r="F160" s="172"/>
      <c r="G160" s="172"/>
      <c r="H160" s="172"/>
      <c r="I160" s="172"/>
      <c r="J160" s="172"/>
      <c r="K160" s="172"/>
      <c r="L160" s="194"/>
      <c r="M160" s="194"/>
      <c r="N160" s="194"/>
      <c r="O160" s="194"/>
    </row>
    <row r="161" spans="3:15" s="43" customFormat="1">
      <c r="C161" s="250"/>
      <c r="D161" s="172"/>
      <c r="E161" s="172"/>
      <c r="F161" s="172"/>
      <c r="G161" s="172"/>
      <c r="H161" s="172"/>
      <c r="I161" s="172"/>
      <c r="J161" s="172"/>
      <c r="K161" s="172"/>
      <c r="L161" s="194"/>
      <c r="M161" s="194"/>
      <c r="N161" s="194"/>
      <c r="O161" s="194"/>
    </row>
    <row r="162" spans="3:15" s="43" customFormat="1">
      <c r="C162" s="250"/>
      <c r="D162" s="172"/>
      <c r="E162" s="172"/>
      <c r="F162" s="172"/>
      <c r="G162" s="172"/>
      <c r="H162" s="172"/>
      <c r="I162" s="172"/>
      <c r="J162" s="172"/>
      <c r="K162" s="172"/>
      <c r="L162" s="194"/>
      <c r="M162" s="194"/>
      <c r="N162" s="194"/>
      <c r="O162" s="194"/>
    </row>
    <row r="163" spans="3:15" s="43" customFormat="1">
      <c r="C163" s="250"/>
      <c r="D163" s="172"/>
      <c r="E163" s="172"/>
      <c r="F163" s="172"/>
      <c r="G163" s="172"/>
      <c r="H163" s="172"/>
      <c r="I163" s="172"/>
      <c r="J163" s="172"/>
      <c r="K163" s="172"/>
      <c r="L163" s="194"/>
      <c r="M163" s="194"/>
      <c r="N163" s="194"/>
      <c r="O163" s="194"/>
    </row>
    <row r="164" spans="3:15" s="43" customFormat="1">
      <c r="C164" s="250"/>
      <c r="D164" s="172"/>
      <c r="E164" s="172"/>
      <c r="F164" s="172"/>
      <c r="G164" s="172"/>
      <c r="H164" s="172"/>
      <c r="I164" s="172"/>
      <c r="J164" s="172"/>
      <c r="K164" s="172"/>
      <c r="L164" s="194"/>
      <c r="M164" s="194"/>
      <c r="N164" s="194"/>
      <c r="O164" s="194"/>
    </row>
    <row r="165" spans="3:15" s="43" customFormat="1">
      <c r="C165" s="250"/>
      <c r="D165" s="172"/>
      <c r="E165" s="172"/>
      <c r="F165" s="172"/>
      <c r="G165" s="172"/>
      <c r="H165" s="172"/>
      <c r="I165" s="172"/>
      <c r="J165" s="172"/>
      <c r="K165" s="172"/>
      <c r="L165" s="194"/>
      <c r="M165" s="194"/>
      <c r="N165" s="194"/>
      <c r="O165" s="194"/>
    </row>
    <row r="166" spans="3:15" s="43" customFormat="1">
      <c r="C166" s="250"/>
      <c r="D166" s="172"/>
      <c r="E166" s="172"/>
      <c r="F166" s="172"/>
      <c r="G166" s="172"/>
      <c r="H166" s="172"/>
      <c r="I166" s="172"/>
      <c r="J166" s="172"/>
      <c r="K166" s="172"/>
      <c r="L166" s="194"/>
      <c r="M166" s="194"/>
      <c r="N166" s="194"/>
      <c r="O166" s="194"/>
    </row>
    <row r="167" spans="3:15" s="43" customFormat="1">
      <c r="C167" s="250"/>
      <c r="D167" s="172"/>
      <c r="E167" s="172"/>
      <c r="F167" s="172"/>
      <c r="G167" s="172"/>
      <c r="H167" s="172"/>
      <c r="I167" s="172"/>
      <c r="J167" s="172"/>
      <c r="K167" s="172"/>
      <c r="L167" s="194"/>
      <c r="M167" s="194"/>
      <c r="N167" s="194"/>
      <c r="O167" s="194"/>
    </row>
    <row r="168" spans="3:15" s="43" customFormat="1">
      <c r="C168" s="250"/>
      <c r="D168" s="172"/>
      <c r="E168" s="172"/>
      <c r="F168" s="172"/>
      <c r="G168" s="172"/>
      <c r="H168" s="172"/>
      <c r="I168" s="172"/>
      <c r="J168" s="172"/>
      <c r="K168" s="172"/>
      <c r="L168" s="194"/>
      <c r="M168" s="194"/>
      <c r="N168" s="194"/>
      <c r="O168" s="194"/>
    </row>
    <row r="169" spans="3:15" s="43" customFormat="1">
      <c r="C169" s="250"/>
      <c r="D169" s="172"/>
      <c r="E169" s="172"/>
      <c r="F169" s="172"/>
      <c r="G169" s="172"/>
      <c r="H169" s="172"/>
      <c r="I169" s="172"/>
      <c r="J169" s="172"/>
      <c r="K169" s="172"/>
      <c r="L169" s="194"/>
      <c r="M169" s="194"/>
      <c r="N169" s="194"/>
      <c r="O169" s="194"/>
    </row>
    <row r="170" spans="3:15" s="43" customFormat="1">
      <c r="C170" s="250"/>
      <c r="D170" s="172"/>
      <c r="E170" s="172"/>
      <c r="F170" s="172"/>
      <c r="G170" s="172"/>
      <c r="H170" s="172"/>
      <c r="I170" s="172"/>
      <c r="J170" s="172"/>
      <c r="K170" s="172"/>
      <c r="L170" s="194"/>
      <c r="M170" s="194"/>
      <c r="N170" s="194"/>
      <c r="O170" s="194"/>
    </row>
    <row r="171" spans="3:15" s="43" customFormat="1">
      <c r="C171" s="250"/>
      <c r="D171" s="172"/>
      <c r="E171" s="172"/>
      <c r="F171" s="172"/>
      <c r="G171" s="172"/>
      <c r="H171" s="172"/>
      <c r="I171" s="172"/>
      <c r="J171" s="172"/>
      <c r="K171" s="172"/>
      <c r="L171" s="194"/>
      <c r="M171" s="194"/>
      <c r="N171" s="194"/>
      <c r="O171" s="194"/>
    </row>
    <row r="172" spans="3:15" s="43" customFormat="1">
      <c r="C172" s="250"/>
      <c r="D172" s="172"/>
      <c r="E172" s="172"/>
      <c r="F172" s="172"/>
      <c r="G172" s="172"/>
      <c r="H172" s="172"/>
      <c r="I172" s="172"/>
      <c r="J172" s="172"/>
      <c r="K172" s="172"/>
      <c r="L172" s="194"/>
      <c r="M172" s="194"/>
      <c r="N172" s="194"/>
      <c r="O172" s="194"/>
    </row>
    <row r="173" spans="3:15" s="43" customFormat="1">
      <c r="C173" s="250"/>
      <c r="D173" s="172"/>
      <c r="E173" s="172"/>
      <c r="F173" s="172"/>
      <c r="G173" s="172"/>
      <c r="H173" s="172"/>
      <c r="I173" s="172"/>
      <c r="J173" s="172"/>
      <c r="K173" s="172"/>
      <c r="L173" s="194"/>
      <c r="M173" s="194"/>
      <c r="N173" s="194"/>
      <c r="O173" s="194"/>
    </row>
    <row r="174" spans="3:15" s="43" customFormat="1">
      <c r="C174" s="250"/>
      <c r="D174" s="172"/>
      <c r="E174" s="172"/>
      <c r="F174" s="172"/>
      <c r="G174" s="172"/>
      <c r="H174" s="172"/>
      <c r="I174" s="172"/>
      <c r="J174" s="172"/>
      <c r="K174" s="172"/>
      <c r="L174" s="194"/>
      <c r="M174" s="194"/>
      <c r="N174" s="194"/>
      <c r="O174" s="194"/>
    </row>
    <row r="175" spans="3:15" s="43" customFormat="1">
      <c r="C175" s="250"/>
      <c r="D175" s="172"/>
      <c r="E175" s="172"/>
      <c r="F175" s="172"/>
      <c r="G175" s="172"/>
      <c r="H175" s="172"/>
      <c r="I175" s="172"/>
      <c r="J175" s="172"/>
      <c r="K175" s="172"/>
      <c r="L175" s="194"/>
      <c r="M175" s="194"/>
      <c r="N175" s="194"/>
      <c r="O175" s="194"/>
    </row>
    <row r="176" spans="3:15" s="43" customFormat="1">
      <c r="C176" s="250"/>
      <c r="D176" s="172"/>
      <c r="E176" s="172"/>
      <c r="F176" s="172"/>
      <c r="G176" s="172"/>
      <c r="H176" s="172"/>
      <c r="I176" s="172"/>
      <c r="J176" s="172"/>
      <c r="K176" s="172"/>
      <c r="L176" s="194"/>
      <c r="M176" s="194"/>
      <c r="N176" s="194"/>
      <c r="O176" s="194"/>
    </row>
    <row r="177" spans="1:16">
      <c r="A177" s="43"/>
      <c r="C177" s="250"/>
      <c r="D177" s="172"/>
      <c r="E177" s="172"/>
      <c r="F177" s="172"/>
      <c r="G177" s="172"/>
      <c r="H177" s="172"/>
      <c r="I177" s="172"/>
      <c r="J177" s="172"/>
      <c r="K177" s="172"/>
      <c r="L177" s="194"/>
      <c r="M177" s="194"/>
      <c r="N177" s="194"/>
      <c r="O177" s="194"/>
      <c r="P177" s="43"/>
    </row>
    <row r="178" spans="1:16">
      <c r="A178" s="43"/>
      <c r="C178" s="250"/>
      <c r="D178" s="172"/>
      <c r="E178" s="172"/>
      <c r="F178" s="172"/>
      <c r="G178" s="172"/>
      <c r="H178" s="172"/>
      <c r="I178" s="172"/>
      <c r="J178" s="172"/>
      <c r="K178" s="172"/>
      <c r="L178" s="194"/>
      <c r="M178" s="194"/>
      <c r="N178" s="194"/>
      <c r="O178" s="194"/>
      <c r="P178" s="43"/>
    </row>
    <row r="179" spans="1:16">
      <c r="A179" s="43"/>
      <c r="C179" s="250"/>
      <c r="D179" s="172"/>
      <c r="E179" s="172"/>
      <c r="F179" s="172"/>
      <c r="G179" s="172"/>
      <c r="H179" s="172"/>
      <c r="I179" s="172"/>
      <c r="J179" s="172"/>
      <c r="K179" s="172"/>
      <c r="L179" s="194"/>
      <c r="M179" s="194"/>
      <c r="N179" s="194"/>
      <c r="O179" s="194"/>
      <c r="P179" s="43"/>
    </row>
    <row r="180" spans="1:16">
      <c r="A180" s="43"/>
      <c r="C180" s="250"/>
      <c r="D180" s="172"/>
      <c r="E180" s="172"/>
      <c r="F180" s="172"/>
      <c r="G180" s="172"/>
      <c r="H180" s="172"/>
      <c r="I180" s="172"/>
      <c r="J180" s="172"/>
      <c r="K180" s="172"/>
      <c r="L180" s="194"/>
      <c r="M180" s="194"/>
      <c r="N180" s="194"/>
      <c r="O180" s="194"/>
      <c r="P180" s="43"/>
    </row>
    <row r="181" spans="1:16">
      <c r="A181" s="43"/>
      <c r="C181" s="250"/>
      <c r="D181" s="172"/>
      <c r="E181" s="172"/>
      <c r="F181" s="172"/>
      <c r="G181" s="172"/>
      <c r="H181" s="172"/>
      <c r="I181" s="172"/>
      <c r="J181" s="172"/>
      <c r="K181" s="172"/>
      <c r="L181" s="194"/>
      <c r="M181" s="194"/>
      <c r="N181" s="194"/>
      <c r="O181" s="194"/>
      <c r="P181" s="43"/>
    </row>
    <row r="182" spans="1:16">
      <c r="A182" s="43"/>
      <c r="C182" s="250"/>
      <c r="D182" s="172"/>
      <c r="E182" s="172"/>
      <c r="F182" s="172"/>
      <c r="G182" s="172"/>
      <c r="H182" s="172"/>
      <c r="I182" s="172"/>
      <c r="J182" s="172"/>
      <c r="K182" s="172"/>
      <c r="L182" s="194"/>
      <c r="M182" s="194"/>
      <c r="N182" s="194"/>
      <c r="O182" s="194"/>
      <c r="P182" s="43"/>
    </row>
    <row r="183" spans="1:16">
      <c r="A183" s="43"/>
      <c r="C183" s="250"/>
      <c r="D183" s="172"/>
      <c r="E183" s="172"/>
      <c r="F183" s="172"/>
      <c r="G183" s="172"/>
      <c r="H183" s="172"/>
      <c r="I183" s="172"/>
      <c r="J183" s="172"/>
      <c r="K183" s="172"/>
      <c r="L183" s="194"/>
      <c r="M183" s="194"/>
      <c r="N183" s="194"/>
      <c r="O183" s="194"/>
      <c r="P183" s="43"/>
    </row>
    <row r="184" spans="1:16">
      <c r="A184" s="43"/>
      <c r="C184" s="250"/>
      <c r="D184" s="172"/>
      <c r="E184" s="172"/>
      <c r="F184" s="172"/>
      <c r="G184" s="172"/>
      <c r="H184" s="172"/>
      <c r="I184" s="172"/>
      <c r="J184" s="172"/>
      <c r="K184" s="172"/>
      <c r="L184" s="194"/>
      <c r="M184" s="194"/>
      <c r="N184" s="194"/>
      <c r="O184" s="194"/>
      <c r="P184" s="43"/>
    </row>
  </sheetData>
  <pageMargins left="0.7" right="0.7" top="0.75" bottom="0.75" header="0.3" footer="0.3"/>
  <pageSetup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0FAA-084E-486C-BF15-A85C326C44F3}">
  <sheetPr transitionEvaluation="1" transitionEntry="1" codeName="Sheet23">
    <pageSetUpPr fitToPage="1"/>
  </sheetPr>
  <dimension ref="A1:F69"/>
  <sheetViews>
    <sheetView topLeftCell="A21" workbookViewId="0">
      <selection activeCell="F61" sqref="F60:F61"/>
    </sheetView>
  </sheetViews>
  <sheetFormatPr defaultColWidth="16.42578125" defaultRowHeight="12.75"/>
  <cols>
    <col min="1" max="3" width="17.7109375" style="14" customWidth="1"/>
    <col min="4" max="4" width="3.42578125" style="14" bestFit="1" customWidth="1"/>
    <col min="5" max="22" width="16.42578125" style="14"/>
    <col min="23" max="23" width="16.42578125" style="14" customWidth="1"/>
    <col min="24" max="85" width="16.42578125" style="14"/>
    <col min="86" max="86" width="17.7109375" style="14" customWidth="1"/>
    <col min="87" max="16384" width="16.42578125" style="14"/>
  </cols>
  <sheetData>
    <row r="1" spans="1:6" s="23" customFormat="1" ht="15.75">
      <c r="A1" s="22" t="s">
        <v>430</v>
      </c>
      <c r="B1" s="22"/>
      <c r="C1" s="22"/>
      <c r="D1" s="22"/>
      <c r="F1" s="23" t="s">
        <v>431</v>
      </c>
    </row>
    <row r="2" spans="1:6" s="23" customFormat="1" ht="15.75">
      <c r="A2" s="22" t="s">
        <v>432</v>
      </c>
      <c r="B2" s="22"/>
      <c r="C2" s="22"/>
      <c r="D2" s="22"/>
      <c r="F2" s="23" t="s">
        <v>433</v>
      </c>
    </row>
    <row r="3" spans="1:6" s="23" customFormat="1" ht="15.75">
      <c r="A3" s="22" t="s">
        <v>434</v>
      </c>
      <c r="B3" s="22"/>
      <c r="C3" s="22"/>
      <c r="D3" s="22"/>
    </row>
    <row r="4" spans="1:6">
      <c r="A4" s="16"/>
      <c r="B4" s="16"/>
      <c r="C4" s="16"/>
      <c r="D4" s="16"/>
    </row>
    <row r="5" spans="1:6" ht="15.75" customHeight="1">
      <c r="A5" s="16" t="s">
        <v>435</v>
      </c>
      <c r="B5" s="16"/>
      <c r="C5" s="16"/>
      <c r="D5" s="16"/>
    </row>
    <row r="6" spans="1:6" ht="15.75" customHeight="1">
      <c r="A6" s="16" t="s">
        <v>436</v>
      </c>
      <c r="B6" s="16"/>
      <c r="C6" s="16"/>
      <c r="D6" s="16"/>
    </row>
    <row r="7" spans="1:6" ht="15.75" customHeight="1">
      <c r="A7" s="24"/>
      <c r="B7" s="25"/>
      <c r="C7" s="25"/>
      <c r="D7" s="25"/>
    </row>
    <row r="8" spans="1:6">
      <c r="A8" s="16"/>
      <c r="B8" s="16"/>
      <c r="C8" s="16"/>
      <c r="D8" s="16"/>
    </row>
    <row r="9" spans="1:6">
      <c r="A9" s="15" t="s">
        <v>437</v>
      </c>
      <c r="B9" s="15" t="s">
        <v>438</v>
      </c>
      <c r="C9" s="15" t="s">
        <v>439</v>
      </c>
      <c r="D9" s="15"/>
      <c r="E9" s="296"/>
    </row>
    <row r="10" spans="1:6">
      <c r="A10" s="26">
        <v>44592</v>
      </c>
      <c r="B10" s="27"/>
      <c r="C10" s="28">
        <v>31</v>
      </c>
      <c r="D10" s="515" t="s">
        <v>440</v>
      </c>
    </row>
    <row r="11" spans="1:6">
      <c r="A11" s="26">
        <v>44620</v>
      </c>
      <c r="B11" s="27"/>
      <c r="C11" s="28">
        <v>28</v>
      </c>
      <c r="D11" s="516"/>
    </row>
    <row r="12" spans="1:6">
      <c r="A12" s="29">
        <v>44651</v>
      </c>
      <c r="B12" s="27"/>
      <c r="C12" s="28">
        <v>31</v>
      </c>
      <c r="D12" s="516"/>
    </row>
    <row r="13" spans="1:6">
      <c r="A13" s="29">
        <v>44681</v>
      </c>
      <c r="B13" s="27"/>
      <c r="C13" s="28">
        <v>30</v>
      </c>
      <c r="D13" s="516"/>
    </row>
    <row r="14" spans="1:6">
      <c r="A14" s="29">
        <v>44712</v>
      </c>
      <c r="B14" s="27"/>
      <c r="C14" s="28">
        <v>31</v>
      </c>
      <c r="D14" s="516"/>
    </row>
    <row r="15" spans="1:6">
      <c r="A15" s="29">
        <v>44742</v>
      </c>
      <c r="B15" s="27"/>
      <c r="C15" s="28">
        <v>30</v>
      </c>
      <c r="D15" s="516"/>
    </row>
    <row r="16" spans="1:6">
      <c r="A16" s="29">
        <v>44773</v>
      </c>
      <c r="B16" s="30"/>
      <c r="C16" s="28">
        <v>31</v>
      </c>
      <c r="D16" s="516"/>
    </row>
    <row r="17" spans="1:4">
      <c r="A17" s="29">
        <v>44804</v>
      </c>
      <c r="B17" s="27"/>
      <c r="C17" s="28">
        <v>31</v>
      </c>
      <c r="D17" s="516"/>
    </row>
    <row r="18" spans="1:4">
      <c r="A18" s="29">
        <v>44834</v>
      </c>
      <c r="B18" s="27">
        <v>4.5900000000000003E-2</v>
      </c>
      <c r="C18" s="28">
        <v>30</v>
      </c>
      <c r="D18" s="516"/>
    </row>
    <row r="19" spans="1:4">
      <c r="A19" s="29">
        <v>44865</v>
      </c>
      <c r="B19" s="27">
        <f t="shared" ref="B19:B69" si="0">B18</f>
        <v>4.5900000000000003E-2</v>
      </c>
      <c r="C19" s="28">
        <v>31</v>
      </c>
      <c r="D19" s="516"/>
    </row>
    <row r="20" spans="1:4">
      <c r="A20" s="26">
        <v>44895</v>
      </c>
      <c r="B20" s="27">
        <f t="shared" si="0"/>
        <v>4.5900000000000003E-2</v>
      </c>
      <c r="C20" s="28">
        <v>30</v>
      </c>
      <c r="D20" s="516"/>
    </row>
    <row r="21" spans="1:4">
      <c r="A21" s="31">
        <v>44926</v>
      </c>
      <c r="B21" s="32">
        <f t="shared" si="0"/>
        <v>4.5900000000000003E-2</v>
      </c>
      <c r="C21" s="33">
        <v>31</v>
      </c>
      <c r="D21" s="517"/>
    </row>
    <row r="22" spans="1:4">
      <c r="A22" s="29">
        <v>44957</v>
      </c>
      <c r="B22" s="27">
        <f t="shared" si="0"/>
        <v>4.5900000000000003E-2</v>
      </c>
      <c r="C22" s="28">
        <v>31</v>
      </c>
      <c r="D22" s="515" t="s">
        <v>441</v>
      </c>
    </row>
    <row r="23" spans="1:4">
      <c r="A23" s="29">
        <v>44985</v>
      </c>
      <c r="B23" s="27">
        <f t="shared" si="0"/>
        <v>4.5900000000000003E-2</v>
      </c>
      <c r="C23" s="28">
        <v>28</v>
      </c>
      <c r="D23" s="516"/>
    </row>
    <row r="24" spans="1:4">
      <c r="A24" s="29">
        <v>45016</v>
      </c>
      <c r="B24" s="34">
        <f t="shared" si="0"/>
        <v>4.5900000000000003E-2</v>
      </c>
      <c r="C24" s="28">
        <v>31</v>
      </c>
      <c r="D24" s="516"/>
    </row>
    <row r="25" spans="1:4">
      <c r="A25" s="29">
        <v>45046</v>
      </c>
      <c r="B25" s="34">
        <f t="shared" si="0"/>
        <v>4.5900000000000003E-2</v>
      </c>
      <c r="C25" s="28">
        <v>30</v>
      </c>
      <c r="D25" s="516"/>
    </row>
    <row r="26" spans="1:4">
      <c r="A26" s="29">
        <v>45077</v>
      </c>
      <c r="B26" s="34">
        <f t="shared" si="0"/>
        <v>4.5900000000000003E-2</v>
      </c>
      <c r="C26" s="28">
        <v>31</v>
      </c>
      <c r="D26" s="516"/>
    </row>
    <row r="27" spans="1:4">
      <c r="A27" s="29">
        <v>45107</v>
      </c>
      <c r="B27" s="34">
        <f t="shared" si="0"/>
        <v>4.5900000000000003E-2</v>
      </c>
      <c r="C27" s="28">
        <v>30</v>
      </c>
      <c r="D27" s="516"/>
    </row>
    <row r="28" spans="1:4">
      <c r="A28" s="29">
        <v>45138</v>
      </c>
      <c r="B28" s="34">
        <f t="shared" si="0"/>
        <v>4.5900000000000003E-2</v>
      </c>
      <c r="C28" s="28">
        <v>31</v>
      </c>
      <c r="D28" s="516"/>
    </row>
    <row r="29" spans="1:4">
      <c r="A29" s="29">
        <v>45169</v>
      </c>
      <c r="B29" s="34">
        <f t="shared" si="0"/>
        <v>4.5900000000000003E-2</v>
      </c>
      <c r="C29" s="28">
        <v>31</v>
      </c>
      <c r="D29" s="516"/>
    </row>
    <row r="30" spans="1:4">
      <c r="A30" s="29">
        <v>45199</v>
      </c>
      <c r="B30" s="34">
        <f t="shared" si="0"/>
        <v>4.5900000000000003E-2</v>
      </c>
      <c r="C30" s="28">
        <v>30</v>
      </c>
      <c r="D30" s="516"/>
    </row>
    <row r="31" spans="1:4">
      <c r="A31" s="29">
        <v>45230</v>
      </c>
      <c r="B31" s="34">
        <f t="shared" si="0"/>
        <v>4.5900000000000003E-2</v>
      </c>
      <c r="C31" s="28">
        <v>31</v>
      </c>
      <c r="D31" s="516"/>
    </row>
    <row r="32" spans="1:4">
      <c r="A32" s="29">
        <v>45260</v>
      </c>
      <c r="B32" s="27">
        <f t="shared" si="0"/>
        <v>4.5900000000000003E-2</v>
      </c>
      <c r="C32" s="28">
        <v>30</v>
      </c>
      <c r="D32" s="516"/>
    </row>
    <row r="33" spans="1:6">
      <c r="A33" s="35">
        <v>45291</v>
      </c>
      <c r="B33" s="32">
        <f t="shared" si="0"/>
        <v>4.5900000000000003E-2</v>
      </c>
      <c r="C33" s="33">
        <v>31</v>
      </c>
      <c r="D33" s="517"/>
    </row>
    <row r="34" spans="1:6">
      <c r="A34" s="29">
        <v>45322</v>
      </c>
      <c r="B34" s="27">
        <f t="shared" si="0"/>
        <v>4.5900000000000003E-2</v>
      </c>
      <c r="C34" s="28">
        <v>31</v>
      </c>
      <c r="D34" s="515" t="s">
        <v>442</v>
      </c>
    </row>
    <row r="35" spans="1:6">
      <c r="A35" s="29">
        <v>45351</v>
      </c>
      <c r="B35" s="27">
        <f t="shared" si="0"/>
        <v>4.5900000000000003E-2</v>
      </c>
      <c r="C35" s="28">
        <v>29</v>
      </c>
      <c r="D35" s="516"/>
    </row>
    <row r="36" spans="1:6">
      <c r="A36" s="29">
        <v>45382</v>
      </c>
      <c r="B36" s="34">
        <f t="shared" si="0"/>
        <v>4.5900000000000003E-2</v>
      </c>
      <c r="C36" s="28">
        <v>31</v>
      </c>
      <c r="D36" s="516"/>
    </row>
    <row r="37" spans="1:6">
      <c r="A37" s="29">
        <v>45412</v>
      </c>
      <c r="B37" s="34">
        <f t="shared" si="0"/>
        <v>4.5900000000000003E-2</v>
      </c>
      <c r="C37" s="28">
        <v>30</v>
      </c>
      <c r="D37" s="516"/>
    </row>
    <row r="38" spans="1:6">
      <c r="A38" s="29">
        <v>45443</v>
      </c>
      <c r="B38" s="34">
        <f t="shared" si="0"/>
        <v>4.5900000000000003E-2</v>
      </c>
      <c r="C38" s="28">
        <v>31</v>
      </c>
      <c r="D38" s="516"/>
    </row>
    <row r="39" spans="1:6">
      <c r="A39" s="29">
        <v>45473</v>
      </c>
      <c r="B39" s="34">
        <f t="shared" si="0"/>
        <v>4.5900000000000003E-2</v>
      </c>
      <c r="C39" s="28">
        <v>30</v>
      </c>
      <c r="D39" s="516"/>
    </row>
    <row r="40" spans="1:6">
      <c r="A40" s="29">
        <v>45504</v>
      </c>
      <c r="B40" s="34">
        <f t="shared" si="0"/>
        <v>4.5900000000000003E-2</v>
      </c>
      <c r="C40" s="28">
        <v>31</v>
      </c>
      <c r="D40" s="516"/>
    </row>
    <row r="41" spans="1:6">
      <c r="A41" s="29">
        <v>45535</v>
      </c>
      <c r="B41" s="34">
        <f t="shared" si="0"/>
        <v>4.5900000000000003E-2</v>
      </c>
      <c r="C41" s="28">
        <v>31</v>
      </c>
      <c r="D41" s="516"/>
    </row>
    <row r="42" spans="1:6">
      <c r="A42" s="29">
        <v>45565</v>
      </c>
      <c r="B42" s="34">
        <f t="shared" si="0"/>
        <v>4.5900000000000003E-2</v>
      </c>
      <c r="C42" s="28">
        <v>30</v>
      </c>
      <c r="D42" s="516"/>
    </row>
    <row r="43" spans="1:6">
      <c r="A43" s="29">
        <v>45596</v>
      </c>
      <c r="B43" s="34">
        <f t="shared" si="0"/>
        <v>4.5900000000000003E-2</v>
      </c>
      <c r="C43" s="28">
        <v>31</v>
      </c>
      <c r="D43" s="516"/>
    </row>
    <row r="44" spans="1:6">
      <c r="A44" s="29">
        <v>45626</v>
      </c>
      <c r="B44" s="27">
        <f t="shared" si="0"/>
        <v>4.5900000000000003E-2</v>
      </c>
      <c r="C44" s="28">
        <v>30</v>
      </c>
      <c r="D44" s="516"/>
    </row>
    <row r="45" spans="1:6">
      <c r="A45" s="29">
        <v>45657</v>
      </c>
      <c r="B45" s="32">
        <f t="shared" si="0"/>
        <v>4.5900000000000003E-2</v>
      </c>
      <c r="C45" s="28">
        <v>31</v>
      </c>
      <c r="D45" s="517"/>
    </row>
    <row r="46" spans="1:6">
      <c r="A46" s="485">
        <v>45688</v>
      </c>
      <c r="B46" s="199">
        <f>B45</f>
        <v>4.5900000000000003E-2</v>
      </c>
      <c r="C46" s="486">
        <v>31</v>
      </c>
      <c r="D46" s="515" t="s">
        <v>443</v>
      </c>
    </row>
    <row r="47" spans="1:6">
      <c r="A47" s="26">
        <v>45716</v>
      </c>
      <c r="B47" s="199">
        <f t="shared" si="0"/>
        <v>4.5900000000000003E-2</v>
      </c>
      <c r="C47" s="28">
        <v>28</v>
      </c>
      <c r="D47" s="516"/>
    </row>
    <row r="48" spans="1:6">
      <c r="A48" s="26">
        <v>45747</v>
      </c>
      <c r="B48" s="200">
        <v>4.9160000000000002E-2</v>
      </c>
      <c r="C48" s="28">
        <v>31</v>
      </c>
      <c r="D48" s="516"/>
      <c r="F48" s="14" t="s">
        <v>444</v>
      </c>
    </row>
    <row r="49" spans="1:4">
      <c r="A49" s="26">
        <v>45777</v>
      </c>
      <c r="B49" s="200">
        <f t="shared" si="0"/>
        <v>4.9160000000000002E-2</v>
      </c>
      <c r="C49" s="28">
        <v>30</v>
      </c>
      <c r="D49" s="516"/>
    </row>
    <row r="50" spans="1:4">
      <c r="A50" s="26">
        <v>45808</v>
      </c>
      <c r="B50" s="200">
        <f t="shared" si="0"/>
        <v>4.9160000000000002E-2</v>
      </c>
      <c r="C50" s="28">
        <v>31</v>
      </c>
      <c r="D50" s="516"/>
    </row>
    <row r="51" spans="1:4">
      <c r="A51" s="26">
        <v>45838</v>
      </c>
      <c r="B51" s="200">
        <f t="shared" si="0"/>
        <v>4.9160000000000002E-2</v>
      </c>
      <c r="C51" s="28">
        <v>30</v>
      </c>
      <c r="D51" s="516"/>
    </row>
    <row r="52" spans="1:4">
      <c r="A52" s="26">
        <v>45869</v>
      </c>
      <c r="B52" s="200">
        <f t="shared" si="0"/>
        <v>4.9160000000000002E-2</v>
      </c>
      <c r="C52" s="28">
        <v>31</v>
      </c>
      <c r="D52" s="516"/>
    </row>
    <row r="53" spans="1:4">
      <c r="A53" s="26">
        <v>45900</v>
      </c>
      <c r="B53" s="200">
        <f t="shared" si="0"/>
        <v>4.9160000000000002E-2</v>
      </c>
      <c r="C53" s="28">
        <v>31</v>
      </c>
      <c r="D53" s="516"/>
    </row>
    <row r="54" spans="1:4">
      <c r="A54" s="26">
        <v>45930</v>
      </c>
      <c r="B54" s="200">
        <f t="shared" si="0"/>
        <v>4.9160000000000002E-2</v>
      </c>
      <c r="C54" s="28">
        <v>30</v>
      </c>
      <c r="D54" s="516"/>
    </row>
    <row r="55" spans="1:4">
      <c r="A55" s="26">
        <v>45961</v>
      </c>
      <c r="B55" s="200">
        <f t="shared" si="0"/>
        <v>4.9160000000000002E-2</v>
      </c>
      <c r="C55" s="28">
        <v>31</v>
      </c>
      <c r="D55" s="516"/>
    </row>
    <row r="56" spans="1:4">
      <c r="A56" s="26">
        <v>45991</v>
      </c>
      <c r="B56" s="200">
        <f t="shared" si="0"/>
        <v>4.9160000000000002E-2</v>
      </c>
      <c r="C56" s="28">
        <v>30</v>
      </c>
      <c r="D56" s="516"/>
    </row>
    <row r="57" spans="1:4">
      <c r="A57" s="31">
        <v>46022</v>
      </c>
      <c r="B57" s="201">
        <f t="shared" si="0"/>
        <v>4.9160000000000002E-2</v>
      </c>
      <c r="C57" s="33">
        <v>31</v>
      </c>
      <c r="D57" s="517"/>
    </row>
    <row r="58" spans="1:4">
      <c r="A58" s="485">
        <v>46053</v>
      </c>
      <c r="B58" s="200">
        <f t="shared" si="0"/>
        <v>4.9160000000000002E-2</v>
      </c>
      <c r="C58" s="202">
        <v>31</v>
      </c>
      <c r="D58" s="515" t="s">
        <v>445</v>
      </c>
    </row>
    <row r="59" spans="1:4">
      <c r="A59" s="26">
        <v>46081</v>
      </c>
      <c r="B59" s="200">
        <f t="shared" si="0"/>
        <v>4.9160000000000002E-2</v>
      </c>
      <c r="C59" s="202">
        <v>29</v>
      </c>
      <c r="D59" s="516"/>
    </row>
    <row r="60" spans="1:4">
      <c r="A60" s="26">
        <v>46112</v>
      </c>
      <c r="B60" s="200">
        <f t="shared" si="0"/>
        <v>4.9160000000000002E-2</v>
      </c>
      <c r="C60" s="202">
        <v>31</v>
      </c>
      <c r="D60" s="516"/>
    </row>
    <row r="61" spans="1:4">
      <c r="A61" s="29">
        <v>46142</v>
      </c>
      <c r="B61" s="200">
        <f t="shared" si="0"/>
        <v>4.9160000000000002E-2</v>
      </c>
      <c r="C61" s="202">
        <v>30</v>
      </c>
      <c r="D61" s="516"/>
    </row>
    <row r="62" spans="1:4">
      <c r="A62" s="26">
        <v>46173</v>
      </c>
      <c r="B62" s="200">
        <f t="shared" si="0"/>
        <v>4.9160000000000002E-2</v>
      </c>
      <c r="C62" s="202">
        <v>31</v>
      </c>
      <c r="D62" s="516"/>
    </row>
    <row r="63" spans="1:4">
      <c r="A63" s="26">
        <v>46203</v>
      </c>
      <c r="B63" s="200">
        <f t="shared" si="0"/>
        <v>4.9160000000000002E-2</v>
      </c>
      <c r="C63" s="202">
        <v>30</v>
      </c>
      <c r="D63" s="516"/>
    </row>
    <row r="64" spans="1:4">
      <c r="A64" s="26">
        <v>46234</v>
      </c>
      <c r="B64" s="200">
        <f t="shared" si="0"/>
        <v>4.9160000000000002E-2</v>
      </c>
      <c r="C64" s="202">
        <v>31</v>
      </c>
      <c r="D64" s="516"/>
    </row>
    <row r="65" spans="1:4">
      <c r="A65" s="26">
        <v>46265</v>
      </c>
      <c r="B65" s="200">
        <f t="shared" si="0"/>
        <v>4.9160000000000002E-2</v>
      </c>
      <c r="C65" s="202">
        <v>31</v>
      </c>
      <c r="D65" s="516"/>
    </row>
    <row r="66" spans="1:4">
      <c r="A66" s="26">
        <v>46295</v>
      </c>
      <c r="B66" s="200">
        <f t="shared" si="0"/>
        <v>4.9160000000000002E-2</v>
      </c>
      <c r="C66" s="202">
        <v>30</v>
      </c>
      <c r="D66" s="516"/>
    </row>
    <row r="67" spans="1:4">
      <c r="A67" s="26">
        <v>46326</v>
      </c>
      <c r="B67" s="200">
        <f t="shared" si="0"/>
        <v>4.9160000000000002E-2</v>
      </c>
      <c r="C67" s="202">
        <v>31</v>
      </c>
      <c r="D67" s="516"/>
    </row>
    <row r="68" spans="1:4">
      <c r="A68" s="26">
        <v>46356</v>
      </c>
      <c r="B68" s="200">
        <f t="shared" si="0"/>
        <v>4.9160000000000002E-2</v>
      </c>
      <c r="C68" s="202">
        <v>30</v>
      </c>
      <c r="D68" s="516"/>
    </row>
    <row r="69" spans="1:4">
      <c r="A69" s="31">
        <v>46387</v>
      </c>
      <c r="B69" s="201">
        <f t="shared" si="0"/>
        <v>4.9160000000000002E-2</v>
      </c>
      <c r="C69" s="33">
        <v>31</v>
      </c>
      <c r="D69" s="517"/>
    </row>
  </sheetData>
  <mergeCells count="5">
    <mergeCell ref="D10:D21"/>
    <mergeCell ref="D22:D33"/>
    <mergeCell ref="D34:D45"/>
    <mergeCell ref="D46:D57"/>
    <mergeCell ref="D58:D69"/>
  </mergeCells>
  <phoneticPr fontId="27" type="noConversion"/>
  <printOptions gridLines="1" gridLinesSet="0"/>
  <pageMargins left="0.5" right="0.25" top="0.5" bottom="0.25" header="0.5" footer="0.5"/>
  <pageSetup scale="58" orientation="portrait" horizontalDpi="4294967292" verticalDpi="4294967292" r:id="rId1"/>
  <headerFooter alignWithMargins="0">
    <oddFooter>&amp;L&amp;"-,Bold"&amp;10Cascade Natural Gas Corporation&amp;C&amp;"-,Bold"&amp;10Washington Deferral Accounts&amp;R&amp;"-,Bold"&amp;10&amp;A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8F86F-2BF7-4ABF-923C-E8DB9334E1D4}">
  <sheetPr codeName="Sheet3">
    <pageSetUpPr fitToPage="1"/>
  </sheetPr>
  <dimension ref="A1:Q50"/>
  <sheetViews>
    <sheetView view="pageBreakPreview" zoomScaleNormal="70" zoomScaleSheetLayoutView="100" workbookViewId="0">
      <selection activeCell="F32" sqref="F32"/>
    </sheetView>
  </sheetViews>
  <sheetFormatPr defaultRowHeight="15"/>
  <cols>
    <col min="1" max="1" width="37.28515625" style="63" bestFit="1" customWidth="1"/>
    <col min="2" max="11" width="14.42578125" style="63" bestFit="1" customWidth="1"/>
    <col min="12" max="13" width="14.42578125" style="63" customWidth="1"/>
    <col min="14" max="14" width="14.42578125" style="63" bestFit="1" customWidth="1"/>
    <col min="15" max="15" width="4.85546875" style="63" customWidth="1"/>
    <col min="16" max="16" width="16.85546875" style="63" bestFit="1" customWidth="1"/>
    <col min="17" max="17" width="22.42578125" style="63" bestFit="1" customWidth="1"/>
    <col min="18" max="16384" width="9.140625" style="63"/>
  </cols>
  <sheetData>
    <row r="1" spans="1:17">
      <c r="A1" s="63" t="s">
        <v>0</v>
      </c>
    </row>
    <row r="2" spans="1:17">
      <c r="A2" s="63" t="s">
        <v>1</v>
      </c>
    </row>
    <row r="3" spans="1:17">
      <c r="A3" s="63" t="s">
        <v>2</v>
      </c>
    </row>
    <row r="5" spans="1:17" ht="15.75" thickBot="1">
      <c r="B5" s="149" t="s">
        <v>147</v>
      </c>
      <c r="C5" s="149" t="s">
        <v>148</v>
      </c>
      <c r="D5" s="149" t="s">
        <v>149</v>
      </c>
      <c r="E5" s="149" t="s">
        <v>150</v>
      </c>
      <c r="F5" s="149" t="s">
        <v>151</v>
      </c>
      <c r="G5" s="149" t="s">
        <v>152</v>
      </c>
      <c r="H5" s="149" t="s">
        <v>153</v>
      </c>
      <c r="I5" s="149" t="s">
        <v>154</v>
      </c>
      <c r="J5" s="149" t="s">
        <v>155</v>
      </c>
      <c r="K5" s="149" t="s">
        <v>156</v>
      </c>
      <c r="L5" s="149" t="s">
        <v>157</v>
      </c>
      <c r="M5" s="149" t="s">
        <v>158</v>
      </c>
      <c r="N5" s="149" t="s">
        <v>159</v>
      </c>
      <c r="P5" s="64" t="s">
        <v>160</v>
      </c>
    </row>
    <row r="6" spans="1:17">
      <c r="A6" s="443" t="s">
        <v>161</v>
      </c>
      <c r="B6" s="444">
        <f>'Eligible Therms WP'!E16</f>
        <v>3375538.6038559489</v>
      </c>
      <c r="C6" s="444">
        <f>'Eligible Therms WP'!F16</f>
        <v>2893330.7533544423</v>
      </c>
      <c r="D6" s="444">
        <f>'Eligible Therms WP'!G16</f>
        <v>2859757.8151107933</v>
      </c>
      <c r="E6" s="444">
        <f>'Eligible Therms WP'!H16</f>
        <v>3627604.5755310887</v>
      </c>
      <c r="F6" s="444">
        <f>'Eligible Therms WP'!I16</f>
        <v>8985726.5997460932</v>
      </c>
      <c r="G6" s="444">
        <f>'Eligible Therms WP'!J16</f>
        <v>15599706.599523215</v>
      </c>
      <c r="H6" s="444">
        <f>'Eligible Therms WP'!K16</f>
        <v>21095528.180143017</v>
      </c>
      <c r="I6" s="444">
        <f>'Eligible Therms WP'!L16</f>
        <v>20308851.096912183</v>
      </c>
      <c r="J6" s="444">
        <f>'Eligible Therms WP'!M16</f>
        <v>17124833.662331775</v>
      </c>
      <c r="K6" s="444">
        <f>'Eligible Therms WP'!N16</f>
        <v>13856599.237362796</v>
      </c>
      <c r="L6" s="444">
        <f>'Eligible Therms WP'!O16</f>
        <v>8781893.1500839517</v>
      </c>
      <c r="M6" s="445">
        <f>'Eligible Therms WP'!P16</f>
        <v>4928426.1567009622</v>
      </c>
      <c r="N6" s="159">
        <f>'Eligible Therms WP'!Q16</f>
        <v>123437796.43065628</v>
      </c>
      <c r="P6" s="66">
        <f>'503 Cost Benefit Amort WP'!H56*12</f>
        <v>-156.00132704879169</v>
      </c>
    </row>
    <row r="7" spans="1:17" ht="15.75" thickBot="1">
      <c r="A7" s="155" t="s">
        <v>162</v>
      </c>
      <c r="B7" s="74">
        <f t="shared" ref="B7:M7" si="0">B6/$N$6</f>
        <v>2.7346069854319109E-2</v>
      </c>
      <c r="C7" s="74">
        <f>C6/$N$6</f>
        <v>2.3439585256853076E-2</v>
      </c>
      <c r="D7" s="74">
        <f t="shared" si="0"/>
        <v>2.3167602612845742E-2</v>
      </c>
      <c r="E7" s="74">
        <f t="shared" si="0"/>
        <v>2.9388118391832845E-2</v>
      </c>
      <c r="F7" s="74">
        <f t="shared" si="0"/>
        <v>7.2795584979467851E-2</v>
      </c>
      <c r="G7" s="74">
        <f t="shared" si="0"/>
        <v>0.12637706643027016</v>
      </c>
      <c r="H7" s="74">
        <f t="shared" si="0"/>
        <v>0.17090007104909608</v>
      </c>
      <c r="I7" s="74">
        <f t="shared" si="0"/>
        <v>0.16452700618583302</v>
      </c>
      <c r="J7" s="74">
        <f t="shared" si="0"/>
        <v>0.13873249650849043</v>
      </c>
      <c r="K7" s="74">
        <f t="shared" si="0"/>
        <v>0.11225572424364384</v>
      </c>
      <c r="L7" s="74">
        <f t="shared" si="0"/>
        <v>7.1144279985728365E-2</v>
      </c>
      <c r="M7" s="156">
        <f t="shared" si="0"/>
        <v>3.992639450161934E-2</v>
      </c>
      <c r="N7" s="160">
        <f>SUM(B7:M7)</f>
        <v>0.99999999999999989</v>
      </c>
    </row>
    <row r="8" spans="1:17" ht="15.75" thickBot="1">
      <c r="A8" s="155"/>
      <c r="N8" s="171"/>
      <c r="P8" s="64" t="s">
        <v>163</v>
      </c>
    </row>
    <row r="9" spans="1:17" ht="15.75" thickBot="1">
      <c r="A9" s="158" t="s">
        <v>164</v>
      </c>
      <c r="B9" s="161">
        <f>B7*$P$6</f>
        <v>-4.2660231868427392</v>
      </c>
      <c r="C9" s="161">
        <f>C7*$P$6</f>
        <v>-3.6566064055423726</v>
      </c>
      <c r="D9" s="161">
        <f>D7*$P$6</f>
        <v>-3.6141767521429897</v>
      </c>
      <c r="E9" s="161">
        <f>E7*$P$6</f>
        <v>-4.5845854685929259</v>
      </c>
      <c r="F9" s="161">
        <f t="shared" ref="F9:K9" si="1">F7*$P$6</f>
        <v>-11.356207860090072</v>
      </c>
      <c r="G9" s="161">
        <f t="shared" si="1"/>
        <v>-19.71499007165545</v>
      </c>
      <c r="H9" s="161">
        <f t="shared" si="1"/>
        <v>-26.660637876391775</v>
      </c>
      <c r="I9" s="161">
        <f t="shared" si="1"/>
        <v>-25.666431300354709</v>
      </c>
      <c r="J9" s="161">
        <f t="shared" si="1"/>
        <v>-21.642453560116365</v>
      </c>
      <c r="K9" s="161">
        <f t="shared" si="1"/>
        <v>-17.512041950831659</v>
      </c>
      <c r="L9" s="161">
        <f>L7*$P$6</f>
        <v>-11.098602089704416</v>
      </c>
      <c r="M9" s="157">
        <f>M7*$P$6</f>
        <v>-6.2285705265261972</v>
      </c>
      <c r="N9" s="162">
        <f>SUM(B9:M9)</f>
        <v>-156.00132704879169</v>
      </c>
      <c r="P9" s="66">
        <f>AVERAGE(B9:M9)</f>
        <v>-13.000110587399307</v>
      </c>
      <c r="Q9" s="66"/>
    </row>
    <row r="10" spans="1:17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</row>
    <row r="11" spans="1:17" ht="15.75" thickBot="1">
      <c r="B11" s="149" t="s">
        <v>147</v>
      </c>
      <c r="C11" s="149" t="s">
        <v>148</v>
      </c>
      <c r="D11" s="149" t="s">
        <v>149</v>
      </c>
      <c r="E11" s="149" t="s">
        <v>150</v>
      </c>
      <c r="F11" s="149" t="s">
        <v>151</v>
      </c>
      <c r="G11" s="149" t="s">
        <v>152</v>
      </c>
      <c r="H11" s="149" t="s">
        <v>153</v>
      </c>
      <c r="I11" s="149" t="s">
        <v>154</v>
      </c>
      <c r="J11" s="149" t="s">
        <v>155</v>
      </c>
      <c r="K11" s="149" t="s">
        <v>156</v>
      </c>
      <c r="L11" s="149" t="s">
        <v>157</v>
      </c>
      <c r="M11" s="149" t="s">
        <v>158</v>
      </c>
      <c r="N11" s="149" t="s">
        <v>159</v>
      </c>
      <c r="P11" s="64" t="s">
        <v>160</v>
      </c>
    </row>
    <row r="12" spans="1:17">
      <c r="A12" s="446" t="s">
        <v>165</v>
      </c>
      <c r="B12" s="447">
        <f>'Eligible Therms WP'!E19</f>
        <v>3220510.5025386875</v>
      </c>
      <c r="C12" s="447">
        <f>'Eligible Therms WP'!F19</f>
        <v>3074951.6155184791</v>
      </c>
      <c r="D12" s="447">
        <f>'Eligible Therms WP'!G19</f>
        <v>3081023.4941603886</v>
      </c>
      <c r="E12" s="447">
        <f>'Eligible Therms WP'!H19</f>
        <v>3376332.1725731143</v>
      </c>
      <c r="F12" s="447">
        <f>'Eligible Therms WP'!I19</f>
        <v>6785767.6568291672</v>
      </c>
      <c r="G12" s="447">
        <f>'Eligible Therms WP'!J19</f>
        <v>11393415.488139281</v>
      </c>
      <c r="H12" s="447">
        <f>'Eligible Therms WP'!K19</f>
        <v>15783515.482111204</v>
      </c>
      <c r="I12" s="447">
        <f>'Eligible Therms WP'!L19</f>
        <v>15509208.436413961</v>
      </c>
      <c r="J12" s="447">
        <f>'Eligible Therms WP'!M19</f>
        <v>13058775.957031956</v>
      </c>
      <c r="K12" s="447">
        <f>'Eligible Therms WP'!N19</f>
        <v>10456123.59613855</v>
      </c>
      <c r="L12" s="447">
        <f>'Eligible Therms WP'!O19</f>
        <v>6722216.7846650463</v>
      </c>
      <c r="M12" s="448">
        <f>'Eligible Therms WP'!P19</f>
        <v>4184767.9161666492</v>
      </c>
      <c r="N12" s="169">
        <f>'Eligible Therms WP'!Q19</f>
        <v>96646609.102286473</v>
      </c>
      <c r="O12" s="67"/>
      <c r="P12" s="66">
        <f>'504 Benefit Amort WP'!D27*12</f>
        <v>-834.15272691380574</v>
      </c>
    </row>
    <row r="13" spans="1:17" ht="15.75" thickBot="1">
      <c r="A13" s="155" t="s">
        <v>162</v>
      </c>
      <c r="B13" s="74">
        <f>B12/$N$12</f>
        <v>3.3322540050321293E-2</v>
      </c>
      <c r="C13" s="74">
        <f t="shared" ref="C13:K13" si="2">C12/$N$12</f>
        <v>3.18164459579134E-2</v>
      </c>
      <c r="D13" s="74">
        <f t="shared" si="2"/>
        <v>3.1879271531395068E-2</v>
      </c>
      <c r="E13" s="74">
        <f t="shared" si="2"/>
        <v>3.4934822896887714E-2</v>
      </c>
      <c r="F13" s="74">
        <f t="shared" si="2"/>
        <v>7.0212164915661054E-2</v>
      </c>
      <c r="G13" s="74">
        <f t="shared" si="2"/>
        <v>0.11788737953631666</v>
      </c>
      <c r="H13" s="74">
        <f t="shared" si="2"/>
        <v>0.1633116322312626</v>
      </c>
      <c r="I13" s="74">
        <f t="shared" si="2"/>
        <v>0.16047338422395868</v>
      </c>
      <c r="J13" s="74">
        <f t="shared" si="2"/>
        <v>0.13511882184310398</v>
      </c>
      <c r="K13" s="74">
        <f t="shared" si="2"/>
        <v>0.10818924422968895</v>
      </c>
      <c r="L13" s="74">
        <f>L12/$N$12</f>
        <v>6.9554605661855673E-2</v>
      </c>
      <c r="M13" s="156">
        <f>M12/$N$12</f>
        <v>4.3299686921635057E-2</v>
      </c>
      <c r="N13" s="163">
        <f>SUM(B13:M13)</f>
        <v>1.0000000000000002</v>
      </c>
      <c r="O13" s="154"/>
    </row>
    <row r="14" spans="1:17" ht="15.75" thickBot="1">
      <c r="A14" s="155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170"/>
      <c r="O14" s="154"/>
      <c r="P14" s="64" t="s">
        <v>163</v>
      </c>
    </row>
    <row r="15" spans="1:17" ht="15.75" thickBot="1">
      <c r="A15" s="158" t="s">
        <v>164</v>
      </c>
      <c r="B15" s="164">
        <f>B13*$P$12</f>
        <v>-27.796087650670014</v>
      </c>
      <c r="C15" s="164">
        <f t="shared" ref="C15:J15" si="3">C13*$P$12</f>
        <v>-26.539775156499196</v>
      </c>
      <c r="D15" s="164">
        <f t="shared" si="3"/>
        <v>-26.592181279938853</v>
      </c>
      <c r="E15" s="164">
        <f>E13*$P$12</f>
        <v>-29.140977783689745</v>
      </c>
      <c r="F15" s="164">
        <f t="shared" si="3"/>
        <v>-58.56766882692051</v>
      </c>
      <c r="G15" s="164">
        <f t="shared" si="3"/>
        <v>-98.33607910894132</v>
      </c>
      <c r="H15" s="164">
        <f t="shared" si="3"/>
        <v>-136.22684336245226</v>
      </c>
      <c r="I15" s="164">
        <f t="shared" si="3"/>
        <v>-133.85931104750202</v>
      </c>
      <c r="J15" s="164">
        <f t="shared" si="3"/>
        <v>-112.70973369780587</v>
      </c>
      <c r="K15" s="164">
        <f>K13*$P$12</f>
        <v>-90.246353096938762</v>
      </c>
      <c r="L15" s="164">
        <f>L13*$P$12</f>
        <v>-58.019163982251342</v>
      </c>
      <c r="M15" s="165">
        <f>M13*$P$12</f>
        <v>-36.118551920195934</v>
      </c>
      <c r="N15" s="166">
        <f>SUM(B15:M15)</f>
        <v>-834.15272691380585</v>
      </c>
      <c r="O15" s="154"/>
      <c r="P15" s="66">
        <f>AVERAGE(B15:M15)</f>
        <v>-69.512727242817149</v>
      </c>
    </row>
    <row r="16" spans="1:17"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</row>
    <row r="17" spans="1:16"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</row>
    <row r="18" spans="1:16"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154"/>
      <c r="P18" s="154"/>
    </row>
    <row r="19" spans="1:16">
      <c r="B19" s="79"/>
      <c r="C19" s="79"/>
    </row>
    <row r="20" spans="1:16">
      <c r="B20" s="77"/>
      <c r="C20" s="77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pans="1:16">
      <c r="B21" s="66"/>
      <c r="C21" s="66"/>
    </row>
    <row r="22" spans="1:16">
      <c r="B22" s="66"/>
      <c r="C22" s="66"/>
      <c r="D22" s="66"/>
      <c r="E22" s="66"/>
    </row>
    <row r="23" spans="1:16" ht="15" customHeight="1">
      <c r="B23" s="66"/>
      <c r="C23" s="66"/>
      <c r="D23" s="66"/>
      <c r="E23" s="66"/>
      <c r="F23" s="66"/>
    </row>
    <row r="24" spans="1:16" ht="13.5" customHeight="1">
      <c r="D24" s="66"/>
      <c r="E24" s="66"/>
      <c r="F24" s="66"/>
    </row>
    <row r="25" spans="1:16">
      <c r="A25" s="82"/>
      <c r="B25" s="79"/>
      <c r="C25" s="79"/>
      <c r="E25" s="79"/>
    </row>
    <row r="26" spans="1:16">
      <c r="B26" s="74"/>
      <c r="C26" s="74"/>
      <c r="D26" s="167"/>
    </row>
    <row r="27" spans="1:16">
      <c r="B27" s="66"/>
      <c r="C27" s="66"/>
    </row>
    <row r="28" spans="1:16">
      <c r="B28" s="66"/>
      <c r="C28" s="66"/>
      <c r="D28" s="66"/>
      <c r="E28" s="66"/>
    </row>
    <row r="29" spans="1:16">
      <c r="E29" s="66"/>
      <c r="F29" s="66"/>
      <c r="G29" s="66"/>
    </row>
    <row r="50" ht="12.75" customHeight="1"/>
  </sheetData>
  <phoneticPr fontId="27" type="noConversion"/>
  <printOptions horizontalCentered="1"/>
  <pageMargins left="0.7" right="0.7" top="0.75" bottom="0.75" header="0.3" footer="0.3"/>
  <pageSetup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CEDD-A5F5-4BA2-ADA0-EFEC69AD60C8}">
  <dimension ref="A1:R201"/>
  <sheetViews>
    <sheetView zoomScaleNormal="100" workbookViewId="0">
      <selection activeCell="F30" sqref="F30"/>
    </sheetView>
  </sheetViews>
  <sheetFormatPr defaultColWidth="11.85546875" defaultRowHeight="15"/>
  <cols>
    <col min="1" max="1" width="63.140625" style="83" bestFit="1" customWidth="1"/>
    <col min="2" max="2" width="12.28515625" style="418" bestFit="1" customWidth="1"/>
    <col min="3" max="4" width="11.85546875" style="207"/>
    <col min="5" max="5" width="15.42578125" style="207" bestFit="1" customWidth="1"/>
    <col min="6" max="6" width="15.42578125" style="207" customWidth="1"/>
    <col min="7" max="7" width="13.7109375" style="84" bestFit="1" customWidth="1"/>
    <col min="8" max="8" width="12.42578125" style="91" bestFit="1" customWidth="1"/>
    <col min="9" max="9" width="14.7109375" style="84" customWidth="1"/>
    <col min="10" max="10" width="15.42578125" style="84" bestFit="1" customWidth="1"/>
    <col min="11" max="11" width="15.42578125" style="84" customWidth="1"/>
    <col min="12" max="12" width="15.42578125" style="84" bestFit="1" customWidth="1"/>
    <col min="13" max="13" width="16.28515625" style="84" bestFit="1" customWidth="1"/>
    <col min="14" max="14" width="12.5703125" style="84" bestFit="1" customWidth="1"/>
    <col min="15" max="15" width="11.5703125" style="84" bestFit="1" customWidth="1"/>
    <col min="16" max="16" width="14.7109375" style="84" bestFit="1" customWidth="1"/>
    <col min="17" max="16384" width="11.85546875" style="84"/>
  </cols>
  <sheetData>
    <row r="1" spans="1:18">
      <c r="A1" s="63" t="s">
        <v>0</v>
      </c>
      <c r="B1" s="417"/>
      <c r="C1" s="83"/>
      <c r="D1" s="83"/>
      <c r="E1" s="438" t="s">
        <v>20</v>
      </c>
      <c r="F1" s="405">
        <v>0.8</v>
      </c>
      <c r="J1" s="438" t="s">
        <v>21</v>
      </c>
      <c r="K1" s="406">
        <v>0.85</v>
      </c>
    </row>
    <row r="2" spans="1:18">
      <c r="A2" s="63" t="s">
        <v>1</v>
      </c>
      <c r="B2" s="417"/>
      <c r="C2" s="83"/>
      <c r="D2" s="83"/>
      <c r="E2" s="83"/>
      <c r="F2" s="83"/>
    </row>
    <row r="3" spans="1:18" ht="18" customHeight="1">
      <c r="A3" s="63" t="s">
        <v>2</v>
      </c>
      <c r="B3" s="417"/>
      <c r="C3" s="83"/>
      <c r="D3" s="401"/>
      <c r="E3" s="83"/>
      <c r="F3" s="83"/>
      <c r="K3" s="99"/>
    </row>
    <row r="4" spans="1:18" ht="21" customHeight="1">
      <c r="A4" s="83" t="s">
        <v>451</v>
      </c>
    </row>
    <row r="5" spans="1:18" s="88" customFormat="1" ht="62.25" customHeight="1">
      <c r="A5" s="86"/>
      <c r="B5" s="416" t="s">
        <v>22</v>
      </c>
      <c r="C5" s="87" t="s">
        <v>23</v>
      </c>
      <c r="D5" s="87" t="s">
        <v>24</v>
      </c>
      <c r="E5" s="87" t="s">
        <v>25</v>
      </c>
      <c r="F5" s="87" t="s">
        <v>26</v>
      </c>
      <c r="G5" s="87" t="s">
        <v>27</v>
      </c>
      <c r="H5" s="416" t="s">
        <v>28</v>
      </c>
      <c r="I5" s="87" t="s">
        <v>29</v>
      </c>
      <c r="J5" s="87" t="s">
        <v>30</v>
      </c>
      <c r="K5" s="87" t="s">
        <v>31</v>
      </c>
      <c r="L5" s="87" t="s">
        <v>32</v>
      </c>
      <c r="M5" s="87" t="s">
        <v>33</v>
      </c>
      <c r="N5" s="87" t="s">
        <v>34</v>
      </c>
      <c r="O5" s="87" t="s">
        <v>35</v>
      </c>
    </row>
    <row r="6" spans="1:18">
      <c r="A6" s="83" t="s">
        <v>36</v>
      </c>
      <c r="B6" s="418">
        <f>'WA Schedule Summaries WP'!C6</f>
        <v>5.5</v>
      </c>
      <c r="C6" s="89">
        <f>'WA Schedule Summaries WP'!P7-'WA Schedule Summaries WP'!O7</f>
        <v>1.6357000000000002</v>
      </c>
      <c r="D6" s="89">
        <f>'WA Schedule Summaries WP'!O7</f>
        <v>0.28994999999999999</v>
      </c>
      <c r="E6" s="92">
        <v>-14.6821722567965</v>
      </c>
      <c r="F6" s="92">
        <f>IF((-E6&lt;((D6)*G6)*$F$1),E6,-((D6)*G6)*$F$1)</f>
        <v>-12.293880000000001</v>
      </c>
      <c r="G6" s="90">
        <v>53</v>
      </c>
      <c r="H6" s="91">
        <f>B6+((C6+D6)*G6)+F6</f>
        <v>95.265569999999997</v>
      </c>
      <c r="I6" s="225">
        <f>'CCA Allocation'!E28</f>
        <v>0.23652999999999999</v>
      </c>
      <c r="J6" s="92">
        <f>'CCA Allocation'!E45</f>
        <v>-12.992501181031441</v>
      </c>
      <c r="K6" s="92">
        <f>IF((-J6&lt;((I6)*G6)*$K$1),J6,-((I6)*G6)*$K$1)</f>
        <v>-10.6556765</v>
      </c>
      <c r="L6" s="89">
        <f>C6+I6</f>
        <v>1.8722300000000001</v>
      </c>
      <c r="M6" s="91">
        <f>(L6*G6)+K6+B6</f>
        <v>94.072513499999999</v>
      </c>
      <c r="N6" s="91">
        <f>+M6-H6</f>
        <v>-1.1930564999999973</v>
      </c>
      <c r="O6" s="93">
        <f>N6/H6</f>
        <v>-1.252348041375281E-2</v>
      </c>
      <c r="P6" s="92"/>
      <c r="Q6" s="93"/>
    </row>
    <row r="7" spans="1:18">
      <c r="G7" s="208"/>
      <c r="I7" s="225"/>
      <c r="L7" s="89"/>
      <c r="M7" s="91"/>
      <c r="N7" s="91"/>
      <c r="P7" s="92"/>
      <c r="Q7" s="94"/>
    </row>
    <row r="8" spans="1:18">
      <c r="A8" s="83" t="s">
        <v>37</v>
      </c>
      <c r="B8" s="418">
        <f>'WA Schedule Summaries WP'!C6</f>
        <v>5.5</v>
      </c>
      <c r="C8" s="89">
        <f>'WA Schedule Summaries WP'!P7-D8</f>
        <v>1.6357000000000002</v>
      </c>
      <c r="D8" s="89">
        <f>'WA Schedule Summaries WP'!O7</f>
        <v>0.28994999999999999</v>
      </c>
      <c r="E8" s="89">
        <v>0</v>
      </c>
      <c r="F8" s="89">
        <v>0</v>
      </c>
      <c r="G8" s="90">
        <v>53</v>
      </c>
      <c r="H8" s="91">
        <f>B8+((C8+D8)*G8)+E8</f>
        <v>107.55945</v>
      </c>
      <c r="I8" s="225">
        <f>'CCA Allocation'!G28</f>
        <v>0.23652700728338935</v>
      </c>
      <c r="J8" s="91">
        <f>'CCA Allocation'!G45</f>
        <v>0</v>
      </c>
      <c r="K8" s="92">
        <v>0</v>
      </c>
      <c r="L8" s="89">
        <f>C8+I8</f>
        <v>1.8722270072833895</v>
      </c>
      <c r="M8" s="91">
        <f>(L8*G8)+K8+B8</f>
        <v>104.72803138601965</v>
      </c>
      <c r="N8" s="91">
        <f>+M8-H8</f>
        <v>-2.8314186139803468</v>
      </c>
      <c r="O8" s="93">
        <f>N8/H8</f>
        <v>-2.6324219898673215E-2</v>
      </c>
      <c r="P8" s="92"/>
      <c r="Q8" s="93"/>
    </row>
    <row r="9" spans="1:18">
      <c r="C9" s="89"/>
      <c r="D9" s="89"/>
      <c r="E9" s="89"/>
      <c r="F9" s="89"/>
      <c r="G9" s="90"/>
      <c r="I9" s="91"/>
      <c r="J9" s="91"/>
      <c r="K9" s="91"/>
      <c r="L9" s="89"/>
      <c r="M9" s="91"/>
      <c r="N9" s="91"/>
      <c r="O9" s="93"/>
      <c r="P9" s="92"/>
      <c r="Q9" s="94"/>
    </row>
    <row r="10" spans="1:18">
      <c r="A10" s="83" t="s">
        <v>38</v>
      </c>
      <c r="B10" s="418">
        <f>'WA Schedule Summaries WP'!C6</f>
        <v>5.5</v>
      </c>
      <c r="C10" s="89">
        <f>'WA Schedule Summaries WP'!P7-D10</f>
        <v>1.6357000000000002</v>
      </c>
      <c r="D10" s="89">
        <f>'WA Schedule Summaries WP'!O7</f>
        <v>0.28994999999999999</v>
      </c>
      <c r="E10" s="95" t="s">
        <v>39</v>
      </c>
      <c r="F10" s="95"/>
      <c r="G10" s="90">
        <v>53</v>
      </c>
      <c r="H10" s="91">
        <f>B10+(C10*G10)</f>
        <v>92.192100000000011</v>
      </c>
      <c r="I10" s="225">
        <f>'CCA Allocation'!I28</f>
        <v>0.23653004913086512</v>
      </c>
      <c r="J10" s="95" t="str">
        <f>'CCA Allocation'!I45</f>
        <v>N/A</v>
      </c>
      <c r="K10" s="95"/>
      <c r="L10" s="89">
        <f>C10+I10</f>
        <v>1.8722300491308652</v>
      </c>
      <c r="M10" s="91">
        <f>(L10*G10)+B10-(I10*G10)</f>
        <v>92.192099999999996</v>
      </c>
      <c r="N10" s="91">
        <f>M10-H10</f>
        <v>0</v>
      </c>
      <c r="O10" s="85">
        <f>N10/H10</f>
        <v>0</v>
      </c>
      <c r="P10" s="92"/>
      <c r="Q10" s="94"/>
    </row>
    <row r="11" spans="1:18">
      <c r="E11" s="402"/>
      <c r="F11" s="402"/>
      <c r="G11" s="90"/>
      <c r="I11" s="91"/>
      <c r="L11" s="89"/>
      <c r="M11" s="91"/>
      <c r="N11" s="91"/>
      <c r="O11" s="93"/>
      <c r="P11" s="92"/>
      <c r="Q11" s="94"/>
    </row>
    <row r="12" spans="1:18">
      <c r="A12" s="83" t="s">
        <v>40</v>
      </c>
      <c r="B12" s="418">
        <f>'WA Schedule Summaries WP'!C9</f>
        <v>20</v>
      </c>
      <c r="C12" s="89">
        <f>'WA Schedule Summaries WP'!P10-D12</f>
        <v>1.4966800000000005</v>
      </c>
      <c r="D12" s="89">
        <f>'WA Schedule Summaries WP'!O7</f>
        <v>0.28994999999999999</v>
      </c>
      <c r="E12" s="92">
        <v>-72.501138102823191</v>
      </c>
      <c r="F12" s="92">
        <f>IF((-E12&lt;((D12)*G12)*$F$1),E12,-((D12)*G12)*$F$1)</f>
        <v>-64.252920000000003</v>
      </c>
      <c r="G12" s="90">
        <v>277</v>
      </c>
      <c r="H12" s="91">
        <f>B12+((C12+D12)*G12)+F12</f>
        <v>450.64359000000002</v>
      </c>
      <c r="I12" s="225">
        <f>'CCA Allocation'!K28</f>
        <v>0.23643004913086513</v>
      </c>
      <c r="J12" s="92">
        <f>'CCA Allocation'!K45</f>
        <v>-69.517789367814004</v>
      </c>
      <c r="K12" s="92">
        <f>IF((-J12&lt;((I12)*G12)*$K$1),J12,-((I12)*G12)*$K$1)</f>
        <v>-55.667455067862193</v>
      </c>
      <c r="L12" s="89">
        <f>C12+I12</f>
        <v>1.7331100491308655</v>
      </c>
      <c r="M12" s="91">
        <f>(L12*G12)+K12+B12</f>
        <v>444.40402854138756</v>
      </c>
      <c r="N12" s="91">
        <f>+M12-H12</f>
        <v>-6.2395614586124566</v>
      </c>
      <c r="O12" s="93">
        <f>N12/H12</f>
        <v>-1.3845889738745549E-2</v>
      </c>
      <c r="P12" s="92"/>
      <c r="Q12" s="93"/>
    </row>
    <row r="13" spans="1:18">
      <c r="E13" s="402"/>
      <c r="F13" s="402"/>
      <c r="G13" s="90"/>
      <c r="I13" s="225"/>
      <c r="M13" s="91"/>
      <c r="N13" s="91"/>
      <c r="O13" s="93"/>
    </row>
    <row r="14" spans="1:18">
      <c r="A14" s="83" t="s">
        <v>41</v>
      </c>
      <c r="B14" s="418">
        <f>'WA Schedule Summaries WP'!C9</f>
        <v>20</v>
      </c>
      <c r="C14" s="89">
        <f>'WA Schedule Summaries WP'!P10-D14</f>
        <v>1.4966800000000005</v>
      </c>
      <c r="D14" s="89">
        <f>'WA Schedule Summaries WP'!O7</f>
        <v>0.28994999999999999</v>
      </c>
      <c r="E14" s="92">
        <v>0</v>
      </c>
      <c r="F14" s="92"/>
      <c r="G14" s="90">
        <v>277</v>
      </c>
      <c r="H14" s="91">
        <f>B14+((C14+D14)*G14)+F14</f>
        <v>514.89651000000003</v>
      </c>
      <c r="I14" s="225">
        <f>'CCA Allocation'!M28</f>
        <v>0.23643004913086513</v>
      </c>
      <c r="J14" s="92">
        <f>'CCA Allocation'!M45</f>
        <v>0</v>
      </c>
      <c r="K14" s="92">
        <v>0</v>
      </c>
      <c r="L14" s="89">
        <f>C14+I14</f>
        <v>1.7331100491308655</v>
      </c>
      <c r="M14" s="91">
        <f>(L14*G14)+J14+B14</f>
        <v>500.07148360924975</v>
      </c>
      <c r="N14" s="91">
        <f>+M14-H14</f>
        <v>-14.825026390750281</v>
      </c>
      <c r="O14" s="93">
        <f>N14/H14</f>
        <v>-2.8792244854699597E-2</v>
      </c>
    </row>
    <row r="15" spans="1:18">
      <c r="B15" s="91"/>
      <c r="C15" s="84"/>
      <c r="D15" s="84"/>
      <c r="E15" s="92"/>
      <c r="F15" s="92"/>
      <c r="M15" s="91"/>
      <c r="N15" s="91"/>
      <c r="O15" s="96"/>
    </row>
    <row r="16" spans="1:18">
      <c r="A16" s="83" t="s">
        <v>42</v>
      </c>
      <c r="B16" s="418">
        <f>'WA Schedule Summaries WP'!C12</f>
        <v>250</v>
      </c>
      <c r="C16" s="89"/>
      <c r="D16" s="89"/>
      <c r="E16" s="92">
        <v>-3332.69669769953</v>
      </c>
      <c r="F16" s="92">
        <f>IF((-E16&lt;((D17)*G16)*$F$1),E16,-((D17)*G16)*$F$1)</f>
        <v>-3258.5740800000003</v>
      </c>
      <c r="G16" s="90">
        <v>14048</v>
      </c>
      <c r="H16" s="147">
        <f>B16+H17+F16</f>
        <v>20520.389688119947</v>
      </c>
      <c r="J16" s="92">
        <f>'CCA Allocation'!S45</f>
        <v>-3809.5615189312934</v>
      </c>
      <c r="K16" s="92">
        <f>IF((-J16&lt;((I17)*G16)*$K$1),J16,-((I17)*G16)*$K$1)</f>
        <v>-2823.163930661834</v>
      </c>
      <c r="L16" s="92"/>
      <c r="M16" s="147">
        <f>M17+B16+K16</f>
        <v>20203.951567648506</v>
      </c>
      <c r="N16" s="91">
        <f>+M16-H16</f>
        <v>-316.43812047144093</v>
      </c>
      <c r="O16" s="93">
        <f>N16/H16</f>
        <v>-1.5420668188121168E-2</v>
      </c>
      <c r="P16" s="92"/>
      <c r="Q16" s="93"/>
      <c r="R16" s="92"/>
    </row>
    <row r="17" spans="1:18">
      <c r="A17" s="98" t="s">
        <v>43</v>
      </c>
      <c r="C17" s="89">
        <f>'WA Schedule Summaries WP'!P13-D17</f>
        <v>1.3849477625370121</v>
      </c>
      <c r="D17" s="89">
        <f>'WA Schedule Summaries WP'!O7</f>
        <v>0.28994999999999999</v>
      </c>
      <c r="E17" s="92"/>
      <c r="F17" s="92"/>
      <c r="H17" s="91">
        <f>(G16)*(C17+D17)</f>
        <v>23528.963768119946</v>
      </c>
      <c r="I17" s="225">
        <f>'CCA Allocation'!S28</f>
        <v>0.23643004913086513</v>
      </c>
      <c r="L17" s="89">
        <f>+C17+$I$17</f>
        <v>1.6213778116678772</v>
      </c>
      <c r="M17" s="91">
        <f>L17*G16</f>
        <v>22777.115498310341</v>
      </c>
      <c r="N17" s="91"/>
      <c r="O17" s="85"/>
    </row>
    <row r="18" spans="1:18">
      <c r="A18" s="98" t="s">
        <v>44</v>
      </c>
      <c r="C18" s="89">
        <f>'WA Schedule Summaries WP'!P14-D18</f>
        <v>1.3385777625370121</v>
      </c>
      <c r="D18" s="89">
        <f>'WA Schedule Summaries WP'!O7</f>
        <v>0.28994999999999999</v>
      </c>
      <c r="E18" s="92"/>
      <c r="F18" s="92"/>
      <c r="G18" s="90"/>
      <c r="I18" s="225">
        <f>I17</f>
        <v>0.23643004913086513</v>
      </c>
      <c r="L18" s="89">
        <f>+C18+$I$17</f>
        <v>1.5750078116678772</v>
      </c>
      <c r="M18" s="91"/>
      <c r="N18" s="91"/>
      <c r="O18" s="85"/>
    </row>
    <row r="19" spans="1:18">
      <c r="A19" s="98" t="s">
        <v>45</v>
      </c>
      <c r="C19" s="89">
        <f>'WA Schedule Summaries WP'!P15-D19</f>
        <v>1.2238777625370121</v>
      </c>
      <c r="D19" s="89">
        <f>'WA Schedule Summaries WP'!O7</f>
        <v>0.28994999999999999</v>
      </c>
      <c r="E19" s="92"/>
      <c r="F19" s="92"/>
      <c r="G19" s="90"/>
      <c r="I19" s="225">
        <f>I18</f>
        <v>0.23643004913086513</v>
      </c>
      <c r="L19" s="89">
        <f>+C19+$I$17</f>
        <v>1.4603078116678772</v>
      </c>
      <c r="M19" s="99"/>
      <c r="N19" s="91"/>
      <c r="O19" s="85"/>
    </row>
    <row r="20" spans="1:18">
      <c r="A20" s="83" t="s">
        <v>46</v>
      </c>
      <c r="B20" s="418">
        <f>'WA Schedule Summaries WP'!C12</f>
        <v>250</v>
      </c>
      <c r="C20" s="89"/>
      <c r="D20" s="89"/>
      <c r="E20" s="92">
        <v>0</v>
      </c>
      <c r="F20" s="92">
        <v>0</v>
      </c>
      <c r="G20" s="90">
        <v>14048</v>
      </c>
      <c r="H20" s="147">
        <f>B20+H21+F20</f>
        <v>23778.963768119946</v>
      </c>
      <c r="J20" s="92">
        <f>'CCA Allocation'!U45</f>
        <v>0</v>
      </c>
      <c r="K20" s="92">
        <v>0</v>
      </c>
      <c r="L20" s="92"/>
      <c r="M20" s="146">
        <f>M21+B20+K20</f>
        <v>23027.115498310341</v>
      </c>
      <c r="N20" s="91">
        <f>+M20-H20</f>
        <v>-751.84826980960497</v>
      </c>
      <c r="O20" s="93">
        <f>N20/H20</f>
        <v>-3.1618209991875056E-2</v>
      </c>
      <c r="P20" s="92"/>
      <c r="Q20" s="93"/>
    </row>
    <row r="21" spans="1:18">
      <c r="A21" s="98" t="s">
        <v>43</v>
      </c>
      <c r="C21" s="89">
        <f>'WA Schedule Summaries WP'!P13-D21</f>
        <v>1.3849477625370121</v>
      </c>
      <c r="D21" s="89">
        <f>'WA Schedule Summaries WP'!O7</f>
        <v>0.28994999999999999</v>
      </c>
      <c r="E21" s="92"/>
      <c r="F21" s="92"/>
      <c r="G21" s="90"/>
      <c r="H21" s="91">
        <f>(G20)*(C21+D21)</f>
        <v>23528.963768119946</v>
      </c>
      <c r="I21" s="225">
        <f>'CCA Allocation'!U28</f>
        <v>0.23643004913086513</v>
      </c>
      <c r="L21" s="89">
        <f>+C21+$I$21</f>
        <v>1.6213778116678772</v>
      </c>
      <c r="M21" s="91">
        <f>(G20*L21)</f>
        <v>22777.115498310341</v>
      </c>
      <c r="N21" s="91"/>
      <c r="O21" s="85"/>
    </row>
    <row r="22" spans="1:18">
      <c r="A22" s="98" t="s">
        <v>44</v>
      </c>
      <c r="C22" s="89">
        <f>'WA Schedule Summaries WP'!P14-D22</f>
        <v>1.3385777625370121</v>
      </c>
      <c r="D22" s="89">
        <f>'WA Schedule Summaries WP'!O7</f>
        <v>0.28994999999999999</v>
      </c>
      <c r="E22" s="92"/>
      <c r="F22" s="92"/>
      <c r="G22" s="90"/>
      <c r="I22" s="225">
        <f>I21</f>
        <v>0.23643004913086513</v>
      </c>
      <c r="L22" s="89">
        <f>+C22+$I$21</f>
        <v>1.5750078116678772</v>
      </c>
      <c r="N22" s="91"/>
      <c r="O22" s="85"/>
    </row>
    <row r="23" spans="1:18">
      <c r="A23" s="98" t="s">
        <v>45</v>
      </c>
      <c r="C23" s="89">
        <f>'WA Schedule Summaries WP'!P15-D23</f>
        <v>1.2238777625370121</v>
      </c>
      <c r="D23" s="89">
        <f>'WA Schedule Summaries WP'!O7</f>
        <v>0.28994999999999999</v>
      </c>
      <c r="E23" s="92"/>
      <c r="F23" s="92"/>
      <c r="G23" s="90"/>
      <c r="I23" s="225">
        <f>I22</f>
        <v>0.23643004913086513</v>
      </c>
      <c r="L23" s="89">
        <f>+C23+$I$21</f>
        <v>1.4603078116678772</v>
      </c>
      <c r="N23" s="91"/>
      <c r="O23" s="85"/>
    </row>
    <row r="24" spans="1:18">
      <c r="A24" s="98"/>
      <c r="C24" s="89"/>
      <c r="D24" s="89"/>
      <c r="E24" s="92"/>
      <c r="F24" s="92"/>
      <c r="G24" s="90"/>
      <c r="I24" s="225"/>
      <c r="L24" s="89"/>
      <c r="N24" s="91"/>
      <c r="O24" s="85"/>
    </row>
    <row r="25" spans="1:18">
      <c r="A25" s="83" t="s">
        <v>47</v>
      </c>
      <c r="B25" s="418">
        <f>'WA Schedule Summaries WP'!C17</f>
        <v>100</v>
      </c>
      <c r="C25" s="89"/>
      <c r="D25" s="89"/>
      <c r="E25" s="92">
        <v>-566.28178536868882</v>
      </c>
      <c r="F25" s="92">
        <f>IF((-E25&lt;((D26)*G25)*$F$1),E25,-((D26)*G25)*$F$1)</f>
        <v>-475.51799999999997</v>
      </c>
      <c r="G25" s="90">
        <v>2050</v>
      </c>
      <c r="H25" s="147">
        <f>B25+H26+H27+F25</f>
        <v>3021.2159132008746</v>
      </c>
      <c r="J25" s="92">
        <f>'CCA Allocation'!O45</f>
        <v>-539.39270662782246</v>
      </c>
      <c r="K25" s="92">
        <f>IF((-J25&lt;((I26)*G25)*$K$1),J25,-((I26)*G25)*$K$1)</f>
        <v>-411.97936061053247</v>
      </c>
      <c r="L25" s="92"/>
      <c r="M25" s="146">
        <f>SUM(M26:M27)+B25+K25</f>
        <v>2975.0386533086166</v>
      </c>
      <c r="N25" s="91">
        <f>+M25-H25</f>
        <v>-46.177259892258007</v>
      </c>
      <c r="O25" s="93">
        <f>N25/H25</f>
        <v>-1.5284329627184699E-2</v>
      </c>
      <c r="P25" s="92"/>
      <c r="Q25" s="93"/>
      <c r="R25" s="92"/>
    </row>
    <row r="26" spans="1:18">
      <c r="A26" s="98" t="s">
        <v>48</v>
      </c>
      <c r="C26" s="89">
        <f>'WA Schedule Summaries WP'!P18-D26</f>
        <v>1.4019477625370123</v>
      </c>
      <c r="D26" s="89">
        <f>'WA Schedule Summaries WP'!O7</f>
        <v>0.28994999999999999</v>
      </c>
      <c r="E26" s="92"/>
      <c r="F26" s="92"/>
      <c r="G26" s="90"/>
      <c r="H26" s="91">
        <f>((C26+D26)*500)</f>
        <v>845.94888126850606</v>
      </c>
      <c r="I26" s="225">
        <f>'CCA Allocation'!O28</f>
        <v>0.23643004913086513</v>
      </c>
      <c r="L26" s="89">
        <f>+C26+$I$26</f>
        <v>1.6383778116678773</v>
      </c>
      <c r="M26" s="92">
        <f>(+L26*500)</f>
        <v>819.18890583393863</v>
      </c>
      <c r="N26" s="91"/>
      <c r="O26" s="85"/>
    </row>
    <row r="27" spans="1:18">
      <c r="A27" s="98" t="s">
        <v>49</v>
      </c>
      <c r="C27" s="89">
        <f>'WA Schedule Summaries WP'!P19-D27</f>
        <v>1.3557177625370123</v>
      </c>
      <c r="D27" s="89">
        <f>'WA Schedule Summaries WP'!O7</f>
        <v>0.28994999999999999</v>
      </c>
      <c r="E27" s="92"/>
      <c r="F27" s="92"/>
      <c r="G27" s="90"/>
      <c r="H27" s="91">
        <f>(G25-500)*(C27+D27)</f>
        <v>2550.7850319323688</v>
      </c>
      <c r="I27" s="225">
        <f>I26</f>
        <v>0.23643004913086513</v>
      </c>
      <c r="L27" s="89">
        <f>+C27+$I$26</f>
        <v>1.5921478116678773</v>
      </c>
      <c r="M27" s="97">
        <f>(+G25-500)*L27</f>
        <v>2467.82910808521</v>
      </c>
      <c r="N27" s="91"/>
      <c r="O27" s="85"/>
    </row>
    <row r="28" spans="1:18">
      <c r="A28" s="98" t="s">
        <v>50</v>
      </c>
      <c r="C28" s="89">
        <f>'WA Schedule Summaries WP'!P20-D28</f>
        <v>1.3487377625370123</v>
      </c>
      <c r="D28" s="89">
        <f>'WA Schedule Summaries WP'!O7</f>
        <v>0.28994999999999999</v>
      </c>
      <c r="E28" s="92"/>
      <c r="F28" s="92"/>
      <c r="G28" s="90"/>
      <c r="I28" s="225"/>
      <c r="L28" s="89">
        <f>+C28+$I$26</f>
        <v>1.5851678116678773</v>
      </c>
      <c r="N28" s="91"/>
      <c r="O28" s="85"/>
    </row>
    <row r="29" spans="1:18">
      <c r="A29" s="83" t="s">
        <v>51</v>
      </c>
      <c r="B29" s="418">
        <f>'WA Schedule Summaries WP'!C17</f>
        <v>100</v>
      </c>
      <c r="C29" s="89"/>
      <c r="D29" s="89"/>
      <c r="E29" s="92">
        <v>0</v>
      </c>
      <c r="F29" s="92">
        <f>IF((-E29&lt;((D30)*G29)*0.8),E29,-((D30)*G29)*0.8)</f>
        <v>0</v>
      </c>
      <c r="G29" s="90">
        <v>2050</v>
      </c>
      <c r="H29" s="147">
        <f>B29+H30+H31+F29</f>
        <v>3496.7339132008747</v>
      </c>
      <c r="J29" s="92">
        <f>'CCA Allocation'!Q45</f>
        <v>0</v>
      </c>
      <c r="K29" s="92">
        <v>0</v>
      </c>
      <c r="L29" s="92"/>
      <c r="M29" s="146">
        <f>SUM(M30:M31)+B29+J29</f>
        <v>3387.0180139191489</v>
      </c>
      <c r="N29" s="91">
        <f>+M29-H29</f>
        <v>-109.7158992817258</v>
      </c>
      <c r="O29" s="93">
        <f>N29/H29</f>
        <v>-3.1376679497266344E-2</v>
      </c>
      <c r="P29" s="92"/>
      <c r="Q29" s="93"/>
    </row>
    <row r="30" spans="1:18">
      <c r="A30" s="98" t="s">
        <v>48</v>
      </c>
      <c r="C30" s="89">
        <f>'WA Schedule Summaries WP'!P18-D30</f>
        <v>1.4019477625370123</v>
      </c>
      <c r="D30" s="89">
        <f>'WA Schedule Summaries WP'!O7</f>
        <v>0.28994999999999999</v>
      </c>
      <c r="E30" s="92"/>
      <c r="F30" s="92"/>
      <c r="G30" s="90"/>
      <c r="H30" s="91">
        <f>(C30+D30)*500</f>
        <v>845.94888126850606</v>
      </c>
      <c r="I30" s="225">
        <f>'CCA Allocation'!Q28</f>
        <v>0.23643004913086513</v>
      </c>
      <c r="L30" s="89">
        <f>+C30+$I$30</f>
        <v>1.6383778116678773</v>
      </c>
      <c r="M30" s="91">
        <f>(L30*500)</f>
        <v>819.18890583393863</v>
      </c>
      <c r="N30" s="91"/>
      <c r="O30" s="85"/>
    </row>
    <row r="31" spans="1:18">
      <c r="A31" s="98" t="s">
        <v>49</v>
      </c>
      <c r="C31" s="89">
        <f>'WA Schedule Summaries WP'!P19-D31</f>
        <v>1.3557177625370123</v>
      </c>
      <c r="D31" s="89">
        <f>'WA Schedule Summaries WP'!O7</f>
        <v>0.28994999999999999</v>
      </c>
      <c r="E31" s="92"/>
      <c r="F31" s="92"/>
      <c r="G31" s="90"/>
      <c r="H31" s="91">
        <f>(G29-500)*(C31+D31)</f>
        <v>2550.7850319323688</v>
      </c>
      <c r="I31" s="225">
        <f>I30</f>
        <v>0.23643004913086513</v>
      </c>
      <c r="L31" s="89">
        <f>+C31+$I$30</f>
        <v>1.5921478116678773</v>
      </c>
      <c r="M31" s="91">
        <f>(G29-500)*L31</f>
        <v>2467.82910808521</v>
      </c>
      <c r="N31" s="91"/>
      <c r="O31" s="85"/>
    </row>
    <row r="32" spans="1:18">
      <c r="A32" s="98" t="s">
        <v>50</v>
      </c>
      <c r="C32" s="89">
        <f>'WA Schedule Summaries WP'!P20-D32</f>
        <v>1.3487377625370123</v>
      </c>
      <c r="D32" s="89">
        <f>'WA Schedule Summaries WP'!O7</f>
        <v>0.28994999999999999</v>
      </c>
      <c r="E32" s="92"/>
      <c r="F32" s="92"/>
      <c r="G32" s="90"/>
      <c r="I32" s="225"/>
      <c r="L32" s="89">
        <f>+C32+$I$30</f>
        <v>1.5851678116678773</v>
      </c>
      <c r="N32" s="91"/>
      <c r="O32" s="85"/>
    </row>
    <row r="33" spans="1:17">
      <c r="A33" s="98"/>
      <c r="C33" s="89"/>
      <c r="D33" s="89"/>
      <c r="E33" s="92"/>
      <c r="F33" s="92"/>
      <c r="G33" s="90"/>
      <c r="I33" s="225"/>
      <c r="L33" s="89"/>
      <c r="N33" s="91"/>
      <c r="O33" s="85"/>
    </row>
    <row r="34" spans="1:17">
      <c r="A34" s="83" t="s">
        <v>52</v>
      </c>
      <c r="B34" s="418">
        <f>'WA Schedule Summaries WP'!C22</f>
        <v>300</v>
      </c>
      <c r="C34" s="89"/>
      <c r="D34" s="89"/>
      <c r="E34" s="92">
        <v>-6096.0708650584311</v>
      </c>
      <c r="F34" s="92">
        <f>IF((-E34&lt;((D35)*G34)*$F$1),E34,-((D35)*G34)*$F$1)</f>
        <v>-5792.2731600000006</v>
      </c>
      <c r="G34" s="90">
        <v>24971</v>
      </c>
      <c r="H34" s="147">
        <f>B34+H35+F34</f>
        <v>32746.318560000003</v>
      </c>
      <c r="J34" s="92">
        <f>'CCA Allocation'!W45</f>
        <v>-4886.4316697646364</v>
      </c>
      <c r="K34" s="92">
        <f>IF((-J34&lt;((I35)*G34)*$K$1),J34,-((I35)*G34)*$K$1)</f>
        <v>-4886.4316697646364</v>
      </c>
      <c r="L34" s="92"/>
      <c r="M34" s="147">
        <f>M35+B34+K34</f>
        <v>32315.713357082204</v>
      </c>
      <c r="N34" s="91">
        <f>+M34-H34</f>
        <v>-430.60520291779903</v>
      </c>
      <c r="O34" s="93">
        <f>N34/H34</f>
        <v>-1.314972863678753E-2</v>
      </c>
      <c r="P34" s="92"/>
      <c r="Q34" s="93"/>
    </row>
    <row r="35" spans="1:17">
      <c r="A35" s="98" t="s">
        <v>53</v>
      </c>
      <c r="C35" s="89">
        <f>'WA Schedule Summaries WP'!P23-D35</f>
        <v>1.2413700000000003</v>
      </c>
      <c r="D35" s="89">
        <f>'WA Schedule Summaries WP'!O7</f>
        <v>0.28994999999999999</v>
      </c>
      <c r="E35" s="92"/>
      <c r="F35" s="92"/>
      <c r="G35" s="90"/>
      <c r="H35" s="91">
        <f>(C35+D35)*G34</f>
        <v>38238.591720000004</v>
      </c>
      <c r="I35" s="225">
        <f>'CCA Allocation'!W28</f>
        <v>0.23643004913086513</v>
      </c>
      <c r="L35" s="89">
        <f>+C35+$I$35</f>
        <v>1.4778000491308654</v>
      </c>
      <c r="M35" s="91">
        <f>L35*G34</f>
        <v>36902.14502684684</v>
      </c>
      <c r="N35" s="91"/>
      <c r="O35" s="85"/>
      <c r="P35" s="92"/>
    </row>
    <row r="36" spans="1:17">
      <c r="A36" s="98" t="s">
        <v>54</v>
      </c>
      <c r="C36" s="89">
        <f>'WA Schedule Summaries WP'!P24-D36</f>
        <v>1.1637700000000002</v>
      </c>
      <c r="D36" s="89">
        <f>'WA Schedule Summaries WP'!O7</f>
        <v>0.28994999999999999</v>
      </c>
      <c r="E36" s="92"/>
      <c r="F36" s="92"/>
      <c r="G36" s="90"/>
      <c r="I36" s="225">
        <f>I35</f>
        <v>0.23643004913086513</v>
      </c>
      <c r="L36" s="89">
        <f>+C36+$I$35</f>
        <v>1.4002000491308653</v>
      </c>
      <c r="N36" s="91"/>
      <c r="O36" s="85"/>
    </row>
    <row r="37" spans="1:17">
      <c r="A37" s="83" t="s">
        <v>55</v>
      </c>
      <c r="B37" s="418">
        <f>'WA Schedule Summaries WP'!C22</f>
        <v>300</v>
      </c>
      <c r="C37" s="89"/>
      <c r="D37" s="89"/>
      <c r="E37" s="92">
        <v>0</v>
      </c>
      <c r="F37" s="92">
        <v>0</v>
      </c>
      <c r="G37" s="90">
        <v>24971</v>
      </c>
      <c r="H37" s="147">
        <f>B37+H38+F37</f>
        <v>38538.591720000004</v>
      </c>
      <c r="J37" s="92">
        <f>'CCA Allocation'!Y45</f>
        <v>0</v>
      </c>
      <c r="K37" s="92">
        <v>0</v>
      </c>
      <c r="L37" s="92"/>
      <c r="M37" s="147">
        <f>M38+B37+J37</f>
        <v>37202.14502684684</v>
      </c>
      <c r="N37" s="91">
        <f>+M37-H37</f>
        <v>-1336.4466931531642</v>
      </c>
      <c r="O37" s="93">
        <f>N37/H37</f>
        <v>-3.4678140365456099E-2</v>
      </c>
      <c r="P37" s="92"/>
      <c r="Q37" s="93"/>
    </row>
    <row r="38" spans="1:17">
      <c r="A38" s="98" t="s">
        <v>53</v>
      </c>
      <c r="C38" s="89">
        <f>'WA Schedule Summaries WP'!P23-D38</f>
        <v>1.2413700000000003</v>
      </c>
      <c r="D38" s="89">
        <f>'WA Schedule Summaries WP'!O7</f>
        <v>0.28994999999999999</v>
      </c>
      <c r="E38" s="92"/>
      <c r="F38" s="92"/>
      <c r="G38" s="90"/>
      <c r="H38" s="91">
        <f>(C38+D38)*G37</f>
        <v>38238.591720000004</v>
      </c>
      <c r="I38" s="225">
        <f>'CCA Allocation'!Y28</f>
        <v>0.23643004913086513</v>
      </c>
      <c r="L38" s="89">
        <f>+C38+$I$38</f>
        <v>1.4778000491308654</v>
      </c>
      <c r="M38" s="100">
        <f>G37*L38+J37</f>
        <v>36902.14502684684</v>
      </c>
      <c r="N38" s="91"/>
      <c r="O38" s="85"/>
    </row>
    <row r="39" spans="1:17">
      <c r="A39" s="98" t="s">
        <v>54</v>
      </c>
      <c r="C39" s="89">
        <f>'WA Schedule Summaries WP'!P24-D39</f>
        <v>1.1637700000000002</v>
      </c>
      <c r="D39" s="89">
        <f>'WA Schedule Summaries WP'!O7</f>
        <v>0.28994999999999999</v>
      </c>
      <c r="E39" s="92"/>
      <c r="F39" s="92"/>
      <c r="G39" s="90"/>
      <c r="I39" s="225">
        <f>I38</f>
        <v>0.23643004913086513</v>
      </c>
      <c r="L39" s="89">
        <f>+C39+$I$38</f>
        <v>1.4002000491308653</v>
      </c>
      <c r="N39" s="91"/>
      <c r="O39" s="85"/>
    </row>
    <row r="40" spans="1:17">
      <c r="A40" s="98"/>
      <c r="C40" s="89"/>
      <c r="D40" s="89"/>
      <c r="E40" s="92"/>
      <c r="F40" s="92"/>
      <c r="G40" s="90"/>
      <c r="I40" s="225"/>
      <c r="N40" s="91"/>
      <c r="O40" s="85"/>
    </row>
    <row r="41" spans="1:17">
      <c r="A41" s="83" t="s">
        <v>56</v>
      </c>
      <c r="B41" s="418">
        <f>'WA Schedule Summaries WP'!C27</f>
        <v>1000</v>
      </c>
      <c r="C41" s="89"/>
      <c r="D41" s="89"/>
      <c r="E41" s="92">
        <v>-33377.21844331851</v>
      </c>
      <c r="F41" s="92">
        <f>IF((-E41&lt;((D43)*G41)*$F$1),E41,-((D43)*G41)*$F$1)</f>
        <v>-33377.21844331851</v>
      </c>
      <c r="G41" s="90">
        <v>369146</v>
      </c>
      <c r="H41" s="91">
        <f>B41+H42+H43+H44+F41</f>
        <v>86600.008476681483</v>
      </c>
      <c r="J41" s="92">
        <f>'CCA Allocation'!AA45</f>
        <v>-18682.895786934474</v>
      </c>
      <c r="K41" s="92">
        <f>IF((-J41&lt;((I43)*G41)*$K$1),J41,-((I43)*G41)*$K$1)</f>
        <v>-18682.895786934474</v>
      </c>
      <c r="L41" s="92"/>
      <c r="M41" s="148">
        <f>SUM(M42:M44)+B41+K41</f>
        <v>81537.655349527879</v>
      </c>
      <c r="N41" s="91">
        <f>M41-H41</f>
        <v>-5062.3531271536049</v>
      </c>
      <c r="O41" s="93">
        <f>N41/H41</f>
        <v>-5.8456727847973927E-2</v>
      </c>
      <c r="P41" s="92"/>
      <c r="Q41" s="93"/>
    </row>
    <row r="42" spans="1:17">
      <c r="A42" s="98" t="s">
        <v>57</v>
      </c>
      <c r="C42" s="89">
        <f>'WA Schedule Summaries WP'!P28</f>
        <v>1.1000000000000001E-3</v>
      </c>
      <c r="D42" s="89"/>
      <c r="E42" s="92"/>
      <c r="F42" s="92"/>
      <c r="G42" s="90"/>
      <c r="H42" s="91">
        <f>C42*G41</f>
        <v>406.06060000000002</v>
      </c>
      <c r="I42" s="225"/>
      <c r="L42" s="89">
        <f>C42</f>
        <v>1.1000000000000001E-3</v>
      </c>
      <c r="M42" s="91">
        <f>G41*C42</f>
        <v>406.06060000000002</v>
      </c>
      <c r="N42" s="91"/>
      <c r="O42" s="85"/>
    </row>
    <row r="43" spans="1:17">
      <c r="A43" s="98" t="s">
        <v>58</v>
      </c>
      <c r="C43" s="89">
        <f>'WA Schedule Summaries WP'!P29-D43</f>
        <v>5.3550000000000042E-2</v>
      </c>
      <c r="D43" s="89">
        <f>'WA Schedule Summaries WP'!O7</f>
        <v>0.28994999999999999</v>
      </c>
      <c r="E43" s="92"/>
      <c r="F43" s="92"/>
      <c r="G43" s="90"/>
      <c r="H43" s="91">
        <f>((C43+D43)*100000)</f>
        <v>34350</v>
      </c>
      <c r="I43" s="225">
        <f>'CCA Allocation'!AA28</f>
        <v>0.23643004913086513</v>
      </c>
      <c r="L43" s="89">
        <f>C43+$I$43</f>
        <v>0.28998004913086517</v>
      </c>
      <c r="M43" s="97">
        <f>(L43*100000)</f>
        <v>28998.004913086515</v>
      </c>
      <c r="N43" s="65"/>
      <c r="O43" s="101"/>
      <c r="P43" s="99"/>
    </row>
    <row r="44" spans="1:17">
      <c r="A44" s="98" t="s">
        <v>59</v>
      </c>
      <c r="C44" s="89">
        <f>'WA Schedule Summaries WP'!P30-D44</f>
        <v>2.2970000000000046E-2</v>
      </c>
      <c r="D44" s="89">
        <f>'WA Schedule Summaries WP'!O7</f>
        <v>0.28994999999999999</v>
      </c>
      <c r="E44" s="92"/>
      <c r="F44" s="92"/>
      <c r="G44" s="90"/>
      <c r="H44" s="91">
        <f>+(G41-100000)*(C44+D44)</f>
        <v>84221.166320000004</v>
      </c>
      <c r="I44" s="225">
        <f>I43</f>
        <v>0.23643004913086513</v>
      </c>
      <c r="L44" s="89">
        <f>C44+$I$43</f>
        <v>0.25940004913086517</v>
      </c>
      <c r="M44" s="91">
        <f>+(G41-100000)*L44</f>
        <v>69816.485623375833</v>
      </c>
      <c r="N44" s="65"/>
      <c r="O44" s="102"/>
    </row>
    <row r="45" spans="1:17">
      <c r="A45" s="98" t="s">
        <v>59</v>
      </c>
      <c r="C45" s="89">
        <f>'WA Schedule Summaries WP'!P31-D45</f>
        <v>1.6080000000000039E-2</v>
      </c>
      <c r="D45" s="89">
        <f>'WA Schedule Summaries WP'!O7</f>
        <v>0.28994999999999999</v>
      </c>
      <c r="E45" s="92"/>
      <c r="F45" s="92"/>
      <c r="G45" s="90"/>
      <c r="I45" s="225">
        <f>I44</f>
        <v>0.23643004913086513</v>
      </c>
      <c r="L45" s="89">
        <f>C45+$I$43</f>
        <v>0.25251004913086517</v>
      </c>
      <c r="N45" s="91"/>
      <c r="O45" s="85"/>
    </row>
    <row r="46" spans="1:17">
      <c r="A46" s="98" t="s">
        <v>60</v>
      </c>
      <c r="C46" s="89">
        <f>'WA Schedule Summaries WP'!P32-D46</f>
        <v>1.0470000000000035E-2</v>
      </c>
      <c r="D46" s="89">
        <f>'WA Schedule Summaries WP'!O7</f>
        <v>0.28994999999999999</v>
      </c>
      <c r="E46" s="92"/>
      <c r="F46" s="92"/>
      <c r="G46" s="90"/>
      <c r="I46" s="225">
        <f>I45</f>
        <v>0.23643004913086513</v>
      </c>
      <c r="L46" s="89">
        <f>C46+$I$43</f>
        <v>0.24690004913086516</v>
      </c>
      <c r="N46" s="91"/>
      <c r="O46" s="85"/>
    </row>
    <row r="47" spans="1:17">
      <c r="A47" s="83" t="s">
        <v>61</v>
      </c>
      <c r="B47" s="418">
        <f>'WA Schedule Summaries WP'!C27</f>
        <v>1000</v>
      </c>
      <c r="C47" s="89"/>
      <c r="D47" s="89"/>
      <c r="E47" s="92">
        <v>0</v>
      </c>
      <c r="F47" s="92">
        <v>0</v>
      </c>
      <c r="G47" s="90">
        <v>369146</v>
      </c>
      <c r="H47" s="91">
        <f>B47+H48+H49+H50+E47</f>
        <v>119977.22692</v>
      </c>
      <c r="J47" s="92">
        <f>'CCA Allocation'!AC45</f>
        <v>0</v>
      </c>
      <c r="K47" s="92">
        <v>0</v>
      </c>
      <c r="L47" s="92"/>
      <c r="M47" s="148">
        <f>SUM(M48:M50)+B47+J47</f>
        <v>100220.55113646235</v>
      </c>
      <c r="N47" s="91">
        <f>M47-H47</f>
        <v>-19756.675783537648</v>
      </c>
      <c r="O47" s="93">
        <f>N47/H47</f>
        <v>-0.16467021526269535</v>
      </c>
      <c r="P47" s="92"/>
      <c r="Q47" s="93"/>
    </row>
    <row r="48" spans="1:17">
      <c r="A48" s="98" t="s">
        <v>57</v>
      </c>
      <c r="C48" s="89">
        <f>'WA Schedule Summaries WP'!P28</f>
        <v>1.1000000000000001E-3</v>
      </c>
      <c r="D48" s="89"/>
      <c r="E48" s="92"/>
      <c r="F48" s="92"/>
      <c r="G48" s="208"/>
      <c r="H48" s="91">
        <f>C48*G47</f>
        <v>406.06060000000002</v>
      </c>
      <c r="I48" s="225"/>
      <c r="L48" s="89">
        <f>C48</f>
        <v>1.1000000000000001E-3</v>
      </c>
      <c r="M48" s="91">
        <f>G47*L48</f>
        <v>406.06060000000002</v>
      </c>
      <c r="N48" s="91"/>
      <c r="O48" s="85"/>
    </row>
    <row r="49" spans="1:15">
      <c r="A49" s="98" t="s">
        <v>58</v>
      </c>
      <c r="C49" s="89">
        <f>'WA Schedule Summaries WP'!P29-D49</f>
        <v>5.3550000000000042E-2</v>
      </c>
      <c r="D49" s="89">
        <f>'WA Schedule Summaries WP'!O7</f>
        <v>0.28994999999999999</v>
      </c>
      <c r="E49" s="92"/>
      <c r="F49" s="92"/>
      <c r="G49" s="208"/>
      <c r="H49" s="91">
        <f>((C49+D49)*100000)</f>
        <v>34350</v>
      </c>
      <c r="I49" s="225">
        <f>'CCA Allocation'!AC28</f>
        <v>0.23643004913086513</v>
      </c>
      <c r="L49" s="89">
        <f>C49+$I$43</f>
        <v>0.28998004913086517</v>
      </c>
      <c r="M49" s="92">
        <f>100000*L49</f>
        <v>28998.004913086515</v>
      </c>
      <c r="N49" s="91"/>
      <c r="O49" s="85"/>
    </row>
    <row r="50" spans="1:15" ht="12.75" customHeight="1">
      <c r="A50" s="98" t="s">
        <v>59</v>
      </c>
      <c r="C50" s="89">
        <f>'WA Schedule Summaries WP'!P30-D50</f>
        <v>2.2970000000000046E-2</v>
      </c>
      <c r="D50" s="89">
        <f>'WA Schedule Summaries WP'!O7</f>
        <v>0.28994999999999999</v>
      </c>
      <c r="E50" s="92"/>
      <c r="F50" s="92"/>
      <c r="H50" s="91">
        <f>+(G47-100000)*(C50+D50)</f>
        <v>84221.166320000004</v>
      </c>
      <c r="I50" s="225">
        <f>I49</f>
        <v>0.23643004913086513</v>
      </c>
      <c r="L50" s="89">
        <f>C50+$I$43</f>
        <v>0.25940004913086517</v>
      </c>
      <c r="M50" s="91">
        <f>+(G47-100000)*L50</f>
        <v>69816.485623375833</v>
      </c>
      <c r="N50" s="91"/>
      <c r="O50" s="85"/>
    </row>
    <row r="51" spans="1:15">
      <c r="A51" s="98" t="s">
        <v>59</v>
      </c>
      <c r="C51" s="89">
        <f>'WA Schedule Summaries WP'!P31-D51</f>
        <v>1.6080000000000039E-2</v>
      </c>
      <c r="D51" s="89">
        <f>'WA Schedule Summaries WP'!O7</f>
        <v>0.28994999999999999</v>
      </c>
      <c r="E51" s="92"/>
      <c r="F51" s="92"/>
      <c r="I51" s="225">
        <f>I50</f>
        <v>0.23643004913086513</v>
      </c>
      <c r="L51" s="89">
        <f>C51+$I$43</f>
        <v>0.25251004913086517</v>
      </c>
      <c r="N51" s="91"/>
      <c r="O51" s="85"/>
    </row>
    <row r="52" spans="1:15">
      <c r="A52" s="98" t="s">
        <v>60</v>
      </c>
      <c r="C52" s="89">
        <f>'WA Schedule Summaries WP'!P32-D52</f>
        <v>1.0470000000000035E-2</v>
      </c>
      <c r="D52" s="89">
        <f>'WA Schedule Summaries WP'!O7</f>
        <v>0.28994999999999999</v>
      </c>
      <c r="E52" s="89"/>
      <c r="F52" s="89"/>
      <c r="I52" s="225">
        <f>I51</f>
        <v>0.23643004913086513</v>
      </c>
      <c r="L52" s="89">
        <f>C52+$I$43</f>
        <v>0.24690004913086516</v>
      </c>
      <c r="O52" s="85"/>
    </row>
    <row r="53" spans="1:15">
      <c r="C53" s="89"/>
      <c r="D53" s="89"/>
      <c r="E53" s="89"/>
      <c r="F53" s="89"/>
      <c r="I53" s="225"/>
    </row>
    <row r="55" spans="1:15">
      <c r="A55" s="84" t="s">
        <v>62</v>
      </c>
      <c r="C55" s="209"/>
      <c r="D55" s="209"/>
      <c r="E55" s="209"/>
      <c r="F55" s="209"/>
      <c r="G55" s="99"/>
    </row>
    <row r="56" spans="1:15" ht="30">
      <c r="A56" s="88" t="s">
        <v>63</v>
      </c>
      <c r="C56" s="210"/>
      <c r="D56" s="210"/>
      <c r="E56" s="210"/>
      <c r="F56" s="210"/>
      <c r="G56" s="85"/>
    </row>
    <row r="57" spans="1:15" ht="30">
      <c r="A57" s="88" t="s">
        <v>449</v>
      </c>
    </row>
    <row r="58" spans="1:15" ht="30">
      <c r="A58" s="498" t="s">
        <v>446</v>
      </c>
    </row>
    <row r="71" spans="2:8" s="84" customFormat="1">
      <c r="B71" s="418"/>
      <c r="H71" s="91"/>
    </row>
    <row r="75" spans="2:8" s="84" customFormat="1">
      <c r="B75" s="418"/>
      <c r="H75" s="91"/>
    </row>
    <row r="76" spans="2:8" s="84" customFormat="1">
      <c r="B76" s="418"/>
      <c r="H76" s="91"/>
    </row>
    <row r="77" spans="2:8" s="84" customFormat="1">
      <c r="B77" s="418"/>
      <c r="H77" s="91"/>
    </row>
    <row r="78" spans="2:8" s="84" customFormat="1">
      <c r="B78" s="418"/>
      <c r="H78" s="91"/>
    </row>
    <row r="79" spans="2:8" s="84" customFormat="1">
      <c r="B79" s="418"/>
      <c r="H79" s="91"/>
    </row>
    <row r="80" spans="2:8" s="84" customFormat="1">
      <c r="B80" s="418"/>
      <c r="H80" s="91"/>
    </row>
    <row r="81" spans="2:8" s="84" customFormat="1">
      <c r="B81" s="418"/>
      <c r="H81" s="91"/>
    </row>
    <row r="82" spans="2:8" s="84" customFormat="1">
      <c r="B82" s="418"/>
      <c r="H82" s="91"/>
    </row>
    <row r="83" spans="2:8" s="84" customFormat="1">
      <c r="B83" s="418"/>
      <c r="H83" s="91"/>
    </row>
    <row r="84" spans="2:8" s="84" customFormat="1">
      <c r="B84" s="418"/>
      <c r="H84" s="91"/>
    </row>
    <row r="85" spans="2:8" s="84" customFormat="1">
      <c r="B85" s="418"/>
      <c r="H85" s="91"/>
    </row>
    <row r="86" spans="2:8" s="84" customFormat="1">
      <c r="B86" s="418"/>
      <c r="H86" s="91"/>
    </row>
    <row r="87" spans="2:8" s="84" customFormat="1">
      <c r="B87" s="418"/>
      <c r="H87" s="91"/>
    </row>
    <row r="88" spans="2:8" s="84" customFormat="1">
      <c r="B88" s="418"/>
      <c r="H88" s="91"/>
    </row>
    <row r="89" spans="2:8" s="84" customFormat="1">
      <c r="B89" s="418"/>
      <c r="H89" s="91"/>
    </row>
    <row r="90" spans="2:8" s="84" customFormat="1">
      <c r="B90" s="418"/>
      <c r="H90" s="91"/>
    </row>
    <row r="91" spans="2:8" s="84" customFormat="1">
      <c r="B91" s="418"/>
      <c r="H91" s="91"/>
    </row>
    <row r="92" spans="2:8" s="84" customFormat="1">
      <c r="B92" s="418"/>
      <c r="H92" s="91"/>
    </row>
    <row r="93" spans="2:8" s="84" customFormat="1">
      <c r="B93" s="418"/>
      <c r="H93" s="91"/>
    </row>
    <row r="94" spans="2:8" s="84" customFormat="1">
      <c r="B94" s="418"/>
      <c r="H94" s="91"/>
    </row>
    <row r="95" spans="2:8" s="84" customFormat="1">
      <c r="B95" s="418"/>
      <c r="H95" s="91"/>
    </row>
    <row r="96" spans="2:8" s="84" customFormat="1">
      <c r="B96" s="418"/>
      <c r="H96" s="91"/>
    </row>
    <row r="97" spans="2:8" s="84" customFormat="1">
      <c r="B97" s="418"/>
      <c r="H97" s="91"/>
    </row>
    <row r="98" spans="2:8" s="84" customFormat="1">
      <c r="B98" s="418"/>
      <c r="H98" s="91"/>
    </row>
    <row r="99" spans="2:8" s="84" customFormat="1">
      <c r="B99" s="418"/>
      <c r="H99" s="91"/>
    </row>
    <row r="100" spans="2:8" s="84" customFormat="1">
      <c r="B100" s="418"/>
      <c r="H100" s="91"/>
    </row>
    <row r="101" spans="2:8" s="84" customFormat="1">
      <c r="B101" s="418"/>
      <c r="H101" s="91"/>
    </row>
    <row r="102" spans="2:8" s="84" customFormat="1">
      <c r="B102" s="418"/>
      <c r="H102" s="91"/>
    </row>
    <row r="103" spans="2:8" s="84" customFormat="1">
      <c r="B103" s="418"/>
      <c r="H103" s="91"/>
    </row>
    <row r="104" spans="2:8" s="84" customFormat="1">
      <c r="B104" s="418"/>
      <c r="H104" s="91"/>
    </row>
    <row r="105" spans="2:8" s="84" customFormat="1">
      <c r="B105" s="418"/>
      <c r="H105" s="91"/>
    </row>
    <row r="106" spans="2:8" s="84" customFormat="1">
      <c r="B106" s="418"/>
      <c r="H106" s="91"/>
    </row>
    <row r="107" spans="2:8" s="84" customFormat="1">
      <c r="B107" s="418"/>
      <c r="H107" s="91"/>
    </row>
    <row r="108" spans="2:8" s="84" customFormat="1">
      <c r="B108" s="418"/>
      <c r="H108" s="91"/>
    </row>
    <row r="109" spans="2:8" s="84" customFormat="1">
      <c r="B109" s="418"/>
      <c r="H109" s="91"/>
    </row>
    <row r="110" spans="2:8" s="84" customFormat="1">
      <c r="B110" s="418"/>
      <c r="H110" s="91"/>
    </row>
    <row r="111" spans="2:8" s="84" customFormat="1">
      <c r="B111" s="418"/>
      <c r="H111" s="91"/>
    </row>
    <row r="112" spans="2:8" s="84" customFormat="1">
      <c r="B112" s="418"/>
      <c r="H112" s="91"/>
    </row>
    <row r="113" spans="2:8" s="84" customFormat="1">
      <c r="B113" s="418"/>
      <c r="H113" s="91"/>
    </row>
    <row r="114" spans="2:8" s="84" customFormat="1">
      <c r="B114" s="418"/>
      <c r="H114" s="91"/>
    </row>
    <row r="115" spans="2:8" s="84" customFormat="1">
      <c r="B115" s="418"/>
      <c r="H115" s="91"/>
    </row>
    <row r="116" spans="2:8" s="84" customFormat="1">
      <c r="B116" s="418"/>
      <c r="H116" s="91"/>
    </row>
    <row r="117" spans="2:8" s="84" customFormat="1">
      <c r="B117" s="418"/>
      <c r="H117" s="91"/>
    </row>
    <row r="118" spans="2:8" s="84" customFormat="1">
      <c r="B118" s="418"/>
      <c r="H118" s="91"/>
    </row>
    <row r="119" spans="2:8" s="84" customFormat="1">
      <c r="B119" s="418"/>
      <c r="H119" s="91"/>
    </row>
    <row r="120" spans="2:8" s="84" customFormat="1">
      <c r="B120" s="418"/>
      <c r="H120" s="91"/>
    </row>
    <row r="121" spans="2:8" s="84" customFormat="1">
      <c r="B121" s="418"/>
      <c r="H121" s="91"/>
    </row>
    <row r="122" spans="2:8" s="84" customFormat="1">
      <c r="B122" s="418"/>
      <c r="H122" s="91"/>
    </row>
    <row r="123" spans="2:8" s="84" customFormat="1">
      <c r="B123" s="418"/>
      <c r="H123" s="91"/>
    </row>
    <row r="124" spans="2:8" s="84" customFormat="1">
      <c r="B124" s="418"/>
      <c r="H124" s="91"/>
    </row>
    <row r="125" spans="2:8" s="84" customFormat="1">
      <c r="B125" s="418"/>
      <c r="H125" s="91"/>
    </row>
    <row r="126" spans="2:8" s="84" customFormat="1">
      <c r="B126" s="418"/>
      <c r="H126" s="91"/>
    </row>
    <row r="127" spans="2:8" s="84" customFormat="1">
      <c r="B127" s="418"/>
      <c r="H127" s="91"/>
    </row>
    <row r="128" spans="2:8" s="84" customFormat="1">
      <c r="B128" s="418"/>
      <c r="H128" s="91"/>
    </row>
    <row r="129" spans="2:8" s="84" customFormat="1">
      <c r="B129" s="418"/>
      <c r="H129" s="91"/>
    </row>
    <row r="130" spans="2:8" s="84" customFormat="1">
      <c r="B130" s="418"/>
      <c r="H130" s="91"/>
    </row>
    <row r="131" spans="2:8" s="84" customFormat="1">
      <c r="B131" s="418"/>
      <c r="H131" s="91"/>
    </row>
    <row r="132" spans="2:8" s="84" customFormat="1">
      <c r="B132" s="418"/>
      <c r="H132" s="91"/>
    </row>
    <row r="133" spans="2:8" s="84" customFormat="1">
      <c r="B133" s="418"/>
      <c r="H133" s="91"/>
    </row>
    <row r="134" spans="2:8" s="84" customFormat="1">
      <c r="B134" s="418"/>
      <c r="H134" s="91"/>
    </row>
    <row r="135" spans="2:8" s="84" customFormat="1">
      <c r="B135" s="418"/>
      <c r="H135" s="91"/>
    </row>
    <row r="136" spans="2:8" s="84" customFormat="1">
      <c r="B136" s="418"/>
      <c r="H136" s="91"/>
    </row>
    <row r="137" spans="2:8" s="84" customFormat="1">
      <c r="B137" s="418"/>
      <c r="H137" s="91"/>
    </row>
    <row r="138" spans="2:8" s="84" customFormat="1">
      <c r="B138" s="418"/>
      <c r="H138" s="91"/>
    </row>
    <row r="139" spans="2:8" s="84" customFormat="1">
      <c r="B139" s="418"/>
      <c r="H139" s="91"/>
    </row>
    <row r="140" spans="2:8" s="84" customFormat="1">
      <c r="B140" s="418"/>
      <c r="H140" s="91"/>
    </row>
    <row r="141" spans="2:8" s="84" customFormat="1">
      <c r="B141" s="418"/>
      <c r="H141" s="91"/>
    </row>
    <row r="142" spans="2:8" s="84" customFormat="1">
      <c r="B142" s="418"/>
      <c r="H142" s="91"/>
    </row>
    <row r="143" spans="2:8" s="84" customFormat="1">
      <c r="B143" s="418"/>
      <c r="H143" s="91"/>
    </row>
    <row r="144" spans="2:8" s="84" customFormat="1">
      <c r="B144" s="418"/>
      <c r="H144" s="91"/>
    </row>
    <row r="145" spans="2:8" s="84" customFormat="1">
      <c r="B145" s="418"/>
      <c r="H145" s="91"/>
    </row>
    <row r="146" spans="2:8" s="84" customFormat="1">
      <c r="B146" s="418"/>
      <c r="H146" s="91"/>
    </row>
    <row r="147" spans="2:8" s="84" customFormat="1">
      <c r="B147" s="418"/>
      <c r="H147" s="91"/>
    </row>
    <row r="148" spans="2:8" s="84" customFormat="1">
      <c r="B148" s="418"/>
      <c r="H148" s="91"/>
    </row>
    <row r="149" spans="2:8" s="84" customFormat="1">
      <c r="B149" s="418"/>
      <c r="H149" s="91"/>
    </row>
    <row r="150" spans="2:8" s="84" customFormat="1">
      <c r="B150" s="418"/>
      <c r="H150" s="91"/>
    </row>
    <row r="151" spans="2:8" s="84" customFormat="1">
      <c r="B151" s="418"/>
      <c r="H151" s="91"/>
    </row>
    <row r="152" spans="2:8" s="84" customFormat="1">
      <c r="B152" s="418"/>
      <c r="H152" s="91"/>
    </row>
    <row r="153" spans="2:8" s="84" customFormat="1">
      <c r="B153" s="418"/>
      <c r="H153" s="91"/>
    </row>
    <row r="154" spans="2:8" s="84" customFormat="1">
      <c r="B154" s="418"/>
      <c r="H154" s="91"/>
    </row>
    <row r="155" spans="2:8" s="84" customFormat="1">
      <c r="B155" s="418"/>
      <c r="H155" s="91"/>
    </row>
    <row r="156" spans="2:8" s="84" customFormat="1">
      <c r="B156" s="418"/>
      <c r="H156" s="91"/>
    </row>
    <row r="157" spans="2:8" s="84" customFormat="1">
      <c r="B157" s="418"/>
      <c r="H157" s="91"/>
    </row>
    <row r="158" spans="2:8" s="84" customFormat="1">
      <c r="B158" s="418"/>
      <c r="H158" s="91"/>
    </row>
    <row r="159" spans="2:8" s="84" customFormat="1">
      <c r="B159" s="418"/>
      <c r="H159" s="91"/>
    </row>
    <row r="160" spans="2:8" s="84" customFormat="1">
      <c r="B160" s="418"/>
      <c r="H160" s="91"/>
    </row>
    <row r="161" spans="2:8" s="84" customFormat="1">
      <c r="B161" s="418"/>
      <c r="H161" s="91"/>
    </row>
    <row r="162" spans="2:8" s="84" customFormat="1">
      <c r="B162" s="418"/>
      <c r="H162" s="91"/>
    </row>
    <row r="163" spans="2:8" s="84" customFormat="1">
      <c r="B163" s="418"/>
      <c r="H163" s="91"/>
    </row>
    <row r="164" spans="2:8" s="84" customFormat="1">
      <c r="B164" s="418"/>
      <c r="H164" s="91"/>
    </row>
    <row r="165" spans="2:8" s="84" customFormat="1">
      <c r="B165" s="418"/>
      <c r="H165" s="91"/>
    </row>
    <row r="166" spans="2:8" s="84" customFormat="1">
      <c r="B166" s="418"/>
      <c r="H166" s="91"/>
    </row>
    <row r="167" spans="2:8" s="84" customFormat="1">
      <c r="B167" s="418"/>
      <c r="H167" s="91"/>
    </row>
    <row r="168" spans="2:8" s="84" customFormat="1">
      <c r="B168" s="418"/>
      <c r="H168" s="91"/>
    </row>
    <row r="169" spans="2:8" s="84" customFormat="1">
      <c r="B169" s="418"/>
      <c r="H169" s="91"/>
    </row>
    <row r="170" spans="2:8" s="84" customFormat="1">
      <c r="B170" s="418"/>
      <c r="H170" s="91"/>
    </row>
    <row r="171" spans="2:8" s="84" customFormat="1">
      <c r="B171" s="418"/>
      <c r="H171" s="91"/>
    </row>
    <row r="172" spans="2:8" s="84" customFormat="1">
      <c r="B172" s="418"/>
      <c r="H172" s="91"/>
    </row>
    <row r="173" spans="2:8" s="84" customFormat="1">
      <c r="B173" s="418"/>
      <c r="H173" s="91"/>
    </row>
    <row r="174" spans="2:8" s="84" customFormat="1">
      <c r="B174" s="418"/>
      <c r="H174" s="91"/>
    </row>
    <row r="175" spans="2:8" s="84" customFormat="1">
      <c r="B175" s="418"/>
      <c r="H175" s="91"/>
    </row>
    <row r="176" spans="2:8" s="84" customFormat="1">
      <c r="B176" s="418"/>
      <c r="H176" s="91"/>
    </row>
    <row r="177" spans="2:8" s="84" customFormat="1">
      <c r="B177" s="418"/>
      <c r="H177" s="91"/>
    </row>
    <row r="178" spans="2:8" s="84" customFormat="1">
      <c r="B178" s="418"/>
      <c r="H178" s="91"/>
    </row>
    <row r="179" spans="2:8" s="84" customFormat="1">
      <c r="B179" s="418"/>
      <c r="H179" s="91"/>
    </row>
    <row r="180" spans="2:8" s="84" customFormat="1">
      <c r="B180" s="418"/>
      <c r="H180" s="91"/>
    </row>
    <row r="181" spans="2:8" s="84" customFormat="1">
      <c r="B181" s="418"/>
      <c r="H181" s="91"/>
    </row>
    <row r="182" spans="2:8" s="84" customFormat="1">
      <c r="B182" s="418"/>
      <c r="H182" s="91"/>
    </row>
    <row r="183" spans="2:8" s="84" customFormat="1">
      <c r="B183" s="418"/>
      <c r="H183" s="91"/>
    </row>
    <row r="184" spans="2:8" s="84" customFormat="1">
      <c r="B184" s="418"/>
      <c r="H184" s="91"/>
    </row>
    <row r="185" spans="2:8" s="84" customFormat="1">
      <c r="B185" s="418"/>
      <c r="H185" s="91"/>
    </row>
    <row r="186" spans="2:8" s="84" customFormat="1">
      <c r="B186" s="418"/>
      <c r="H186" s="91"/>
    </row>
    <row r="187" spans="2:8" s="84" customFormat="1">
      <c r="B187" s="418"/>
      <c r="H187" s="91"/>
    </row>
    <row r="188" spans="2:8" s="84" customFormat="1">
      <c r="B188" s="418"/>
      <c r="H188" s="91"/>
    </row>
    <row r="189" spans="2:8" s="84" customFormat="1">
      <c r="B189" s="418"/>
      <c r="H189" s="91"/>
    </row>
    <row r="190" spans="2:8" s="84" customFormat="1">
      <c r="B190" s="418"/>
      <c r="H190" s="91"/>
    </row>
    <row r="191" spans="2:8" s="84" customFormat="1">
      <c r="B191" s="418"/>
      <c r="H191" s="91"/>
    </row>
    <row r="192" spans="2:8" s="84" customFormat="1">
      <c r="B192" s="418"/>
      <c r="H192" s="91"/>
    </row>
    <row r="193" spans="2:8" s="84" customFormat="1">
      <c r="B193" s="418"/>
      <c r="H193" s="91"/>
    </row>
    <row r="194" spans="2:8" s="84" customFormat="1">
      <c r="B194" s="418"/>
      <c r="H194" s="91"/>
    </row>
    <row r="195" spans="2:8" s="84" customFormat="1">
      <c r="B195" s="418"/>
      <c r="H195" s="91"/>
    </row>
    <row r="196" spans="2:8" s="84" customFormat="1">
      <c r="B196" s="418"/>
      <c r="H196" s="91"/>
    </row>
    <row r="197" spans="2:8" s="84" customFormat="1">
      <c r="B197" s="418"/>
      <c r="H197" s="91"/>
    </row>
    <row r="198" spans="2:8" s="84" customFormat="1">
      <c r="B198" s="418"/>
      <c r="H198" s="91"/>
    </row>
    <row r="199" spans="2:8" s="84" customFormat="1">
      <c r="B199" s="418"/>
      <c r="H199" s="91"/>
    </row>
    <row r="200" spans="2:8" s="84" customFormat="1">
      <c r="B200" s="418"/>
      <c r="H200" s="91"/>
    </row>
    <row r="201" spans="2:8" s="84" customFormat="1">
      <c r="B201" s="418"/>
      <c r="H201" s="91"/>
    </row>
  </sheetData>
  <pageMargins left="0.7" right="0.7" top="0.75" bottom="0.75" header="0.3" footer="0.3"/>
  <pageSetup scale="55" fitToWidth="2" orientation="landscape" r:id="rId1"/>
  <colBreaks count="1" manualBreakCount="1">
    <brk id="8" max="5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126F9-BC26-4B93-A95C-FA0FEDC06C58}">
  <sheetPr>
    <pageSetUpPr fitToPage="1"/>
  </sheetPr>
  <dimension ref="A1:N50"/>
  <sheetViews>
    <sheetView workbookViewId="0">
      <selection activeCell="F7" sqref="F7"/>
    </sheetView>
  </sheetViews>
  <sheetFormatPr defaultRowHeight="15"/>
  <cols>
    <col min="1" max="1" width="3" style="63" bestFit="1" customWidth="1"/>
    <col min="2" max="2" width="3" style="63" customWidth="1"/>
    <col min="3" max="3" width="62.140625" style="63" customWidth="1"/>
    <col min="4" max="4" width="16.7109375" style="63" customWidth="1"/>
    <col min="5" max="5" width="15.42578125" style="63" bestFit="1" customWidth="1"/>
    <col min="6" max="6" width="16.85546875" style="63" bestFit="1" customWidth="1"/>
    <col min="7" max="7" width="11.5703125" style="63" bestFit="1" customWidth="1"/>
    <col min="8" max="8" width="2.28515625" style="63" customWidth="1"/>
    <col min="9" max="10" width="13" style="63" customWidth="1"/>
    <col min="11" max="11" width="38.7109375" style="63" bestFit="1" customWidth="1"/>
    <col min="12" max="12" width="12.42578125" style="63" customWidth="1"/>
    <col min="13" max="13" width="13.140625" style="63" customWidth="1"/>
    <col min="14" max="16384" width="9.140625" style="63"/>
  </cols>
  <sheetData>
    <row r="1" spans="1:14" ht="18.75">
      <c r="A1" s="63" t="s">
        <v>0</v>
      </c>
      <c r="C1" s="154"/>
      <c r="D1" s="154"/>
      <c r="E1" s="154"/>
      <c r="F1" s="154"/>
      <c r="G1" s="154"/>
      <c r="H1" s="374"/>
      <c r="I1" s="375"/>
      <c r="J1" s="374"/>
      <c r="K1" s="375"/>
      <c r="L1" s="374"/>
      <c r="M1" s="375"/>
    </row>
    <row r="2" spans="1:14">
      <c r="A2" s="6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4">
      <c r="A3" s="6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5" spans="1:14">
      <c r="A5" s="63">
        <v>1</v>
      </c>
      <c r="C5" s="63" t="s">
        <v>102</v>
      </c>
      <c r="F5" s="433">
        <f>'RNG Project Costs WP'!F19</f>
        <v>4457660.0699999994</v>
      </c>
    </row>
    <row r="6" spans="1:14">
      <c r="A6" s="63">
        <v>2</v>
      </c>
      <c r="K6" s="376"/>
      <c r="L6" s="377"/>
      <c r="N6" s="361"/>
    </row>
    <row r="7" spans="1:14">
      <c r="A7" s="63">
        <v>3</v>
      </c>
      <c r="C7" s="63" t="s">
        <v>103</v>
      </c>
      <c r="E7" s="63" t="s">
        <v>104</v>
      </c>
      <c r="F7" s="378">
        <f>+F5*'RNG Project Costs WP'!L11</f>
        <v>81420.153810000003</v>
      </c>
      <c r="G7" s="378">
        <f>+F7</f>
        <v>81420.153810000003</v>
      </c>
      <c r="K7" s="376"/>
      <c r="L7" s="377"/>
      <c r="N7" s="361"/>
    </row>
    <row r="8" spans="1:14">
      <c r="A8" s="63">
        <v>4</v>
      </c>
      <c r="C8" s="63" t="s">
        <v>105</v>
      </c>
      <c r="E8" s="63" t="s">
        <v>106</v>
      </c>
      <c r="F8" s="378">
        <f>+F7/2</f>
        <v>40710.076905000002</v>
      </c>
      <c r="G8" s="378"/>
      <c r="K8" s="376"/>
      <c r="L8" s="377"/>
      <c r="N8" s="361"/>
    </row>
    <row r="9" spans="1:14">
      <c r="A9" s="63">
        <v>5</v>
      </c>
      <c r="B9" s="64"/>
      <c r="C9" s="63" t="s">
        <v>107</v>
      </c>
      <c r="E9" s="63" t="s">
        <v>108</v>
      </c>
      <c r="F9" s="378">
        <f>+F5*0.0375</f>
        <v>167162.25262499996</v>
      </c>
      <c r="G9" s="378"/>
      <c r="K9" s="376"/>
      <c r="L9" s="377"/>
      <c r="N9" s="361"/>
    </row>
    <row r="10" spans="1:14">
      <c r="A10" s="64">
        <v>6</v>
      </c>
      <c r="B10" s="64"/>
      <c r="C10" s="63" t="s">
        <v>109</v>
      </c>
      <c r="E10" s="63" t="s">
        <v>110</v>
      </c>
      <c r="F10" s="378">
        <f>(+F9-F7)*0.21</f>
        <v>18005.84075114999</v>
      </c>
      <c r="G10" s="378"/>
    </row>
    <row r="11" spans="1:14">
      <c r="A11" s="64">
        <v>7</v>
      </c>
      <c r="C11" s="63" t="s">
        <v>111</v>
      </c>
      <c r="E11" s="63" t="s">
        <v>112</v>
      </c>
      <c r="F11" s="378">
        <f>+F10/2</f>
        <v>9002.920375574995</v>
      </c>
      <c r="G11" s="378"/>
      <c r="L11" s="377"/>
    </row>
    <row r="12" spans="1:14">
      <c r="A12" s="63">
        <v>8</v>
      </c>
      <c r="C12" s="63" t="s">
        <v>113</v>
      </c>
      <c r="E12" s="63" t="s">
        <v>114</v>
      </c>
      <c r="F12" s="378"/>
      <c r="G12" s="378">
        <f>+G7*0.21</f>
        <v>17098.2323001</v>
      </c>
    </row>
    <row r="13" spans="1:14">
      <c r="A13" s="63">
        <v>9</v>
      </c>
      <c r="C13" s="63" t="s">
        <v>115</v>
      </c>
      <c r="F13" s="378"/>
      <c r="G13" s="378">
        <f>+F14*0.02482*0.21</f>
        <v>22975.101732428178</v>
      </c>
      <c r="L13" s="379"/>
    </row>
    <row r="14" spans="1:14">
      <c r="A14" s="63">
        <v>10</v>
      </c>
      <c r="C14" s="63" t="s">
        <v>116</v>
      </c>
      <c r="E14" s="63" t="s">
        <v>117</v>
      </c>
      <c r="F14" s="378">
        <f>+F5-F11-F8</f>
        <v>4407947.072719424</v>
      </c>
      <c r="G14" s="378"/>
      <c r="L14" s="102"/>
    </row>
    <row r="15" spans="1:14">
      <c r="A15" s="63">
        <v>11</v>
      </c>
      <c r="C15" s="63" t="s">
        <v>118</v>
      </c>
      <c r="F15" s="380">
        <v>7.1849999999999997E-2</v>
      </c>
      <c r="L15" s="102"/>
    </row>
    <row r="16" spans="1:14">
      <c r="A16" s="63">
        <v>12</v>
      </c>
      <c r="L16" s="102"/>
    </row>
    <row r="17" spans="1:13">
      <c r="A17" s="63">
        <v>13</v>
      </c>
      <c r="C17" s="63" t="s">
        <v>119</v>
      </c>
      <c r="E17" s="63" t="s">
        <v>120</v>
      </c>
      <c r="F17" s="387">
        <f>+F14*F15</f>
        <v>316710.9971748906</v>
      </c>
      <c r="G17" s="387">
        <f>+G7-G12-G13</f>
        <v>41346.819777471821</v>
      </c>
    </row>
    <row r="18" spans="1:13">
      <c r="A18" s="63">
        <v>14</v>
      </c>
      <c r="C18" s="63" t="s">
        <v>121</v>
      </c>
      <c r="E18" s="63" t="s">
        <v>122</v>
      </c>
      <c r="F18" s="387">
        <f>+F17+G17</f>
        <v>358057.81695236242</v>
      </c>
      <c r="G18" s="179"/>
      <c r="H18" s="179"/>
    </row>
    <row r="19" spans="1:13">
      <c r="A19" s="63">
        <v>15</v>
      </c>
      <c r="C19" s="63" t="s">
        <v>123</v>
      </c>
      <c r="F19" s="63">
        <v>0.75109999999999999</v>
      </c>
    </row>
    <row r="20" spans="1:13">
      <c r="A20" s="63">
        <v>16</v>
      </c>
      <c r="C20" s="63" t="s">
        <v>124</v>
      </c>
      <c r="E20" s="63" t="s">
        <v>125</v>
      </c>
      <c r="F20" s="433">
        <f>+F18/F19</f>
        <v>476711.24610885693</v>
      </c>
      <c r="H20" s="381"/>
      <c r="I20" s="179"/>
      <c r="J20" s="179"/>
      <c r="K20" s="179"/>
      <c r="L20" s="179"/>
      <c r="M20" s="179"/>
    </row>
    <row r="21" spans="1:13">
      <c r="A21" s="63">
        <v>17</v>
      </c>
      <c r="F21" s="381"/>
      <c r="H21" s="381"/>
      <c r="I21" s="179"/>
      <c r="J21" s="179"/>
      <c r="K21" s="179"/>
      <c r="L21" s="179"/>
      <c r="M21" s="179"/>
    </row>
    <row r="22" spans="1:13" ht="15.75" thickBot="1">
      <c r="A22" s="63">
        <v>18</v>
      </c>
      <c r="C22" s="63" t="s">
        <v>126</v>
      </c>
      <c r="E22" s="63" t="s">
        <v>127</v>
      </c>
      <c r="F22" s="442">
        <f>+F20</f>
        <v>476711.24610885693</v>
      </c>
      <c r="H22" s="381"/>
      <c r="I22" s="179"/>
      <c r="J22" s="179"/>
      <c r="K22" s="179"/>
      <c r="L22" s="179"/>
      <c r="M22" s="179"/>
    </row>
    <row r="23" spans="1:13" ht="15.75" thickTop="1">
      <c r="H23" s="179"/>
      <c r="I23" s="179"/>
      <c r="J23" s="179"/>
      <c r="K23" s="179"/>
      <c r="L23" s="179"/>
      <c r="M23" s="179"/>
    </row>
    <row r="24" spans="1:13">
      <c r="C24" s="129"/>
      <c r="D24" s="129"/>
      <c r="E24" s="129"/>
      <c r="F24" s="383"/>
      <c r="G24" s="129"/>
      <c r="H24" s="384"/>
      <c r="I24" s="384"/>
      <c r="J24" s="384"/>
      <c r="K24" s="384"/>
      <c r="L24" s="384"/>
      <c r="M24" s="384"/>
    </row>
    <row r="25" spans="1:13">
      <c r="F25" s="173"/>
      <c r="H25" s="378"/>
      <c r="I25" s="378"/>
      <c r="J25" s="378"/>
      <c r="K25" s="378"/>
      <c r="L25" s="378"/>
      <c r="M25" s="378"/>
    </row>
    <row r="26" spans="1:13">
      <c r="F26" s="173"/>
      <c r="H26" s="378"/>
      <c r="I26" s="378"/>
      <c r="J26" s="378"/>
      <c r="K26" s="378"/>
      <c r="L26" s="378"/>
      <c r="M26" s="378"/>
    </row>
    <row r="27" spans="1:13">
      <c r="F27" s="173"/>
      <c r="H27" s="385"/>
      <c r="I27" s="385"/>
      <c r="J27" s="385"/>
      <c r="K27" s="385"/>
      <c r="L27" s="385"/>
      <c r="M27" s="385"/>
    </row>
    <row r="28" spans="1:13">
      <c r="F28" s="173"/>
    </row>
    <row r="29" spans="1:13">
      <c r="B29" s="386"/>
      <c r="F29" s="173"/>
      <c r="H29" s="179"/>
    </row>
    <row r="30" spans="1:13">
      <c r="F30" s="382"/>
      <c r="H30" s="76"/>
    </row>
    <row r="31" spans="1:13">
      <c r="H31" s="361"/>
    </row>
    <row r="50" ht="12.75" customHeight="1"/>
  </sheetData>
  <pageMargins left="0.7" right="0.7" top="0.75" bottom="0.75" header="0.3" footer="0.3"/>
  <pageSetup scale="95" orientation="landscape" r:id="rId1"/>
  <colBreaks count="1" manualBreakCount="1">
    <brk id="9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3DE1A-9549-400E-A040-860D8FE860DC}">
  <sheetPr transitionEvaluation="1"/>
  <dimension ref="A1:L50"/>
  <sheetViews>
    <sheetView zoomScaleNormal="100" workbookViewId="0">
      <selection activeCell="E8" sqref="E8"/>
    </sheetView>
  </sheetViews>
  <sheetFormatPr defaultColWidth="8.42578125" defaultRowHeight="15" customHeight="1"/>
  <cols>
    <col min="1" max="1" width="4.7109375" style="271" bestFit="1" customWidth="1"/>
    <col min="2" max="2" width="39.5703125" style="265" customWidth="1"/>
    <col min="3" max="3" width="18.140625" style="265" customWidth="1"/>
    <col min="4" max="4" width="15.140625" style="265" customWidth="1"/>
    <col min="5" max="5" width="17" style="265" customWidth="1"/>
    <col min="6" max="6" width="14.28515625" style="265" customWidth="1"/>
    <col min="7" max="7" width="16.7109375" style="265" customWidth="1"/>
    <col min="8" max="8" width="22.28515625" style="265" bestFit="1" customWidth="1"/>
    <col min="9" max="9" width="2" style="265" customWidth="1"/>
    <col min="10" max="10" width="9.85546875" style="265" bestFit="1" customWidth="1"/>
    <col min="11" max="11" width="2" style="265" customWidth="1"/>
    <col min="12" max="12" width="18.5703125" style="265" bestFit="1" customWidth="1"/>
    <col min="13" max="13" width="9.5703125" style="265" customWidth="1"/>
    <col min="14" max="14" width="11.140625" style="265" customWidth="1"/>
    <col min="15" max="15" width="11.140625" style="265" bestFit="1" customWidth="1"/>
    <col min="16" max="16384" width="8.42578125" style="265"/>
  </cols>
  <sheetData>
    <row r="1" spans="1:12" ht="15" customHeight="1">
      <c r="A1" s="63" t="s">
        <v>0</v>
      </c>
      <c r="D1" s="317"/>
      <c r="E1" s="420"/>
      <c r="F1" s="420"/>
      <c r="G1" s="420"/>
      <c r="H1" s="420"/>
      <c r="I1" s="305"/>
      <c r="J1" s="305"/>
      <c r="K1" s="305"/>
      <c r="L1" s="306"/>
    </row>
    <row r="2" spans="1:12" s="271" customFormat="1" ht="15" customHeight="1">
      <c r="A2" s="63" t="s">
        <v>1</v>
      </c>
      <c r="D2" s="313"/>
      <c r="H2" s="419"/>
      <c r="I2" s="307"/>
      <c r="J2" s="307"/>
      <c r="K2" s="308"/>
    </row>
    <row r="3" spans="1:12" s="271" customFormat="1" ht="15.75">
      <c r="A3" s="63" t="s">
        <v>2</v>
      </c>
      <c r="E3" s="421"/>
      <c r="F3" s="421"/>
      <c r="G3" s="410"/>
      <c r="H3" s="265"/>
      <c r="I3" s="308"/>
      <c r="J3" s="308"/>
      <c r="K3" s="307"/>
    </row>
    <row r="4" spans="1:12" s="271" customFormat="1" ht="75">
      <c r="A4" s="309" t="s">
        <v>128</v>
      </c>
      <c r="B4" s="309" t="s">
        <v>129</v>
      </c>
      <c r="C4" s="410" t="s">
        <v>130</v>
      </c>
      <c r="D4" s="410" t="s">
        <v>131</v>
      </c>
      <c r="E4" s="422" t="s">
        <v>132</v>
      </c>
      <c r="F4" s="410" t="s">
        <v>133</v>
      </c>
      <c r="G4" s="313" t="s">
        <v>134</v>
      </c>
      <c r="H4" s="309" t="s">
        <v>135</v>
      </c>
    </row>
    <row r="5" spans="1:12" ht="15" customHeight="1">
      <c r="A5" s="310"/>
      <c r="B5" s="311" t="s">
        <v>136</v>
      </c>
      <c r="C5" s="311" t="s">
        <v>137</v>
      </c>
      <c r="D5" s="311" t="s">
        <v>138</v>
      </c>
      <c r="E5" s="311" t="s">
        <v>139</v>
      </c>
      <c r="F5" s="311" t="s">
        <v>140</v>
      </c>
      <c r="G5" s="311" t="s">
        <v>141</v>
      </c>
      <c r="H5" s="311" t="s">
        <v>142</v>
      </c>
    </row>
    <row r="6" spans="1:12" ht="15" customHeight="1">
      <c r="B6" s="312"/>
      <c r="C6" s="313"/>
      <c r="D6" s="423"/>
      <c r="E6" s="313"/>
      <c r="F6" s="313"/>
      <c r="G6" s="313"/>
      <c r="H6" s="313"/>
    </row>
    <row r="7" spans="1:12" ht="15" customHeight="1">
      <c r="A7" s="271">
        <v>1</v>
      </c>
      <c r="B7" s="266" t="s">
        <v>3</v>
      </c>
      <c r="C7" s="313"/>
      <c r="D7" s="423"/>
      <c r="E7" s="313"/>
      <c r="F7" s="313"/>
      <c r="G7" s="313"/>
      <c r="H7" s="313"/>
    </row>
    <row r="8" spans="1:12" ht="15" customHeight="1">
      <c r="A8" s="313">
        <v>2</v>
      </c>
      <c r="B8" s="265" t="s">
        <v>143</v>
      </c>
      <c r="C8" s="272">
        <f>'Balances at 2-28-2025'!B12</f>
        <v>50096069.669999994</v>
      </c>
      <c r="D8" s="287">
        <f>'Int calc thru 5-31-2025'!F19+'Amort Calc thru 5-31-2025'!F15</f>
        <v>-26008846.306074686</v>
      </c>
      <c r="E8" s="272">
        <f>' Int during Amort WP'!S19</f>
        <v>695985.76052629785</v>
      </c>
      <c r="F8" s="424">
        <f>((C8+D8+E8)*'Rev. Sensitivity Factor'!C35)-(C8+D8+E8)</f>
        <v>1283494.7047162279</v>
      </c>
      <c r="G8" s="287">
        <f>SUM(C8:F8)</f>
        <v>26066703.829167835</v>
      </c>
    </row>
    <row r="9" spans="1:12" ht="15" customHeight="1">
      <c r="A9" s="313">
        <v>3</v>
      </c>
      <c r="C9" s="272"/>
      <c r="D9" s="287"/>
      <c r="F9" s="425" t="s">
        <v>144</v>
      </c>
      <c r="G9" s="426">
        <f>'CCA Allocation'!C10</f>
        <v>433649684.30516857</v>
      </c>
      <c r="H9" s="388">
        <f>G8/G9</f>
        <v>6.011004913086513E-2</v>
      </c>
    </row>
    <row r="10" spans="1:12" ht="15" customHeight="1">
      <c r="A10" s="313">
        <v>4</v>
      </c>
      <c r="B10" s="264"/>
      <c r="C10" s="272"/>
      <c r="D10" s="287"/>
      <c r="E10" s="287"/>
      <c r="F10" s="424"/>
      <c r="G10" s="287"/>
      <c r="H10" s="313"/>
    </row>
    <row r="11" spans="1:12" ht="15" customHeight="1">
      <c r="A11" s="313">
        <v>5</v>
      </c>
      <c r="B11" s="266" t="s">
        <v>11</v>
      </c>
      <c r="C11" s="272"/>
      <c r="D11" s="287"/>
      <c r="E11" s="264"/>
      <c r="F11" s="264"/>
      <c r="G11" s="427"/>
      <c r="H11" s="428"/>
    </row>
    <row r="12" spans="1:12" ht="15" customHeight="1">
      <c r="A12" s="313">
        <v>6</v>
      </c>
      <c r="B12" s="314" t="s">
        <v>145</v>
      </c>
      <c r="C12" s="393">
        <f>'Balances at 2-28-2025'!B15</f>
        <v>-58896367.969999999</v>
      </c>
      <c r="D12" s="322">
        <f>'Int calc thru 5-31-2025'!F22+'Amort Calc thru 5-31-2025'!F18</f>
        <v>12608472.969915254</v>
      </c>
      <c r="E12" s="322">
        <f>' Int during Amort WP'!S21</f>
        <v>-1337460.7491307559</v>
      </c>
      <c r="F12" s="322">
        <f>((C12+D12+E12)*('Rev. Sensitivity Factor'!C35))-(C12+D12+E12)</f>
        <v>-2466463.951758191</v>
      </c>
      <c r="G12" s="322">
        <f>SUM(C12:F12)</f>
        <v>-50091819.70097369</v>
      </c>
      <c r="H12" s="429"/>
    </row>
    <row r="13" spans="1:12" ht="15" customHeight="1">
      <c r="A13" s="313">
        <v>7</v>
      </c>
      <c r="C13" s="272"/>
      <c r="D13" s="272"/>
      <c r="E13" s="264"/>
      <c r="F13" s="264"/>
      <c r="G13" s="430"/>
      <c r="H13" s="428"/>
    </row>
    <row r="14" spans="1:12" ht="15" customHeight="1">
      <c r="A14" s="313">
        <v>8</v>
      </c>
      <c r="B14" s="389" t="s">
        <v>146</v>
      </c>
      <c r="C14" s="500">
        <f>+C8+C12</f>
        <v>-8800298.3000000045</v>
      </c>
      <c r="D14" s="431">
        <f>+D8+D12</f>
        <v>-13400373.336159432</v>
      </c>
      <c r="E14" s="431">
        <f>+E8+E12</f>
        <v>-641474.98860445805</v>
      </c>
      <c r="F14" s="431">
        <f>+F8+F12</f>
        <v>-1182969.247041963</v>
      </c>
      <c r="G14" s="431">
        <f>+G8+G12</f>
        <v>-24025115.871805854</v>
      </c>
      <c r="H14" s="388"/>
    </row>
    <row r="17" spans="1:6" ht="15" customHeight="1">
      <c r="A17" s="313"/>
    </row>
    <row r="19" spans="1:6" ht="15" customHeight="1">
      <c r="A19" s="313"/>
    </row>
    <row r="21" spans="1:6" ht="15" customHeight="1">
      <c r="A21" s="313"/>
    </row>
    <row r="22" spans="1:6" ht="15" customHeight="1">
      <c r="A22" s="313"/>
    </row>
    <row r="23" spans="1:6" ht="15" customHeight="1">
      <c r="A23" s="313"/>
    </row>
    <row r="24" spans="1:6" ht="15" customHeight="1">
      <c r="F24" s="90"/>
    </row>
    <row r="25" spans="1:6" ht="15" customHeight="1">
      <c r="F25" s="90"/>
    </row>
    <row r="50" ht="12.75" customHeight="1"/>
  </sheetData>
  <printOptions horizontalCentered="1"/>
  <pageMargins left="0.5" right="0.5" top="1" bottom="1" header="0.5" footer="0.5"/>
  <pageSetup scale="6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478B-62F4-458B-BB06-574FA5EB35DC}">
  <dimension ref="A1"/>
  <sheetViews>
    <sheetView workbookViewId="0">
      <selection activeCell="F30" sqref="F30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0FD20-1C94-4640-AC50-EAE409B99463}">
  <sheetPr>
    <pageSetUpPr fitToPage="1"/>
  </sheetPr>
  <dimension ref="A1:L25"/>
  <sheetViews>
    <sheetView workbookViewId="0">
      <selection activeCell="F15" sqref="F15"/>
    </sheetView>
  </sheetViews>
  <sheetFormatPr defaultColWidth="8" defaultRowHeight="15"/>
  <cols>
    <col min="1" max="2" width="20.85546875" style="265" bestFit="1" customWidth="1"/>
    <col min="3" max="3" width="2.5703125" style="265" customWidth="1"/>
    <col min="4" max="4" width="17" style="265" bestFit="1" customWidth="1"/>
    <col min="5" max="5" width="15.42578125" style="265" bestFit="1" customWidth="1"/>
    <col min="6" max="6" width="16" style="265" bestFit="1" customWidth="1"/>
    <col min="7" max="16384" width="8" style="265"/>
  </cols>
  <sheetData>
    <row r="1" spans="1:12">
      <c r="A1" s="67" t="s">
        <v>0</v>
      </c>
      <c r="B1" s="277"/>
      <c r="C1" s="277"/>
    </row>
    <row r="2" spans="1:12">
      <c r="A2" s="63" t="s">
        <v>1</v>
      </c>
      <c r="B2" s="503"/>
      <c r="C2" s="503"/>
    </row>
    <row r="3" spans="1:12">
      <c r="A3" s="82" t="s">
        <v>2</v>
      </c>
      <c r="B3" s="277"/>
      <c r="C3" s="277"/>
    </row>
    <row r="4" spans="1:12">
      <c r="A4" s="82"/>
      <c r="B4" s="277"/>
      <c r="C4" s="277"/>
    </row>
    <row r="5" spans="1:12">
      <c r="A5" s="299"/>
    </row>
    <row r="6" spans="1:12">
      <c r="A6" s="268" t="s">
        <v>166</v>
      </c>
      <c r="B6" s="269" t="s">
        <v>167</v>
      </c>
      <c r="C6" s="268"/>
    </row>
    <row r="7" spans="1:12">
      <c r="A7" s="390"/>
      <c r="B7" s="391"/>
      <c r="C7" s="390"/>
    </row>
    <row r="8" spans="1:12">
      <c r="A8" s="266" t="s">
        <v>3</v>
      </c>
      <c r="B8" s="270"/>
    </row>
    <row r="9" spans="1:12">
      <c r="A9" s="264" t="s">
        <v>168</v>
      </c>
      <c r="B9" s="272">
        <v>1740889.9900000007</v>
      </c>
      <c r="D9" s="91"/>
      <c r="E9" s="273"/>
      <c r="F9" s="270"/>
      <c r="L9" s="274"/>
    </row>
    <row r="10" spans="1:12">
      <c r="A10" s="264" t="s">
        <v>169</v>
      </c>
      <c r="B10" s="272">
        <v>2118352.98</v>
      </c>
      <c r="D10" s="91"/>
      <c r="F10" s="270"/>
      <c r="L10" s="274"/>
    </row>
    <row r="11" spans="1:12" ht="15.75" thickBot="1">
      <c r="A11" s="264" t="s">
        <v>170</v>
      </c>
      <c r="B11" s="300">
        <v>46236826.699999996</v>
      </c>
      <c r="D11" s="91"/>
      <c r="F11" s="270"/>
      <c r="L11" s="274"/>
    </row>
    <row r="12" spans="1:12" ht="15.75" thickTop="1">
      <c r="B12" s="272">
        <f>+B9+B10+B11</f>
        <v>50096069.669999994</v>
      </c>
    </row>
    <row r="13" spans="1:12">
      <c r="A13" s="266" t="s">
        <v>11</v>
      </c>
    </row>
    <row r="14" spans="1:12" ht="15.75" thickBot="1">
      <c r="A14" s="264" t="s">
        <v>171</v>
      </c>
      <c r="B14" s="300">
        <v>-58896367.969999999</v>
      </c>
      <c r="D14" s="91"/>
      <c r="F14" s="270"/>
    </row>
    <row r="15" spans="1:12" ht="15.75" thickTop="1">
      <c r="B15" s="519">
        <f>B14</f>
        <v>-58896367.969999999</v>
      </c>
    </row>
    <row r="16" spans="1:12">
      <c r="B16" s="303"/>
    </row>
    <row r="17" spans="1:5">
      <c r="B17" s="275"/>
      <c r="E17" s="276"/>
    </row>
    <row r="21" spans="1:5">
      <c r="A21" s="264"/>
      <c r="B21" s="272"/>
    </row>
    <row r="22" spans="1:5">
      <c r="A22" s="264"/>
      <c r="B22" s="272"/>
    </row>
    <row r="23" spans="1:5">
      <c r="A23" s="264"/>
      <c r="B23" s="272"/>
    </row>
    <row r="24" spans="1:5">
      <c r="A24" s="264"/>
      <c r="B24" s="272"/>
    </row>
    <row r="25" spans="1:5">
      <c r="A25" s="264"/>
      <c r="B25" s="272"/>
    </row>
  </sheetData>
  <mergeCells count="1">
    <mergeCell ref="B2:C2"/>
  </mergeCells>
  <printOptions horizontalCentered="1"/>
  <pageMargins left="0.25" right="0.25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99919-A9D6-4ED8-BB33-720248824189}">
  <sheetPr>
    <pageSetUpPr fitToPage="1"/>
  </sheetPr>
  <dimension ref="A1:G29"/>
  <sheetViews>
    <sheetView tabSelected="1" workbookViewId="0">
      <selection activeCell="B11" sqref="B11"/>
    </sheetView>
  </sheetViews>
  <sheetFormatPr defaultColWidth="8" defaultRowHeight="15"/>
  <cols>
    <col min="1" max="1" width="20" style="265" customWidth="1"/>
    <col min="2" max="5" width="17.7109375" style="265" bestFit="1" customWidth="1"/>
    <col min="6" max="6" width="2.42578125" style="265" customWidth="1"/>
    <col min="7" max="7" width="16" style="265" bestFit="1" customWidth="1"/>
    <col min="8" max="8" width="14.42578125" style="265" bestFit="1" customWidth="1"/>
    <col min="9" max="16384" width="8" style="265"/>
  </cols>
  <sheetData>
    <row r="1" spans="1:7">
      <c r="A1" s="82" t="s">
        <v>0</v>
      </c>
      <c r="B1" s="277"/>
      <c r="C1" s="277"/>
      <c r="D1" s="277"/>
      <c r="E1" s="277"/>
    </row>
    <row r="2" spans="1:7">
      <c r="A2" s="63" t="s">
        <v>1</v>
      </c>
      <c r="B2" s="504"/>
      <c r="C2" s="504"/>
      <c r="D2" s="504"/>
      <c r="E2" s="504"/>
    </row>
    <row r="3" spans="1:7">
      <c r="A3" s="82" t="s">
        <v>2</v>
      </c>
      <c r="B3" s="277"/>
      <c r="C3" s="277"/>
      <c r="D3" s="277"/>
      <c r="E3" s="277"/>
    </row>
    <row r="5" spans="1:7">
      <c r="B5" s="315">
        <v>45716</v>
      </c>
      <c r="C5" s="315">
        <v>45747</v>
      </c>
      <c r="D5" s="315">
        <v>45777</v>
      </c>
      <c r="E5" s="315">
        <v>45808</v>
      </c>
      <c r="F5" s="316"/>
      <c r="G5" s="317" t="s">
        <v>172</v>
      </c>
    </row>
    <row r="6" spans="1:7">
      <c r="B6" s="318" t="s">
        <v>173</v>
      </c>
      <c r="C6" s="318" t="s">
        <v>173</v>
      </c>
      <c r="D6" s="318" t="s">
        <v>173</v>
      </c>
      <c r="E6" s="318" t="s">
        <v>173</v>
      </c>
      <c r="F6" s="318"/>
      <c r="G6" s="318" t="s">
        <v>174</v>
      </c>
    </row>
    <row r="7" spans="1:7">
      <c r="A7" s="266" t="s">
        <v>166</v>
      </c>
      <c r="B7" s="318" t="s">
        <v>175</v>
      </c>
      <c r="C7" s="318" t="s">
        <v>175</v>
      </c>
      <c r="D7" s="318" t="s">
        <v>175</v>
      </c>
      <c r="E7" s="318" t="s">
        <v>175</v>
      </c>
      <c r="F7" s="318"/>
      <c r="G7" s="315">
        <v>45808</v>
      </c>
    </row>
    <row r="8" spans="1:7">
      <c r="A8" s="319" t="s">
        <v>176</v>
      </c>
      <c r="B8" s="319" t="s">
        <v>176</v>
      </c>
      <c r="C8" s="319" t="s">
        <v>176</v>
      </c>
      <c r="D8" s="319" t="s">
        <v>176</v>
      </c>
      <c r="E8" s="319"/>
      <c r="F8" s="319"/>
      <c r="G8" s="319"/>
    </row>
    <row r="9" spans="1:7">
      <c r="A9" s="266" t="s">
        <v>3</v>
      </c>
      <c r="B9" s="319"/>
      <c r="C9" s="319"/>
      <c r="D9" s="319"/>
      <c r="E9" s="319"/>
      <c r="F9" s="319"/>
      <c r="G9" s="319"/>
    </row>
    <row r="10" spans="1:7">
      <c r="A10" s="264" t="s">
        <v>168</v>
      </c>
      <c r="B10" s="287">
        <f>+'Balances at 2-28-2025'!B9</f>
        <v>1740889.9900000007</v>
      </c>
      <c r="C10" s="320">
        <f>B10+'Int calc thru 5-31-2025'!B16+'Amort Calc thru 5-31-2025'!C12</f>
        <v>1520535.5568377543</v>
      </c>
      <c r="D10" s="320">
        <f>C10+'Int calc thru 5-31-2025'!C16+'Amort Calc thru 5-31-2025'!D12</f>
        <v>1382305.4792691087</v>
      </c>
      <c r="E10" s="320">
        <f>D10+'Int calc thru 5-31-2025'!D16+'Amort Calc thru 5-31-2025'!E12</f>
        <v>1277844.6505459934</v>
      </c>
      <c r="F10" s="321"/>
      <c r="G10" s="287">
        <f>+E10-B10</f>
        <v>-463045.33945400734</v>
      </c>
    </row>
    <row r="11" spans="1:7">
      <c r="A11" s="264" t="s">
        <v>169</v>
      </c>
      <c r="B11" s="287">
        <f>+'Balances at 2-28-2025'!B10</f>
        <v>2118352.98</v>
      </c>
      <c r="C11" s="320">
        <f>B11+'Int calc thru 5-31-2025'!B17+'Amort Calc thru 5-31-2025'!C13</f>
        <v>1598300.7568164156</v>
      </c>
      <c r="D11" s="320">
        <f>C11+'Int calc thru 5-31-2025'!C17+'Amort Calc thru 5-31-2025'!D13</f>
        <v>1269296.7635515018</v>
      </c>
      <c r="E11" s="320">
        <f>D11+'Int calc thru 5-31-2025'!D17+'Amort Calc thru 5-31-2025'!E13</f>
        <v>1018464.573781885</v>
      </c>
      <c r="F11" s="272"/>
      <c r="G11" s="287">
        <f>+E11-B11</f>
        <v>-1099888.406218115</v>
      </c>
    </row>
    <row r="12" spans="1:7" ht="15.75" thickBot="1">
      <c r="A12" s="264" t="s">
        <v>170</v>
      </c>
      <c r="B12" s="322">
        <f>+'Balances at 2-28-2025'!B11</f>
        <v>46236826.699999996</v>
      </c>
      <c r="C12" s="323">
        <f>B12+'Int calc thru 5-31-2025'!B18+'Amort Calc thru 5-31-2025'!C14</f>
        <v>34679653.692189172</v>
      </c>
      <c r="D12" s="323">
        <f>C12+'Int calc thru 5-31-2025'!C18+'Amort Calc thru 5-31-2025'!D14</f>
        <v>27366995.839447688</v>
      </c>
      <c r="E12" s="323">
        <f>D12+'Int calc thru 5-31-2025'!D18+'Amort Calc thru 5-31-2025'!E14</f>
        <v>21790914.139597431</v>
      </c>
      <c r="F12" s="272"/>
      <c r="G12" s="304">
        <f>+E12-B12</f>
        <v>-24445912.560402565</v>
      </c>
    </row>
    <row r="13" spans="1:7" ht="15.75" thickTop="1">
      <c r="A13" s="265" t="s">
        <v>159</v>
      </c>
      <c r="B13" s="301">
        <f>SUM(B10:B12)</f>
        <v>50096069.669999994</v>
      </c>
      <c r="C13" s="301">
        <f>SUM(C10:C12)</f>
        <v>37798490.005843341</v>
      </c>
      <c r="D13" s="301">
        <f>SUM(D10:D12)</f>
        <v>30018598.082268298</v>
      </c>
      <c r="E13" s="301">
        <f>SUM(E10:E12)</f>
        <v>24087223.363925308</v>
      </c>
      <c r="G13" s="301">
        <f>SUM(G10:G12)</f>
        <v>-26008846.306074686</v>
      </c>
    </row>
    <row r="14" spans="1:7">
      <c r="B14" s="301"/>
      <c r="C14" s="301"/>
      <c r="D14" s="301"/>
      <c r="E14" s="301"/>
      <c r="G14" s="301"/>
    </row>
    <row r="15" spans="1:7" s="278" customFormat="1">
      <c r="A15" s="266" t="s">
        <v>11</v>
      </c>
    </row>
    <row r="16" spans="1:7">
      <c r="A16" s="264" t="s">
        <v>171</v>
      </c>
      <c r="B16" s="301">
        <f>'Balances at 2-28-2025'!B14</f>
        <v>-58896367.969999999</v>
      </c>
      <c r="C16" s="320">
        <f>B16+'Int calc thru 5-31-2025'!B22+'Amort Calc thru 5-31-2025'!C18</f>
        <v>-54713499.02186729</v>
      </c>
      <c r="D16" s="320">
        <f>C16+'Int calc thru 5-31-2025'!C22+'Amort Calc thru 5-31-2025'!D18</f>
        <v>-50505796.537915096</v>
      </c>
      <c r="E16" s="320">
        <f>D16+'Int calc thru 5-31-2025'!D22+'Amort Calc thru 5-31-2025'!E18</f>
        <v>-46287895.000084743</v>
      </c>
      <c r="F16" s="324"/>
      <c r="G16" s="287">
        <f>+E16-B16</f>
        <v>12608472.969915256</v>
      </c>
    </row>
    <row r="17" spans="1:7">
      <c r="C17" s="208"/>
      <c r="D17" s="208"/>
      <c r="E17" s="208"/>
      <c r="G17" s="208"/>
    </row>
    <row r="18" spans="1:7">
      <c r="A18" s="318"/>
      <c r="B18" s="325"/>
      <c r="C18" s="325"/>
      <c r="D18" s="325"/>
      <c r="E18" s="325"/>
      <c r="F18" s="325"/>
      <c r="G18" s="325"/>
    </row>
    <row r="29" spans="1:7">
      <c r="B29" s="265" t="s">
        <v>177</v>
      </c>
    </row>
  </sheetData>
  <mergeCells count="1">
    <mergeCell ref="B2:E2"/>
  </mergeCells>
  <printOptions horizontalCentered="1"/>
  <pageMargins left="0.25" right="0.2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2025-03-31T07:00:00+00:00</OpenedDate>
    <SignificantOrder xmlns="dc463f71-b30c-4ab2-9473-d307f9d35888">false</SignificantOrder>
    <Date1 xmlns="dc463f71-b30c-4ab2-9473-d307f9d35888">2025-04-02T07:00:00+00:00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250214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B1648307C2BF2438EE810B2D0723270" ma:contentTypeVersion="19" ma:contentTypeDescription="" ma:contentTypeScope="" ma:versionID="72925bcad4dfcfe709664935fa1d334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94CAFFD2-28ED-4AB4-8E94-5DC0D8438706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476858d2-d610-4275-8465-0ff0bb37deca"/>
    <ds:schemaRef ds:uri="http://schemas.microsoft.com/office/2006/documentManagement/types"/>
    <ds:schemaRef ds:uri="2b237144-bd5f-4366-a901-65552c63058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EB43909-7D24-4F5E-978F-5875199DDA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CD6A5-DDCC-4DC2-8F42-A52D46BA3097}"/>
</file>

<file path=customXml/itemProps4.xml><?xml version="1.0" encoding="utf-8"?>
<ds:datastoreItem xmlns:ds="http://schemas.openxmlformats.org/officeDocument/2006/customXml" ds:itemID="{F6362D72-B35F-41A2-82EA-1382A0C374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33</vt:i4>
      </vt:variant>
    </vt:vector>
  </HeadingPairs>
  <TitlesOfParts>
    <vt:vector size="61" baseType="lpstr">
      <vt:lpstr>CCA Revenue Impact</vt:lpstr>
      <vt:lpstr>CCA Allocation</vt:lpstr>
      <vt:lpstr>WA Climate Act Credit 503,504</vt:lpstr>
      <vt:lpstr>Customer Bill Impact</vt:lpstr>
      <vt:lpstr>RNG Plant Calculation</vt:lpstr>
      <vt:lpstr>Summary of Def. Accts.</vt:lpstr>
      <vt:lpstr>Workpapers =&gt;</vt:lpstr>
      <vt:lpstr>Balances at 2-28-2025</vt:lpstr>
      <vt:lpstr>Estimated Balances</vt:lpstr>
      <vt:lpstr>RNG Project Costs WP</vt:lpstr>
      <vt:lpstr>Int calc thru 5-31-2025</vt:lpstr>
      <vt:lpstr>Amort Calc thru 5-31-2025</vt:lpstr>
      <vt:lpstr>Rev. Sensitivity Factor</vt:lpstr>
      <vt:lpstr> Int during Amort WP</vt:lpstr>
      <vt:lpstr>503 Cost Benefit Amort WP</vt:lpstr>
      <vt:lpstr>504 Benefit Amort WP</vt:lpstr>
      <vt:lpstr>504-663 Cost Amort WP</vt:lpstr>
      <vt:lpstr>505 Benefit Amort WP</vt:lpstr>
      <vt:lpstr>511 Benefit Amort WP</vt:lpstr>
      <vt:lpstr>570 Benefit Amort WP</vt:lpstr>
      <vt:lpstr>663 Benefit Amort WP</vt:lpstr>
      <vt:lpstr>Eligible Customers WP</vt:lpstr>
      <vt:lpstr>Eligible Therms WP</vt:lpstr>
      <vt:lpstr>Forecasted Customer Count WP</vt:lpstr>
      <vt:lpstr>Forecasted Therms WP</vt:lpstr>
      <vt:lpstr>NAICS Historical WP</vt:lpstr>
      <vt:lpstr>WA Schedule Summaries WP</vt:lpstr>
      <vt:lpstr>ACOD Interest Rates WP</vt:lpstr>
      <vt:lpstr>ACODINT22</vt:lpstr>
      <vt:lpstr>ACODINT23</vt:lpstr>
      <vt:lpstr>ACODINT24</vt:lpstr>
      <vt:lpstr>ACODINT25</vt:lpstr>
      <vt:lpstr>ACODINT26</vt:lpstr>
      <vt:lpstr>'ACOD Interest Rates WP'!ARORINT22</vt:lpstr>
      <vt:lpstr>'ACOD Interest Rates WP'!ARORINT23</vt:lpstr>
      <vt:lpstr>'Balances at 2-28-2025'!BalancesJuly</vt:lpstr>
      <vt:lpstr>'Balances at 2-28-2025'!EstimatedBalances</vt:lpstr>
      <vt:lpstr>'ACOD Interest Rates WP'!FERCINT22</vt:lpstr>
      <vt:lpstr>'ACOD Interest Rates WP'!FERCINT23</vt:lpstr>
      <vt:lpstr>'Balances at 2-28-2025'!InterestDuringAmort</vt:lpstr>
      <vt:lpstr>' Int during Amort WP'!Print_Area</vt:lpstr>
      <vt:lpstr>'503 Cost Benefit Amort WP'!Print_Area</vt:lpstr>
      <vt:lpstr>'504 Benefit Amort WP'!Print_Area</vt:lpstr>
      <vt:lpstr>'504-663 Cost Amort WP'!Print_Area</vt:lpstr>
      <vt:lpstr>'ACOD Interest Rates WP'!Print_Area</vt:lpstr>
      <vt:lpstr>'Amort Calc thru 5-31-2025'!Print_Area</vt:lpstr>
      <vt:lpstr>'Balances at 2-28-2025'!Print_Area</vt:lpstr>
      <vt:lpstr>'CCA Allocation'!Print_Area</vt:lpstr>
      <vt:lpstr>'CCA Revenue Impact'!Print_Area</vt:lpstr>
      <vt:lpstr>'Customer Bill Impact'!Print_Area</vt:lpstr>
      <vt:lpstr>'Forecasted Customer Count WP'!Print_Area</vt:lpstr>
      <vt:lpstr>'Forecasted Therms WP'!Print_Area</vt:lpstr>
      <vt:lpstr>'NAICS Historical WP'!Print_Area</vt:lpstr>
      <vt:lpstr>'Rev. Sensitivity Factor'!Print_Area</vt:lpstr>
      <vt:lpstr>'RNG Plant Calculation'!Print_Area</vt:lpstr>
      <vt:lpstr>'Summary of Def. Accts.'!Print_Area</vt:lpstr>
      <vt:lpstr>'WA Climate Act Credit 503,504'!Print_Area</vt:lpstr>
      <vt:lpstr>'WA Schedule Summaries WP'!Print_Area</vt:lpstr>
      <vt:lpstr>'CCA Allocation'!Print_Titles</vt:lpstr>
      <vt:lpstr>'Customer Bill Impact'!Print_Titles</vt:lpstr>
      <vt:lpstr>'WA Climate Act Credit 503,504'!Print_Titles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Hodges, Becky</dc:creator>
  <cp:keywords/>
  <dc:description/>
  <cp:lastModifiedBy>Nevels, Steven</cp:lastModifiedBy>
  <cp:revision/>
  <cp:lastPrinted>2025-03-31T22:17:56Z</cp:lastPrinted>
  <dcterms:created xsi:type="dcterms:W3CDTF">2024-01-30T01:17:29Z</dcterms:created>
  <dcterms:modified xsi:type="dcterms:W3CDTF">2025-04-02T19:40:58Z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0x0101006E56B4D1795A2E4DB2F0B01679ED314A009B1648307C2BF2438EE810B2D0723270</vt:lpwstr>
  </property>
  <property fmtid="{D5CDD505-2E9C-101B-9397-08002B2CF9AE}" pid="3" name="MediaServiceImageTags">
    <vt:lpwstr/>
  </property>
  <property fmtid="{D5CDD505-2E9C-101B-9397-08002B2CF9AE}" pid="4" name="MSIP_Label_bcea4267-ebcf-4590-b913-063f0f5f2126_Enabled">
    <vt:lpwstr>true</vt:lpwstr>
  </property>
  <property fmtid="{D5CDD505-2E9C-101B-9397-08002B2CF9AE}" pid="5" name="MSIP_Label_bcea4267-ebcf-4590-b913-063f0f5f2126_SetDate">
    <vt:lpwstr>2025-03-20T18:54:16Z</vt:lpwstr>
  </property>
  <property fmtid="{D5CDD505-2E9C-101B-9397-08002B2CF9AE}" pid="6" name="MSIP_Label_bcea4267-ebcf-4590-b913-063f0f5f2126_Method">
    <vt:lpwstr>Privileged</vt:lpwstr>
  </property>
  <property fmtid="{D5CDD505-2E9C-101B-9397-08002B2CF9AE}" pid="7" name="MSIP_Label_bcea4267-ebcf-4590-b913-063f0f5f2126_Name">
    <vt:lpwstr>Label 3 - Docs</vt:lpwstr>
  </property>
  <property fmtid="{D5CDD505-2E9C-101B-9397-08002B2CF9AE}" pid="8" name="MSIP_Label_bcea4267-ebcf-4590-b913-063f0f5f2126_SiteId">
    <vt:lpwstr>ce6a0196-6152-4c6a-9d1d-e946c3735743</vt:lpwstr>
  </property>
  <property fmtid="{D5CDD505-2E9C-101B-9397-08002B2CF9AE}" pid="9" name="MSIP_Label_bcea4267-ebcf-4590-b913-063f0f5f2126_ActionId">
    <vt:lpwstr>f3729fd9-1774-42cc-9897-1a1368b92133</vt:lpwstr>
  </property>
  <property fmtid="{D5CDD505-2E9C-101B-9397-08002B2CF9AE}" pid="10" name="MSIP_Label_bcea4267-ebcf-4590-b913-063f0f5f2126_ContentBits">
    <vt:lpwstr>0</vt:lpwstr>
  </property>
  <property fmtid="{D5CDD505-2E9C-101B-9397-08002B2CF9AE}" pid="11" name="MSIP_Label_bcea4267-ebcf-4590-b913-063f0f5f2126_Tag">
    <vt:lpwstr>10, 0, 1, 1</vt:lpwstr>
  </property>
  <property fmtid="{D5CDD505-2E9C-101B-9397-08002B2CF9AE}" pid="12" name="Order">
    <vt:r8>34000</vt:r8>
  </property>
  <property fmtid="{D5CDD505-2E9C-101B-9397-08002B2CF9AE}" pid="13" name="xd_Signature">
    <vt:bool>false</vt:bool>
  </property>
  <property fmtid="{D5CDD505-2E9C-101B-9397-08002B2CF9AE}" pid="14" name="xd_ProgID">
    <vt:lpwstr/>
  </property>
  <property fmtid="{D5CDD505-2E9C-101B-9397-08002B2CF9AE}" pid="15" name="_SourceUrl">
    <vt:lpwstr/>
  </property>
  <property fmtid="{D5CDD505-2E9C-101B-9397-08002B2CF9AE}" pid="16" name="_SharedFileIndex">
    <vt:lpwstr/>
  </property>
  <property fmtid="{D5CDD505-2E9C-101B-9397-08002B2CF9AE}" pid="17" name="ComplianceAssetId">
    <vt:lpwstr/>
  </property>
  <property fmtid="{D5CDD505-2E9C-101B-9397-08002B2CF9AE}" pid="18" name="TemplateUrl">
    <vt:lpwstr/>
  </property>
  <property fmtid="{D5CDD505-2E9C-101B-9397-08002B2CF9AE}" pid="19" name="_ExtendedDescription">
    <vt:lpwstr/>
  </property>
  <property fmtid="{D5CDD505-2E9C-101B-9397-08002B2CF9AE}" pid="20" name="TriggerFlowInfo">
    <vt:lpwstr/>
  </property>
  <property fmtid="{D5CDD505-2E9C-101B-9397-08002B2CF9AE}" pid="21" name="_docset_NoMedatataSyncRequired">
    <vt:lpwstr>False</vt:lpwstr>
  </property>
</Properties>
</file>