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670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7" i="17" l="1"/>
  <c r="G146" i="17"/>
  <c r="H143" i="17"/>
  <c r="G136" i="17"/>
  <c r="H139" i="17"/>
  <c r="G145" i="17"/>
  <c r="H148" i="17"/>
  <c r="G149" i="17"/>
  <c r="H149" i="17"/>
  <c r="H138" i="17"/>
  <c r="G144" i="17"/>
  <c r="H135" i="17"/>
  <c r="G140" i="17"/>
  <c r="H144" i="17"/>
  <c r="G143" i="17"/>
  <c r="G135" i="17"/>
  <c r="G137" i="17"/>
  <c r="H140" i="17"/>
  <c r="H137" i="17"/>
  <c r="G142" i="17"/>
  <c r="H146" i="17"/>
  <c r="G139" i="17"/>
  <c r="I139" i="17" s="1"/>
  <c r="H142" i="17"/>
  <c r="G148" i="17"/>
  <c r="I148" i="17" s="1"/>
  <c r="H136" i="17"/>
  <c r="G141" i="17"/>
  <c r="H145" i="17"/>
  <c r="G138" i="17"/>
  <c r="H141" i="17"/>
  <c r="G147" i="17"/>
  <c r="I143" i="17" l="1"/>
  <c r="I135" i="17"/>
  <c r="I147" i="17"/>
  <c r="I136" i="17"/>
  <c r="I146" i="17"/>
  <c r="I145" i="17"/>
  <c r="I149" i="17"/>
  <c r="I144" i="17"/>
  <c r="I140" i="17"/>
  <c r="I137" i="17"/>
  <c r="I138" i="17"/>
  <c r="I142" i="17"/>
  <c r="I141" i="17"/>
  <c r="A3" i="17" l="1"/>
  <c r="B150" i="17" l="1"/>
  <c r="D150" i="17"/>
  <c r="D62" i="13"/>
  <c r="D64" i="13" s="1"/>
  <c r="D54" i="13"/>
  <c r="D55" i="13" s="1"/>
  <c r="C54" i="13"/>
  <c r="C55" i="13" s="1"/>
  <c r="D280" i="17"/>
  <c r="D34" i="11" s="1"/>
  <c r="C280" i="17"/>
  <c r="C34" i="11" s="1"/>
  <c r="B280" i="17"/>
  <c r="B34" i="11" s="1"/>
  <c r="D50" i="13"/>
  <c r="C50" i="13"/>
  <c r="F267" i="17"/>
  <c r="E267" i="17"/>
  <c r="D267" i="17"/>
  <c r="D32" i="11" s="1"/>
  <c r="C267" i="17"/>
  <c r="B267" i="17"/>
  <c r="B32" i="11" s="1"/>
  <c r="D46" i="13"/>
  <c r="D45" i="13"/>
  <c r="C45" i="13"/>
  <c r="C44" i="13"/>
  <c r="D44" i="13"/>
  <c r="C41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F237" i="17"/>
  <c r="E237" i="17"/>
  <c r="D237" i="17"/>
  <c r="D28" i="11" s="1"/>
  <c r="C237" i="17"/>
  <c r="C28" i="11" s="1"/>
  <c r="B237" i="17"/>
  <c r="B28" i="11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D12" i="13"/>
  <c r="C12" i="13"/>
  <c r="D11" i="13"/>
  <c r="C11" i="13"/>
  <c r="D10" i="13"/>
  <c r="C10" i="13"/>
  <c r="C9" i="13"/>
  <c r="F62" i="17"/>
  <c r="E62" i="17"/>
  <c r="D62" i="17"/>
  <c r="D20" i="11" s="1"/>
  <c r="B62" i="17"/>
  <c r="B20" i="11" s="1"/>
  <c r="F59" i="17"/>
  <c r="E59" i="17"/>
  <c r="D59" i="17"/>
  <c r="D19" i="11" s="1"/>
  <c r="C59" i="17"/>
  <c r="C19" i="11" s="1"/>
  <c r="B59" i="17"/>
  <c r="B19" i="11" s="1"/>
  <c r="F21" i="17"/>
  <c r="E21" i="17"/>
  <c r="B21" i="17"/>
  <c r="B9" i="11" s="1"/>
  <c r="D21" i="17"/>
  <c r="D9" i="11" s="1"/>
  <c r="C21" i="17"/>
  <c r="C9" i="11" s="1"/>
  <c r="D49" i="13"/>
  <c r="C49" i="13"/>
  <c r="D58" i="13"/>
  <c r="D59" i="13" s="1"/>
  <c r="C58" i="13"/>
  <c r="C59" i="13" s="1"/>
  <c r="D25" i="13"/>
  <c r="G10" i="13"/>
  <c r="H63" i="13"/>
  <c r="A3" i="11"/>
  <c r="B5" i="13"/>
  <c r="B3" i="13"/>
  <c r="E12" i="11"/>
  <c r="E21" i="11"/>
  <c r="E37" i="11"/>
  <c r="E39" i="11"/>
  <c r="G31" i="13"/>
  <c r="G29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31" i="13"/>
  <c r="H74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F29" i="13"/>
  <c r="F34" i="13"/>
  <c r="F63" i="13"/>
  <c r="F44" i="13"/>
  <c r="F40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E150" i="17" l="1"/>
  <c r="F150" i="17"/>
  <c r="F32" i="13"/>
  <c r="H72" i="13"/>
  <c r="F36" i="13"/>
  <c r="F58" i="13"/>
  <c r="H73" i="13"/>
  <c r="F54" i="13"/>
  <c r="F10" i="13"/>
  <c r="C150" i="17"/>
  <c r="G288" i="17"/>
  <c r="G123" i="17"/>
  <c r="H117" i="17"/>
  <c r="G305" i="17"/>
  <c r="H128" i="17"/>
  <c r="H27" i="13"/>
  <c r="H75" i="17"/>
  <c r="H127" i="17"/>
  <c r="B298" i="17"/>
  <c r="B42" i="11" s="1"/>
  <c r="B46" i="11" s="1"/>
  <c r="H72" i="17"/>
  <c r="H80" i="17"/>
  <c r="H119" i="17"/>
  <c r="G284" i="17"/>
  <c r="G243" i="17"/>
  <c r="H246" i="17"/>
  <c r="H86" i="17"/>
  <c r="H94" i="17"/>
  <c r="H102" i="17"/>
  <c r="G241" i="17"/>
  <c r="H81" i="17"/>
  <c r="H89" i="17"/>
  <c r="H105" i="17"/>
  <c r="H113" i="17"/>
  <c r="H129" i="17"/>
  <c r="G85" i="17"/>
  <c r="H120" i="17"/>
  <c r="G221" i="17"/>
  <c r="H17" i="17"/>
  <c r="G15" i="17"/>
  <c r="G261" i="17"/>
  <c r="H261" i="17"/>
  <c r="H222" i="17"/>
  <c r="G240" i="17"/>
  <c r="H124" i="17"/>
  <c r="H305" i="17"/>
  <c r="G311" i="17"/>
  <c r="G99" i="17"/>
  <c r="G107" i="17"/>
  <c r="G115" i="17"/>
  <c r="H118" i="17"/>
  <c r="H126" i="17"/>
  <c r="G131" i="17"/>
  <c r="H221" i="17"/>
  <c r="H248" i="17"/>
  <c r="C339" i="17"/>
  <c r="H134" i="17"/>
  <c r="H93" i="17"/>
  <c r="H125" i="17"/>
  <c r="H152" i="17"/>
  <c r="H245" i="17"/>
  <c r="G320" i="17"/>
  <c r="H95" i="17"/>
  <c r="H111" i="17"/>
  <c r="H182" i="17"/>
  <c r="H76" i="17"/>
  <c r="G105" i="17"/>
  <c r="H116" i="17"/>
  <c r="G121" i="17"/>
  <c r="H132" i="17"/>
  <c r="H337" i="17"/>
  <c r="F339" i="17"/>
  <c r="H160" i="17"/>
  <c r="H212" i="17"/>
  <c r="G217" i="17"/>
  <c r="G313" i="17"/>
  <c r="H326" i="17"/>
  <c r="H310" i="17"/>
  <c r="H318" i="17"/>
  <c r="G333" i="17"/>
  <c r="C25" i="17"/>
  <c r="C10" i="11" s="1"/>
  <c r="G215" i="17"/>
  <c r="H49" i="17"/>
  <c r="G301" i="17"/>
  <c r="E280" i="17"/>
  <c r="G199" i="17"/>
  <c r="G216" i="17"/>
  <c r="C298" i="17"/>
  <c r="C42" i="11" s="1"/>
  <c r="C46" i="11" s="1"/>
  <c r="H240" i="17"/>
  <c r="H239" i="17"/>
  <c r="C290" i="17"/>
  <c r="C36" i="11" s="1"/>
  <c r="H289" i="17"/>
  <c r="G312" i="17"/>
  <c r="H323" i="17"/>
  <c r="H329" i="17"/>
  <c r="G330" i="17"/>
  <c r="D339" i="17"/>
  <c r="G50" i="17"/>
  <c r="H163" i="17"/>
  <c r="G304" i="17"/>
  <c r="H327" i="17"/>
  <c r="G188" i="17"/>
  <c r="H199" i="17"/>
  <c r="G332" i="17"/>
  <c r="H15" i="17"/>
  <c r="G173" i="17"/>
  <c r="G32" i="17"/>
  <c r="G161" i="17"/>
  <c r="G315" i="17"/>
  <c r="G323" i="17"/>
  <c r="H328" i="17"/>
  <c r="H338" i="17"/>
  <c r="H37" i="17"/>
  <c r="E47" i="17"/>
  <c r="H38" i="17"/>
  <c r="H54" i="17"/>
  <c r="H175" i="17"/>
  <c r="H73" i="17"/>
  <c r="G51" i="17"/>
  <c r="H158" i="17"/>
  <c r="G163" i="17"/>
  <c r="G179" i="17"/>
  <c r="G197" i="17"/>
  <c r="H288" i="17"/>
  <c r="I288" i="17" s="1"/>
  <c r="G207" i="17"/>
  <c r="G231" i="17"/>
  <c r="H315" i="17"/>
  <c r="G266" i="17"/>
  <c r="G267" i="17" s="1"/>
  <c r="B33" i="10" s="1"/>
  <c r="F280" i="17"/>
  <c r="H279" i="17"/>
  <c r="H280" i="17" s="1"/>
  <c r="C35" i="10" s="1"/>
  <c r="G279" i="17"/>
  <c r="G280" i="17" s="1"/>
  <c r="B35" i="10" s="1"/>
  <c r="H13" i="17"/>
  <c r="H308" i="17"/>
  <c r="H85" i="17"/>
  <c r="D259" i="17"/>
  <c r="D30" i="11" s="1"/>
  <c r="G272" i="17"/>
  <c r="H303" i="17"/>
  <c r="H16" i="17"/>
  <c r="G192" i="17"/>
  <c r="G203" i="17"/>
  <c r="H215" i="17"/>
  <c r="H19" i="13"/>
  <c r="G78" i="17"/>
  <c r="E285" i="17"/>
  <c r="G53" i="17"/>
  <c r="H183" i="17"/>
  <c r="G72" i="17"/>
  <c r="H77" i="17"/>
  <c r="H88" i="17"/>
  <c r="H96" i="17"/>
  <c r="G106" i="17"/>
  <c r="H208" i="17"/>
  <c r="G208" i="17"/>
  <c r="H217" i="17"/>
  <c r="G273" i="17"/>
  <c r="H283" i="17"/>
  <c r="G300" i="17"/>
  <c r="H313" i="17"/>
  <c r="G318" i="17"/>
  <c r="H331" i="17"/>
  <c r="H82" i="17"/>
  <c r="H87" i="17"/>
  <c r="H106" i="17"/>
  <c r="H114" i="17"/>
  <c r="H115" i="17"/>
  <c r="H122" i="17"/>
  <c r="H123" i="17"/>
  <c r="G127" i="17"/>
  <c r="H130" i="17"/>
  <c r="H263" i="17"/>
  <c r="H301" i="17"/>
  <c r="H209" i="17"/>
  <c r="H250" i="17"/>
  <c r="D298" i="17"/>
  <c r="D42" i="11" s="1"/>
  <c r="D46" i="11" s="1"/>
  <c r="G306" i="17"/>
  <c r="C335" i="17"/>
  <c r="B339" i="17"/>
  <c r="H244" i="17"/>
  <c r="G257" i="17"/>
  <c r="H257" i="17"/>
  <c r="H262" i="17"/>
  <c r="G269" i="17"/>
  <c r="G271" i="17"/>
  <c r="H273" i="17"/>
  <c r="G297" i="17"/>
  <c r="H309" i="17"/>
  <c r="G124" i="17"/>
  <c r="H100" i="17"/>
  <c r="G321" i="17"/>
  <c r="G103" i="17"/>
  <c r="F275" i="17"/>
  <c r="G112" i="17"/>
  <c r="G233" i="17"/>
  <c r="D225" i="17"/>
  <c r="D26" i="11" s="1"/>
  <c r="G242" i="17"/>
  <c r="H243" i="17"/>
  <c r="H33" i="13"/>
  <c r="H90" i="17"/>
  <c r="H101" i="17"/>
  <c r="H103" i="17"/>
  <c r="H242" i="17"/>
  <c r="G248" i="17"/>
  <c r="H29" i="13"/>
  <c r="H249" i="17"/>
  <c r="H74" i="17"/>
  <c r="H84" i="17"/>
  <c r="G91" i="17"/>
  <c r="G92" i="17"/>
  <c r="G95" i="17"/>
  <c r="H97" i="17"/>
  <c r="H98" i="17"/>
  <c r="H121" i="17"/>
  <c r="G49" i="17"/>
  <c r="G245" i="17"/>
  <c r="H287" i="17"/>
  <c r="D285" i="17"/>
  <c r="D35" i="11" s="1"/>
  <c r="H170" i="17"/>
  <c r="H297" i="17"/>
  <c r="G82" i="17"/>
  <c r="H50" i="13"/>
  <c r="G258" i="17"/>
  <c r="H174" i="17"/>
  <c r="H177" i="17"/>
  <c r="G186" i="17"/>
  <c r="H189" i="17"/>
  <c r="H197" i="17"/>
  <c r="H213" i="17"/>
  <c r="G220" i="17"/>
  <c r="H228" i="17"/>
  <c r="C285" i="17"/>
  <c r="C35" i="11" s="1"/>
  <c r="G206" i="17"/>
  <c r="H45" i="13"/>
  <c r="H71" i="17"/>
  <c r="G74" i="17"/>
  <c r="H79" i="17"/>
  <c r="G102" i="17"/>
  <c r="H107" i="17"/>
  <c r="H131" i="17"/>
  <c r="B290" i="17"/>
  <c r="B36" i="11" s="1"/>
  <c r="E298" i="17"/>
  <c r="H300" i="17"/>
  <c r="G133" i="17"/>
  <c r="F285" i="17"/>
  <c r="G244" i="17"/>
  <c r="G283" i="17"/>
  <c r="G71" i="17"/>
  <c r="H236" i="17"/>
  <c r="H237" i="17" s="1"/>
  <c r="C29" i="10" s="1"/>
  <c r="H166" i="17"/>
  <c r="H193" i="17"/>
  <c r="B225" i="17"/>
  <c r="B26" i="11" s="1"/>
  <c r="H224" i="17"/>
  <c r="C259" i="17"/>
  <c r="C30" i="11" s="1"/>
  <c r="F290" i="17"/>
  <c r="H274" i="17"/>
  <c r="H61" i="17"/>
  <c r="H62" i="17" s="1"/>
  <c r="C21" i="10" s="1"/>
  <c r="G157" i="17"/>
  <c r="H161" i="17"/>
  <c r="H168" i="17"/>
  <c r="G184" i="17"/>
  <c r="H20" i="13"/>
  <c r="G314" i="17"/>
  <c r="G322" i="17"/>
  <c r="G214" i="17"/>
  <c r="G14" i="17"/>
  <c r="G27" i="17"/>
  <c r="G38" i="17"/>
  <c r="F19" i="11"/>
  <c r="H304" i="17"/>
  <c r="G310" i="17"/>
  <c r="G319" i="17"/>
  <c r="H321" i="17"/>
  <c r="G328" i="17"/>
  <c r="F335" i="17"/>
  <c r="G223" i="17"/>
  <c r="D234" i="17"/>
  <c r="D27" i="11" s="1"/>
  <c r="H22" i="13"/>
  <c r="F264" i="17"/>
  <c r="G39" i="17"/>
  <c r="G29" i="17"/>
  <c r="E218" i="17"/>
  <c r="G13" i="17"/>
  <c r="G24" i="17"/>
  <c r="D40" i="13"/>
  <c r="H40" i="13" s="1"/>
  <c r="G61" i="17"/>
  <c r="G62" i="17" s="1"/>
  <c r="B21" i="10" s="1"/>
  <c r="G12" i="17"/>
  <c r="H24" i="17"/>
  <c r="D25" i="17"/>
  <c r="D10" i="11" s="1"/>
  <c r="H173" i="17"/>
  <c r="G178" i="17"/>
  <c r="H191" i="17"/>
  <c r="G204" i="17"/>
  <c r="H214" i="17"/>
  <c r="B264" i="17"/>
  <c r="B31" i="11" s="1"/>
  <c r="C264" i="17"/>
  <c r="C31" i="11" s="1"/>
  <c r="G274" i="17"/>
  <c r="H10" i="13"/>
  <c r="G262" i="17"/>
  <c r="G190" i="17"/>
  <c r="G75" i="17"/>
  <c r="H108" i="17"/>
  <c r="G222" i="17"/>
  <c r="G247" i="17"/>
  <c r="H46" i="17"/>
  <c r="G166" i="17"/>
  <c r="H29" i="17"/>
  <c r="H31" i="17"/>
  <c r="H33" i="17"/>
  <c r="H35" i="17"/>
  <c r="G212" i="17"/>
  <c r="H220" i="17"/>
  <c r="H229" i="17"/>
  <c r="G236" i="17"/>
  <c r="G237" i="17" s="1"/>
  <c r="B29" i="10" s="1"/>
  <c r="E264" i="17"/>
  <c r="H269" i="17"/>
  <c r="H271" i="17"/>
  <c r="D275" i="17"/>
  <c r="D33" i="11" s="1"/>
  <c r="G73" i="17"/>
  <c r="G81" i="17"/>
  <c r="H99" i="17"/>
  <c r="H20" i="17"/>
  <c r="H21" i="17" s="1"/>
  <c r="C10" i="10" s="1"/>
  <c r="H332" i="17"/>
  <c r="G154" i="17"/>
  <c r="G187" i="17"/>
  <c r="H190" i="17"/>
  <c r="G194" i="17"/>
  <c r="G195" i="17"/>
  <c r="H241" i="17"/>
  <c r="H28" i="13"/>
  <c r="H35" i="13"/>
  <c r="H70" i="17"/>
  <c r="H78" i="17"/>
  <c r="G111" i="17"/>
  <c r="G296" i="17"/>
  <c r="H266" i="17"/>
  <c r="H267" i="17" s="1"/>
  <c r="C33" i="10" s="1"/>
  <c r="G55" i="17"/>
  <c r="H164" i="17"/>
  <c r="G165" i="17"/>
  <c r="G168" i="17"/>
  <c r="H230" i="17"/>
  <c r="H58" i="17"/>
  <c r="H59" i="17" s="1"/>
  <c r="C20" i="10" s="1"/>
  <c r="H49" i="13"/>
  <c r="G36" i="17"/>
  <c r="H154" i="17"/>
  <c r="H162" i="17"/>
  <c r="H165" i="17"/>
  <c r="H172" i="17"/>
  <c r="H187" i="17"/>
  <c r="H195" i="17"/>
  <c r="G205" i="17"/>
  <c r="D252" i="17"/>
  <c r="D29" i="11" s="1"/>
  <c r="H306" i="17"/>
  <c r="H91" i="17"/>
  <c r="G98" i="17"/>
  <c r="H104" i="17"/>
  <c r="G110" i="17"/>
  <c r="F18" i="17"/>
  <c r="G155" i="17"/>
  <c r="G169" i="17"/>
  <c r="G177" i="17"/>
  <c r="H207" i="17"/>
  <c r="G213" i="17"/>
  <c r="H216" i="17"/>
  <c r="G83" i="17"/>
  <c r="G109" i="17"/>
  <c r="G250" i="17"/>
  <c r="B259" i="17"/>
  <c r="B30" i="11" s="1"/>
  <c r="G289" i="17"/>
  <c r="H232" i="17"/>
  <c r="G239" i="17"/>
  <c r="F25" i="17"/>
  <c r="D47" i="17"/>
  <c r="D17" i="11" s="1"/>
  <c r="G52" i="17"/>
  <c r="G54" i="17"/>
  <c r="H55" i="17"/>
  <c r="C62" i="17"/>
  <c r="C20" i="11" s="1"/>
  <c r="F20" i="11" s="1"/>
  <c r="H155" i="17"/>
  <c r="H169" i="17"/>
  <c r="G185" i="17"/>
  <c r="H188" i="17"/>
  <c r="H194" i="17"/>
  <c r="H196" i="17"/>
  <c r="G201" i="17"/>
  <c r="H204" i="17"/>
  <c r="G210" i="17"/>
  <c r="H247" i="17"/>
  <c r="H296" i="17"/>
  <c r="G307" i="17"/>
  <c r="G309" i="17"/>
  <c r="H311" i="17"/>
  <c r="G316" i="17"/>
  <c r="G317" i="17"/>
  <c r="H320" i="17"/>
  <c r="G327" i="17"/>
  <c r="D335" i="17"/>
  <c r="H330" i="17"/>
  <c r="G334" i="17"/>
  <c r="G337" i="17"/>
  <c r="H83" i="17"/>
  <c r="G84" i="17"/>
  <c r="H92" i="17"/>
  <c r="H109" i="17"/>
  <c r="H110" i="17"/>
  <c r="G132" i="17"/>
  <c r="B25" i="17"/>
  <c r="B10" i="11" s="1"/>
  <c r="G329" i="17"/>
  <c r="H133" i="17"/>
  <c r="C252" i="17"/>
  <c r="C29" i="11" s="1"/>
  <c r="G230" i="17"/>
  <c r="H258" i="17"/>
  <c r="D41" i="13"/>
  <c r="H41" i="13" s="1"/>
  <c r="F34" i="11"/>
  <c r="G270" i="17"/>
  <c r="H11" i="13"/>
  <c r="H44" i="13"/>
  <c r="G175" i="17"/>
  <c r="H178" i="17"/>
  <c r="G202" i="17"/>
  <c r="H32" i="13"/>
  <c r="D51" i="13"/>
  <c r="H36" i="17"/>
  <c r="H34" i="13"/>
  <c r="F298" i="17"/>
  <c r="G153" i="17"/>
  <c r="E180" i="17"/>
  <c r="H31" i="13"/>
  <c r="C324" i="17"/>
  <c r="G76" i="17"/>
  <c r="H26" i="13"/>
  <c r="F324" i="17"/>
  <c r="H312" i="17"/>
  <c r="H302" i="17"/>
  <c r="G31" i="17"/>
  <c r="C13" i="13"/>
  <c r="H13" i="13" s="1"/>
  <c r="G224" i="17"/>
  <c r="H112" i="17"/>
  <c r="G326" i="17"/>
  <c r="B335" i="17"/>
  <c r="E339" i="17"/>
  <c r="H270" i="17"/>
  <c r="E335" i="17"/>
  <c r="H319" i="17"/>
  <c r="C25" i="13"/>
  <c r="C38" i="13" s="1"/>
  <c r="E252" i="17"/>
  <c r="F56" i="17"/>
  <c r="H30" i="13"/>
  <c r="H36" i="13"/>
  <c r="C62" i="13"/>
  <c r="C64" i="13" s="1"/>
  <c r="E290" i="17"/>
  <c r="H251" i="17"/>
  <c r="G96" i="17"/>
  <c r="G100" i="17"/>
  <c r="G37" i="17"/>
  <c r="C51" i="13"/>
  <c r="F252" i="17"/>
  <c r="H58" i="13"/>
  <c r="H59" i="13" s="1"/>
  <c r="H51" i="17"/>
  <c r="H52" i="17"/>
  <c r="G58" i="17"/>
  <c r="H18" i="13"/>
  <c r="G246" i="17"/>
  <c r="G77" i="17"/>
  <c r="G79" i="17"/>
  <c r="G90" i="17"/>
  <c r="G97" i="17"/>
  <c r="G101" i="17"/>
  <c r="G114" i="17"/>
  <c r="G117" i="17"/>
  <c r="G120" i="17"/>
  <c r="G126" i="17"/>
  <c r="G129" i="17"/>
  <c r="G249" i="17"/>
  <c r="H37" i="13"/>
  <c r="G33" i="17"/>
  <c r="G16" i="17"/>
  <c r="B180" i="17"/>
  <c r="B24" i="11" s="1"/>
  <c r="G308" i="17"/>
  <c r="G302" i="17"/>
  <c r="G17" i="17"/>
  <c r="G30" i="17"/>
  <c r="G45" i="17"/>
  <c r="H53" i="17"/>
  <c r="H185" i="17"/>
  <c r="H205" i="17"/>
  <c r="D47" i="13"/>
  <c r="G331" i="17"/>
  <c r="G134" i="17"/>
  <c r="G70" i="17"/>
  <c r="G88" i="17"/>
  <c r="G94" i="17"/>
  <c r="G122" i="17"/>
  <c r="D38" i="13"/>
  <c r="G89" i="17"/>
  <c r="G93" i="17"/>
  <c r="G113" i="17"/>
  <c r="G116" i="17"/>
  <c r="G119" i="17"/>
  <c r="G125" i="17"/>
  <c r="G128" i="17"/>
  <c r="H284" i="17"/>
  <c r="C18" i="17"/>
  <c r="C8" i="11" s="1"/>
  <c r="C47" i="17"/>
  <c r="C17" i="11" s="1"/>
  <c r="H153" i="17"/>
  <c r="G158" i="17"/>
  <c r="G191" i="17"/>
  <c r="H192" i="17"/>
  <c r="H200" i="17"/>
  <c r="H202" i="17"/>
  <c r="H206" i="17"/>
  <c r="G209" i="17"/>
  <c r="H54" i="13"/>
  <c r="G87" i="17"/>
  <c r="G104" i="17"/>
  <c r="G108" i="17"/>
  <c r="H50" i="17"/>
  <c r="G211" i="17"/>
  <c r="F259" i="17"/>
  <c r="D264" i="17"/>
  <c r="D31" i="11" s="1"/>
  <c r="G80" i="17"/>
  <c r="G86" i="17"/>
  <c r="G118" i="17"/>
  <c r="G130" i="17"/>
  <c r="D23" i="11"/>
  <c r="F28" i="11"/>
  <c r="B23" i="11"/>
  <c r="C23" i="11"/>
  <c r="G228" i="17"/>
  <c r="F234" i="17"/>
  <c r="G229" i="17"/>
  <c r="B234" i="17"/>
  <c r="B27" i="11" s="1"/>
  <c r="H210" i="17"/>
  <c r="H17" i="13"/>
  <c r="C42" i="13"/>
  <c r="C275" i="17"/>
  <c r="C33" i="11" s="1"/>
  <c r="H272" i="17"/>
  <c r="C32" i="11"/>
  <c r="F32" i="11" s="1"/>
  <c r="E18" i="17"/>
  <c r="D18" i="17"/>
  <c r="B40" i="17"/>
  <c r="B11" i="11" s="1"/>
  <c r="G28" i="17"/>
  <c r="G34" i="17"/>
  <c r="F40" i="17"/>
  <c r="H27" i="17"/>
  <c r="H45" i="17"/>
  <c r="F47" i="17"/>
  <c r="C225" i="17"/>
  <c r="C26" i="11" s="1"/>
  <c r="H223" i="17"/>
  <c r="E40" i="17"/>
  <c r="G287" i="17"/>
  <c r="C40" i="17"/>
  <c r="C11" i="11" s="1"/>
  <c r="H186" i="17"/>
  <c r="C218" i="17"/>
  <c r="C25" i="11" s="1"/>
  <c r="H12" i="13"/>
  <c r="B252" i="17"/>
  <c r="B29" i="11" s="1"/>
  <c r="D9" i="13"/>
  <c r="H9" i="13" s="1"/>
  <c r="F225" i="17"/>
  <c r="E324" i="17"/>
  <c r="D180" i="17"/>
  <c r="H184" i="17"/>
  <c r="H198" i="17"/>
  <c r="G200" i="17"/>
  <c r="E225" i="17"/>
  <c r="G227" i="17"/>
  <c r="E275" i="17"/>
  <c r="D290" i="17"/>
  <c r="D36" i="11" s="1"/>
  <c r="H14" i="17"/>
  <c r="H23" i="17"/>
  <c r="H28" i="17"/>
  <c r="F180" i="17"/>
  <c r="H167" i="17"/>
  <c r="G172" i="17"/>
  <c r="G183" i="17"/>
  <c r="D218" i="17"/>
  <c r="D25" i="11" s="1"/>
  <c r="G251" i="17"/>
  <c r="H317" i="17"/>
  <c r="G160" i="17"/>
  <c r="H314" i="17"/>
  <c r="H322" i="17"/>
  <c r="H334" i="17"/>
  <c r="B218" i="17"/>
  <c r="B25" i="11" s="1"/>
  <c r="F9" i="11"/>
  <c r="D40" i="17"/>
  <c r="D11" i="11" s="1"/>
  <c r="H30" i="17"/>
  <c r="H34" i="17"/>
  <c r="C56" i="17"/>
  <c r="C18" i="11" s="1"/>
  <c r="D56" i="17"/>
  <c r="D18" i="11" s="1"/>
  <c r="B56" i="17"/>
  <c r="B18" i="11" s="1"/>
  <c r="H171" i="17"/>
  <c r="G176" i="17"/>
  <c r="H179" i="17"/>
  <c r="H231" i="17"/>
  <c r="E234" i="17"/>
  <c r="H233" i="17"/>
  <c r="D324" i="17"/>
  <c r="H21" i="13"/>
  <c r="H39" i="17"/>
  <c r="G156" i="17"/>
  <c r="H157" i="17"/>
  <c r="G159" i="17"/>
  <c r="G162" i="17"/>
  <c r="G174" i="17"/>
  <c r="H176" i="17"/>
  <c r="G198" i="17"/>
  <c r="H203" i="17"/>
  <c r="H211" i="17"/>
  <c r="H227" i="17"/>
  <c r="E259" i="17"/>
  <c r="G35" i="17"/>
  <c r="E56" i="17"/>
  <c r="H156" i="17"/>
  <c r="G303" i="17"/>
  <c r="H159" i="17"/>
  <c r="G189" i="17"/>
  <c r="B285" i="17"/>
  <c r="B35" i="11" s="1"/>
  <c r="F218" i="17"/>
  <c r="C23" i="13"/>
  <c r="C180" i="17"/>
  <c r="C46" i="13"/>
  <c r="G263" i="17"/>
  <c r="B324" i="17"/>
  <c r="B18" i="17"/>
  <c r="D23" i="13"/>
  <c r="G46" i="17"/>
  <c r="B47" i="17"/>
  <c r="B275" i="17"/>
  <c r="G182" i="17"/>
  <c r="H12" i="17"/>
  <c r="G232" i="17"/>
  <c r="G152" i="17"/>
  <c r="E25" i="17"/>
  <c r="G23" i="17"/>
  <c r="H32" i="17"/>
  <c r="G20" i="17"/>
  <c r="H16" i="13"/>
  <c r="G170" i="17"/>
  <c r="G196" i="17"/>
  <c r="G171" i="17"/>
  <c r="G193" i="17"/>
  <c r="G338" i="17"/>
  <c r="C234" i="17"/>
  <c r="C27" i="11" s="1"/>
  <c r="G167" i="17"/>
  <c r="H201" i="17"/>
  <c r="H333" i="17"/>
  <c r="G164" i="17"/>
  <c r="H307" i="17"/>
  <c r="H316" i="17"/>
  <c r="I117" i="17" l="1"/>
  <c r="H150" i="17"/>
  <c r="G150" i="17"/>
  <c r="I128" i="17"/>
  <c r="I123" i="17"/>
  <c r="I305" i="17"/>
  <c r="I183" i="17"/>
  <c r="I127" i="17"/>
  <c r="I241" i="17"/>
  <c r="I217" i="17"/>
  <c r="G285" i="17"/>
  <c r="B36" i="10" s="1"/>
  <c r="I72" i="17"/>
  <c r="I75" i="17"/>
  <c r="I80" i="17"/>
  <c r="I50" i="17"/>
  <c r="I130" i="17"/>
  <c r="I125" i="17"/>
  <c r="I16" i="17"/>
  <c r="I179" i="17"/>
  <c r="I118" i="17"/>
  <c r="I269" i="17"/>
  <c r="I212" i="17"/>
  <c r="I222" i="17"/>
  <c r="I131" i="17"/>
  <c r="I243" i="17"/>
  <c r="I221" i="17"/>
  <c r="I133" i="17"/>
  <c r="I102" i="17"/>
  <c r="H339" i="17"/>
  <c r="I111" i="17"/>
  <c r="I86" i="17"/>
  <c r="I95" i="17"/>
  <c r="I246" i="17"/>
  <c r="I105" i="17"/>
  <c r="E63" i="17"/>
  <c r="I89" i="17"/>
  <c r="I99" i="17"/>
  <c r="I208" i="17"/>
  <c r="I15" i="17"/>
  <c r="I261" i="17"/>
  <c r="I119" i="17"/>
  <c r="I94" i="17"/>
  <c r="I126" i="17"/>
  <c r="I120" i="17"/>
  <c r="I240" i="17"/>
  <c r="I81" i="17"/>
  <c r="I84" i="17"/>
  <c r="I115" i="17"/>
  <c r="I85" i="17"/>
  <c r="I337" i="17"/>
  <c r="I129" i="17"/>
  <c r="F42" i="11"/>
  <c r="I213" i="17"/>
  <c r="I134" i="17"/>
  <c r="I113" i="17"/>
  <c r="I297" i="17"/>
  <c r="I124" i="17"/>
  <c r="I312" i="17"/>
  <c r="I245" i="17"/>
  <c r="I49" i="17"/>
  <c r="I311" i="17"/>
  <c r="I248" i="17"/>
  <c r="I17" i="17"/>
  <c r="I247" i="17"/>
  <c r="I106" i="17"/>
  <c r="I307" i="17"/>
  <c r="I166" i="17"/>
  <c r="I107" i="17"/>
  <c r="I162" i="17"/>
  <c r="I160" i="17"/>
  <c r="I320" i="17"/>
  <c r="I91" i="17"/>
  <c r="I54" i="17"/>
  <c r="H25" i="17"/>
  <c r="C11" i="10" s="1"/>
  <c r="I132" i="17"/>
  <c r="I93" i="17"/>
  <c r="I76" i="17"/>
  <c r="I192" i="17"/>
  <c r="I82" i="17"/>
  <c r="F10" i="11"/>
  <c r="I153" i="17"/>
  <c r="I79" i="17"/>
  <c r="I239" i="17"/>
  <c r="I289" i="17"/>
  <c r="I168" i="17"/>
  <c r="I203" i="17"/>
  <c r="I273" i="17"/>
  <c r="I116" i="17"/>
  <c r="I229" i="17"/>
  <c r="I90" i="17"/>
  <c r="I38" i="17"/>
  <c r="I83" i="17"/>
  <c r="I161" i="17"/>
  <c r="I74" i="17"/>
  <c r="I27" i="17"/>
  <c r="I121" i="17"/>
  <c r="I77" i="17"/>
  <c r="I211" i="17"/>
  <c r="I58" i="17"/>
  <c r="I59" i="17" s="1"/>
  <c r="H290" i="17"/>
  <c r="C37" i="10" s="1"/>
  <c r="I103" i="17"/>
  <c r="I215" i="17"/>
  <c r="I323" i="17"/>
  <c r="I232" i="17"/>
  <c r="I231" i="17"/>
  <c r="I30" i="17"/>
  <c r="I326" i="17"/>
  <c r="I317" i="17"/>
  <c r="H285" i="17"/>
  <c r="C36" i="10" s="1"/>
  <c r="F36" i="11"/>
  <c r="H225" i="17"/>
  <c r="C27" i="10" s="1"/>
  <c r="C341" i="17"/>
  <c r="I175" i="17"/>
  <c r="I327" i="17"/>
  <c r="H51" i="13"/>
  <c r="D21" i="10"/>
  <c r="I304" i="17"/>
  <c r="I301" i="17"/>
  <c r="I313" i="17"/>
  <c r="I315" i="17"/>
  <c r="I199" i="17"/>
  <c r="I318" i="17"/>
  <c r="I310" i="17"/>
  <c r="I51" i="17"/>
  <c r="I206" i="17"/>
  <c r="I216" i="17"/>
  <c r="I330" i="17"/>
  <c r="I188" i="17"/>
  <c r="I122" i="17"/>
  <c r="I177" i="17"/>
  <c r="I73" i="17"/>
  <c r="I163" i="17"/>
  <c r="I71" i="17"/>
  <c r="I204" i="17"/>
  <c r="D29" i="10"/>
  <c r="I108" i="17"/>
  <c r="I224" i="17"/>
  <c r="I173" i="17"/>
  <c r="I328" i="17"/>
  <c r="I37" i="17"/>
  <c r="I274" i="17"/>
  <c r="I197" i="17"/>
  <c r="I170" i="17"/>
  <c r="D42" i="13"/>
  <c r="I158" i="17"/>
  <c r="I257" i="17"/>
  <c r="I303" i="17"/>
  <c r="I300" i="17"/>
  <c r="I53" i="17"/>
  <c r="I209" i="17"/>
  <c r="G259" i="17"/>
  <c r="B31" i="10" s="1"/>
  <c r="I283" i="17"/>
  <c r="I266" i="17"/>
  <c r="I267" i="17" s="1"/>
  <c r="I100" i="17"/>
  <c r="D33" i="10"/>
  <c r="I29" i="17"/>
  <c r="I321" i="17"/>
  <c r="I271" i="17"/>
  <c r="F26" i="11"/>
  <c r="I329" i="17"/>
  <c r="I332" i="17"/>
  <c r="I14" i="17"/>
  <c r="I263" i="17"/>
  <c r="F35" i="11"/>
  <c r="I279" i="17"/>
  <c r="I280" i="17" s="1"/>
  <c r="I308" i="17"/>
  <c r="I319" i="17"/>
  <c r="I214" i="17"/>
  <c r="I205" i="17"/>
  <c r="G59" i="17"/>
  <c r="B20" i="10" s="1"/>
  <c r="D20" i="10" s="1"/>
  <c r="I61" i="17"/>
  <c r="I62" i="17" s="1"/>
  <c r="I190" i="17"/>
  <c r="I174" i="17"/>
  <c r="I322" i="17"/>
  <c r="I87" i="17"/>
  <c r="I207" i="17"/>
  <c r="I195" i="17"/>
  <c r="I242" i="17"/>
  <c r="H264" i="17"/>
  <c r="C32" i="10" s="1"/>
  <c r="D35" i="10"/>
  <c r="I334" i="17"/>
  <c r="I185" i="17"/>
  <c r="I233" i="17"/>
  <c r="F276" i="17"/>
  <c r="I306" i="17"/>
  <c r="I178" i="17"/>
  <c r="I13" i="17"/>
  <c r="G324" i="17"/>
  <c r="I270" i="17"/>
  <c r="I55" i="17"/>
  <c r="I109" i="17"/>
  <c r="I186" i="17"/>
  <c r="I88" i="17"/>
  <c r="I92" i="17"/>
  <c r="I98" i="17"/>
  <c r="I244" i="17"/>
  <c r="I169" i="17"/>
  <c r="I154" i="17"/>
  <c r="I157" i="17"/>
  <c r="I96" i="17"/>
  <c r="I39" i="17"/>
  <c r="I331" i="17"/>
  <c r="H252" i="17"/>
  <c r="C30" i="10" s="1"/>
  <c r="I193" i="17"/>
  <c r="I114" i="17"/>
  <c r="I36" i="17"/>
  <c r="I309" i="17"/>
  <c r="G56" i="17"/>
  <c r="B19" i="10" s="1"/>
  <c r="I184" i="17"/>
  <c r="I164" i="17"/>
  <c r="I101" i="17"/>
  <c r="H56" i="17"/>
  <c r="C19" i="10" s="1"/>
  <c r="I262" i="17"/>
  <c r="I316" i="17"/>
  <c r="I112" i="17"/>
  <c r="I196" i="17"/>
  <c r="I228" i="17"/>
  <c r="F31" i="11"/>
  <c r="I97" i="17"/>
  <c r="I31" i="17"/>
  <c r="H259" i="17"/>
  <c r="C31" i="10" s="1"/>
  <c r="I250" i="17"/>
  <c r="I78" i="17"/>
  <c r="I189" i="17"/>
  <c r="I176" i="17"/>
  <c r="I249" i="17"/>
  <c r="I155" i="17"/>
  <c r="I70" i="17"/>
  <c r="I194" i="17"/>
  <c r="I104" i="17"/>
  <c r="I296" i="17"/>
  <c r="I156" i="17"/>
  <c r="I302" i="17"/>
  <c r="H298" i="17"/>
  <c r="I110" i="17"/>
  <c r="I220" i="17"/>
  <c r="E41" i="17"/>
  <c r="C21" i="11"/>
  <c r="I314" i="17"/>
  <c r="F41" i="17"/>
  <c r="I202" i="17"/>
  <c r="I33" i="17"/>
  <c r="H234" i="17"/>
  <c r="C28" i="10" s="1"/>
  <c r="C14" i="13"/>
  <c r="I34" i="17"/>
  <c r="I24" i="17"/>
  <c r="I172" i="17"/>
  <c r="I35" i="17"/>
  <c r="I167" i="17"/>
  <c r="G225" i="17"/>
  <c r="B27" i="10" s="1"/>
  <c r="I191" i="17"/>
  <c r="F341" i="17"/>
  <c r="F30" i="11"/>
  <c r="F27" i="11"/>
  <c r="I210" i="17"/>
  <c r="F29" i="11"/>
  <c r="D21" i="11"/>
  <c r="D341" i="17"/>
  <c r="I187" i="17"/>
  <c r="G18" i="17"/>
  <c r="B9" i="10" s="1"/>
  <c r="G298" i="17"/>
  <c r="F11" i="11"/>
  <c r="I165" i="17"/>
  <c r="G264" i="17"/>
  <c r="B32" i="10" s="1"/>
  <c r="G275" i="17"/>
  <c r="B34" i="10" s="1"/>
  <c r="G335" i="17"/>
  <c r="G40" i="17"/>
  <c r="B12" i="10" s="1"/>
  <c r="E253" i="17"/>
  <c r="C12" i="11"/>
  <c r="F63" i="17"/>
  <c r="I230" i="17"/>
  <c r="B341" i="17"/>
  <c r="B24" i="10"/>
  <c r="I200" i="17"/>
  <c r="I52" i="17"/>
  <c r="I236" i="17"/>
  <c r="I237" i="17" s="1"/>
  <c r="D276" i="17"/>
  <c r="I251" i="17"/>
  <c r="I198" i="17"/>
  <c r="H180" i="17"/>
  <c r="C25" i="10" s="1"/>
  <c r="D41" i="17"/>
  <c r="C24" i="10"/>
  <c r="I284" i="17"/>
  <c r="F25" i="11"/>
  <c r="H62" i="13"/>
  <c r="H64" i="13" s="1"/>
  <c r="E341" i="17"/>
  <c r="F18" i="11"/>
  <c r="D63" i="17"/>
  <c r="C63" i="17"/>
  <c r="H25" i="13"/>
  <c r="I258" i="17"/>
  <c r="F253" i="17"/>
  <c r="I227" i="17"/>
  <c r="H55" i="13"/>
  <c r="H324" i="17"/>
  <c r="D8" i="11"/>
  <c r="D12" i="11" s="1"/>
  <c r="G252" i="17"/>
  <c r="B30" i="10" s="1"/>
  <c r="D14" i="13"/>
  <c r="I171" i="17"/>
  <c r="H18" i="17"/>
  <c r="C9" i="10" s="1"/>
  <c r="H40" i="17"/>
  <c r="C12" i="10" s="1"/>
  <c r="B253" i="17"/>
  <c r="D24" i="11"/>
  <c r="D253" i="17"/>
  <c r="I223" i="17"/>
  <c r="H47" i="17"/>
  <c r="I45" i="17"/>
  <c r="I159" i="17"/>
  <c r="C276" i="17"/>
  <c r="H218" i="17"/>
  <c r="C26" i="10" s="1"/>
  <c r="C41" i="17"/>
  <c r="E276" i="17"/>
  <c r="G290" i="17"/>
  <c r="B37" i="10" s="1"/>
  <c r="I287" i="17"/>
  <c r="I28" i="17"/>
  <c r="H275" i="17"/>
  <c r="I272" i="17"/>
  <c r="F23" i="11"/>
  <c r="H46" i="13"/>
  <c r="C47" i="13"/>
  <c r="B8" i="11"/>
  <c r="B41" i="17"/>
  <c r="H14" i="13"/>
  <c r="I333" i="17"/>
  <c r="H335" i="17"/>
  <c r="G218" i="17"/>
  <c r="B26" i="10" s="1"/>
  <c r="I182" i="17"/>
  <c r="I23" i="17"/>
  <c r="G25" i="17"/>
  <c r="B11" i="10" s="1"/>
  <c r="I32" i="17"/>
  <c r="I201" i="17"/>
  <c r="H42" i="13"/>
  <c r="I12" i="17"/>
  <c r="B17" i="11"/>
  <c r="B63" i="17"/>
  <c r="C253" i="17"/>
  <c r="C24" i="11"/>
  <c r="G47" i="17"/>
  <c r="I46" i="17"/>
  <c r="G234" i="17"/>
  <c r="B28" i="10" s="1"/>
  <c r="I338" i="17"/>
  <c r="G339" i="17"/>
  <c r="H23" i="13"/>
  <c r="B276" i="17"/>
  <c r="B33" i="11"/>
  <c r="F33" i="11" s="1"/>
  <c r="G21" i="17"/>
  <c r="B10" i="10" s="1"/>
  <c r="D10" i="10" s="1"/>
  <c r="I20" i="17"/>
  <c r="I21" i="17" s="1"/>
  <c r="I152" i="17"/>
  <c r="G180" i="17"/>
  <c r="B25" i="10" s="1"/>
  <c r="I150" i="17" l="1"/>
  <c r="D36" i="10"/>
  <c r="D30" i="10"/>
  <c r="I298" i="17"/>
  <c r="E65" i="17"/>
  <c r="E292" i="17" s="1"/>
  <c r="E343" i="17" s="1"/>
  <c r="D11" i="10"/>
  <c r="I339" i="17"/>
  <c r="E45" i="11" s="1"/>
  <c r="I290" i="17"/>
  <c r="D66" i="13"/>
  <c r="D27" i="10"/>
  <c r="D37" i="10"/>
  <c r="I259" i="17"/>
  <c r="I18" i="17"/>
  <c r="F65" i="17"/>
  <c r="F292" i="17" s="1"/>
  <c r="F343" i="17" s="1"/>
  <c r="I285" i="17"/>
  <c r="I264" i="17"/>
  <c r="D24" i="10"/>
  <c r="I25" i="17"/>
  <c r="D32" i="10"/>
  <c r="D19" i="10"/>
  <c r="I225" i="17"/>
  <c r="I324" i="17"/>
  <c r="E43" i="11" s="1"/>
  <c r="F43" i="11" s="1"/>
  <c r="I335" i="17"/>
  <c r="E44" i="11" s="1"/>
  <c r="F44" i="11" s="1"/>
  <c r="I275" i="17"/>
  <c r="D31" i="10"/>
  <c r="C37" i="11"/>
  <c r="C39" i="11" s="1"/>
  <c r="C48" i="11" s="1"/>
  <c r="I56" i="17"/>
  <c r="C66" i="13"/>
  <c r="D26" i="10"/>
  <c r="C65" i="17"/>
  <c r="C292" i="17" s="1"/>
  <c r="C343" i="17" s="1"/>
  <c r="I252" i="17"/>
  <c r="G341" i="17"/>
  <c r="D28" i="10"/>
  <c r="D65" i="17"/>
  <c r="D292" i="17" s="1"/>
  <c r="D343" i="17" s="1"/>
  <c r="C13" i="10"/>
  <c r="G276" i="17"/>
  <c r="D37" i="11"/>
  <c r="D39" i="11" s="1"/>
  <c r="D48" i="11" s="1"/>
  <c r="I234" i="17"/>
  <c r="D12" i="10"/>
  <c r="H38" i="13"/>
  <c r="H341" i="17"/>
  <c r="B65" i="17"/>
  <c r="B292" i="17" s="1"/>
  <c r="B343" i="17" s="1"/>
  <c r="H253" i="17"/>
  <c r="H41" i="17"/>
  <c r="I180" i="17"/>
  <c r="C18" i="10"/>
  <c r="C22" i="10" s="1"/>
  <c r="H63" i="17"/>
  <c r="I40" i="17"/>
  <c r="G41" i="17"/>
  <c r="I47" i="17"/>
  <c r="C34" i="10"/>
  <c r="D34" i="10" s="1"/>
  <c r="H276" i="17"/>
  <c r="B12" i="11"/>
  <c r="F8" i="11"/>
  <c r="F12" i="11" s="1"/>
  <c r="D25" i="10"/>
  <c r="B21" i="11"/>
  <c r="B37" i="11" s="1"/>
  <c r="F17" i="11"/>
  <c r="F21" i="11" s="1"/>
  <c r="F24" i="11"/>
  <c r="H47" i="13"/>
  <c r="B18" i="10"/>
  <c r="G63" i="17"/>
  <c r="B13" i="10"/>
  <c r="D9" i="10"/>
  <c r="G253" i="17"/>
  <c r="I218" i="17"/>
  <c r="I276" i="17" l="1"/>
  <c r="I41" i="17"/>
  <c r="I341" i="17"/>
  <c r="F46" i="11"/>
  <c r="E46" i="11"/>
  <c r="E48" i="11" s="1"/>
  <c r="I63" i="17"/>
  <c r="I253" i="17"/>
  <c r="H66" i="13"/>
  <c r="D13" i="10"/>
  <c r="H65" i="17"/>
  <c r="H292" i="17" s="1"/>
  <c r="H343" i="17" s="1"/>
  <c r="G65" i="17"/>
  <c r="G292" i="17" s="1"/>
  <c r="G343" i="17" s="1"/>
  <c r="C38" i="10"/>
  <c r="C40" i="10" s="1"/>
  <c r="B22" i="10"/>
  <c r="B38" i="10" s="1"/>
  <c r="B40" i="10" s="1"/>
  <c r="D18" i="10"/>
  <c r="D22" i="10" s="1"/>
  <c r="D38" i="10" s="1"/>
  <c r="B39" i="11"/>
  <c r="B48" i="11" s="1"/>
  <c r="F37" i="11"/>
  <c r="F39" i="11" s="1"/>
  <c r="I65" i="17" l="1"/>
  <c r="I292" i="17" s="1"/>
  <c r="I343" i="17" s="1"/>
  <c r="F48" i="11"/>
  <c r="D40" i="10"/>
  <c r="I344" i="17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<sst xmlns="http://schemas.openxmlformats.org/spreadsheetml/2006/main" count="801" uniqueCount="720">
  <si>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</si>
  <si>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</si>
  <si>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</si>
  <si>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</si>
  <si>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</si>
  <si>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</si>
  <si>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</si>
  <si>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</si>
  <si>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</si>
  <si>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</si>
  <si>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</si>
  <si>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</si>
  <si>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</si>
  <si>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</si>
  <si>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</si>
  <si>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</si>
  <si>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</si>
  <si>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</si>
  <si>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</si>
  <si>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</si>
  <si>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</si>
  <si>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</si>
  <si>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</si>
  <si>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</si>
  <si>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</si>
  <si>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</si>
  <si>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</si>
  <si>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</si>
  <si>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</si>
  <si>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</si>
  <si>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</si>
  <si>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</si>
  <si>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</si>
  <si>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</si>
  <si>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</si>
  <si>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</si>
  <si>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</si>
  <si>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</si>
  <si>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</si>
  <si>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</si>
  <si>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</si>
  <si>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</si>
  <si>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</si>
  <si>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</si>
  <si>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</si>
  <si>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</si>
  <si>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</si>
  <si>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</si>
  <si>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</si>
  <si>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</si>
  <si>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</si>
  <si>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</si>
  <si>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</si>
  <si>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</si>
  <si>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</si>
  <si>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</si>
  <si>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</si>
  <si>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</si>
  <si>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</si>
  <si>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</si>
  <si>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</si>
  <si>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</si>
  <si>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</si>
  <si>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</si>
  <si>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</si>
  <si>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</si>
  <si>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</si>
  <si>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</si>
  <si>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</si>
  <si>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</si>
  <si>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</si>
  <si>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</si>
  <si>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</si>
  <si>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</si>
  <si>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</si>
  <si>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</si>
  <si>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</si>
  <si>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</si>
  <si>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</si>
  <si>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</si>
  <si>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</si>
  <si>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</si>
  <si>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</si>
  <si>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</si>
  <si>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</si>
  <si>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</si>
  <si>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</si>
  <si>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</si>
  <si>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</si>
  <si>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</si>
  <si>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</si>
  <si>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</si>
  <si>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</si>
  <si>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</si>
  <si>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</si>
  <si>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</si>
  <si>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</si>
  <si>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</si>
  <si>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</si>
  <si>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</si>
  <si>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</si>
  <si>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</si>
  <si>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</si>
  <si>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</si>
  <si>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</si>
  <si>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</si>
  <si>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</si>
  <si>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</si>
  <si>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</si>
  <si>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</si>
  <si>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</si>
  <si>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</si>
  <si>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</si>
  <si>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</si>
  <si>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</si>
  <si>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</si>
  <si>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</si>
  <si>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</si>
  <si>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</si>
  <si>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</si>
  <si>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</si>
  <si>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</si>
  <si>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</si>
  <si>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</si>
  <si>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</si>
  <si>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</si>
  <si>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</si>
  <si>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</si>
  <si>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</si>
  <si>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</si>
  <si>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</si>
  <si>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</si>
  <si>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</si>
  <si>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</si>
  <si>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</si>
  <si>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</si>
  <si>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</si>
  <si>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</si>
  <si>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</si>
  <si>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</si>
  <si>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</si>
  <si>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</si>
  <si>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</si>
  <si>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</si>
  <si>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</si>
  <si>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</si>
  <si>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</si>
  <si>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</si>
  <si>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</si>
  <si>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</si>
  <si>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</si>
  <si>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</si>
  <si>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</si>
  <si>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</si>
  <si>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</si>
  <si>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</si>
  <si>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</si>
  <si>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</si>
  <si>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</si>
  <si>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</si>
  <si>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</si>
  <si>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</si>
  <si>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</si>
  <si>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</si>
  <si>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</si>
  <si>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</si>
  <si>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</si>
  <si>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</si>
  <si>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</si>
  <si>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</si>
  <si>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</si>
  <si>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</si>
  <si>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</si>
  <si>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</si>
  <si>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</si>
  <si>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</si>
  <si>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</si>
  <si>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</si>
  <si>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</si>
  <si>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</si>
  <si>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</si>
  <si>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</si>
  <si>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</si>
  <si>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</si>
  <si>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</si>
  <si>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</si>
  <si>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</si>
  <si>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</si>
  <si>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</si>
  <si>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</si>
  <si>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</si>
  <si>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</si>
  <si>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</si>
  <si>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</si>
  <si>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</si>
  <si>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</si>
  <si>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</si>
  <si>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</si>
  <si>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</si>
  <si>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</si>
  <si>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</si>
  <si>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</si>
  <si>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</si>
  <si>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</si>
  <si>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</si>
  <si>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</si>
  <si>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</si>
  <si>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</si>
  <si>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</si>
  <si>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</si>
  <si>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</si>
  <si>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</si>
  <si>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</si>
  <si>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</si>
  <si>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</si>
  <si>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</si>
  <si>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</si>
  <si>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</si>
  <si>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</si>
  <si>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</si>
  <si>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</si>
  <si>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</si>
  <si>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</si>
  <si>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</si>
  <si>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</si>
  <si>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</si>
  <si>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</si>
  <si>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</si>
  <si>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</si>
  <si>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</si>
  <si>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</si>
  <si>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</si>
  <si>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</si>
  <si>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</si>
  <si>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</si>
  <si>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</si>
  <si>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</si>
  <si>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</si>
  <si>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</si>
  <si>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</si>
  <si>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</si>
  <si>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</si>
  <si>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</si>
  <si>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</si>
  <si>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</si>
  <si>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</si>
  <si>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</si>
  <si>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</si>
  <si>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</si>
  <si>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</si>
  <si>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</si>
  <si>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</si>
  <si>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</si>
  <si>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</si>
  <si>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</si>
  <si>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</si>
  <si>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</si>
  <si>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</si>
  <si>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</si>
  <si>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</si>
  <si>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</si>
  <si>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</si>
  <si>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</si>
  <si>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</si>
  <si>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</si>
  <si>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</si>
  <si>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</si>
  <si>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</si>
  <si>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</si>
  <si>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</si>
  <si>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</si>
  <si>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</si>
  <si>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</si>
  <si>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</si>
  <si>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</si>
  <si>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</si>
  <si>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</si>
  <si>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</si>
  <si>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</si>
  <si>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</si>
  <si>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</si>
  <si>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</si>
  <si>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</si>
  <si>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</si>
  <si>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</si>
  <si>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</si>
  <si>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</si>
  <si>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</si>
  <si>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</si>
  <si>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</si>
  <si>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</si>
  <si>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</si>
  <si>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</si>
  <si>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</si>
  <si>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</si>
  <si>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</si>
  <si>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</si>
  <si>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</si>
  <si>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</si>
  <si>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</si>
  <si>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</si>
  <si>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</si>
  <si>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</si>
  <si>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</si>
  <si>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</si>
  <si>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</si>
  <si>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</si>
  <si>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</si>
  <si>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</si>
  <si>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</si>
  <si>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</si>
  <si>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</si>
  <si>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</si>
  <si>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</si>
  <si>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</si>
  <si>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</si>
  <si>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</si>
  <si>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</si>
  <si>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</si>
  <si>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</si>
  <si>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</si>
  <si>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</si>
  <si>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</si>
  <si>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</si>
  <si>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</si>
  <si>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</si>
  <si>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</si>
  <si>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</si>
  <si>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</si>
  <si>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</si>
  <si>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</si>
  <si>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</si>
  <si>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</si>
  <si>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</si>
  <si>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</si>
  <si>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</si>
  <si>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</si>
  <si>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</si>
  <si>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</si>
  <si>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</si>
  <si>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</si>
  <si>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</si>
  <si>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</si>
  <si>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</si>
  <si>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</si>
  <si>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</si>
  <si>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</si>
  <si>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</si>
  <si>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</si>
  <si>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</si>
  <si>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</si>
  <si>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</si>
  <si>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</si>
  <si>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</si>
  <si>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</si>
  <si>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</si>
  <si>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</si>
  <si>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</si>
  <si>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</si>
  <si>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</si>
  <si>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</si>
  <si>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</si>
  <si>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</si>
  <si>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</si>
  <si>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</si>
  <si>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</si>
  <si>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</si>
  <si>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</si>
  <si>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</si>
  <si>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</si>
  <si>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</si>
  <si>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</si>
  <si>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</si>
  <si>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</si>
  <si>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</si>
  <si>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</si>
  <si>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</si>
  <si>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</si>
  <si>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</si>
  <si>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</si>
  <si>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</si>
  <si>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</si>
  <si>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</si>
  <si>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</si>
  <si>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</si>
  <si>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</si>
  <si>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</si>
  <si>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</si>
  <si>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</si>
  <si>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</si>
  <si>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</si>
  <si>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</si>
  <si>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</si>
  <si>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</si>
  <si>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</si>
  <si>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</si>
  <si>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</si>
  <si>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</si>
  <si>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</si>
  <si>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</si>
  <si>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</si>
  <si>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</si>
  <si>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</si>
  <si>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</si>
  <si>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</si>
  <si>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</si>
  <si>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</si>
  <si>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</si>
  <si>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</si>
  <si>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</si>
  <si>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</si>
  <si>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</si>
  <si>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</si>
  <si>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</si>
  <si>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</si>
  <si>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</si>
  <si>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</si>
  <si>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</si>
  <si>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</si>
  <si>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</si>
  <si>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</si>
  <si>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</si>
  <si>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</si>
  <si>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</si>
  <si>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</si>
  <si>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</si>
  <si>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</si>
  <si>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</si>
  <si>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</si>
  <si>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</si>
  <si>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</si>
  <si>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</si>
  <si>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</si>
  <si>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</si>
  <si>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</si>
  <si>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</si>
  <si>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</si>
  <si>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</si>
  <si>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</si>
  <si>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</si>
  <si>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</si>
  <si>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</si>
  <si>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</si>
  <si>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</si>
  <si>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</si>
  <si>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</si>
  <si>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</si>
  <si>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</si>
  <si>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</si>
  <si>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</si>
  <si>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</si>
  <si>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</si>
  <si>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</si>
  <si>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</si>
  <si>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</si>
  <si>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</si>
  <si>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</si>
  <si>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</si>
  <si>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</si>
  <si>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</si>
  <si>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</si>
  <si>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</si>
  <si>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</si>
  <si>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</si>
  <si>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</si>
  <si>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</si>
  <si>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</si>
  <si>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</si>
  <si>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</si>
  <si>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</si>
  <si>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</si>
  <si>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</si>
  <si>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</si>
  <si>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</si>
  <si>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</si>
  <si>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</si>
  <si>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</si>
  <si>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</si>
  <si>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</si>
  <si>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</si>
  <si>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</si>
  <si>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</si>
  <si>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</si>
  <si>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</si>
  <si>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</si>
  <si>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</si>
  <si>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</si>
  <si>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</si>
  <si>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</si>
  <si>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</si>
  <si>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</si>
  <si>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</si>
  <si>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</si>
  <si>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</si>
  <si>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</si>
  <si>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</si>
  <si>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</si>
  <si>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</si>
  <si>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</si>
  <si>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</si>
  <si>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</si>
  <si>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</si>
  <si>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</si>
  <si>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</si>
  <si>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</si>
  <si>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</si>
  <si>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</si>
  <si>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</si>
  <si>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</si>
  <si>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</si>
  <si>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</si>
  <si>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</si>
  <si>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</si>
  <si>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</si>
  <si>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</si>
  <si>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</si>
  <si>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</si>
  <si>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</si>
  <si>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</si>
  <si>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</si>
  <si>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</si>
  <si>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</si>
  <si>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</si>
  <si>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</si>
  <si>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</si>
  <si>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</si>
  <si>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</si>
  <si>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</si>
  <si>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</si>
  <si>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</si>
  <si>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</si>
  <si>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</si>
  <si>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</si>
  <si>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</si>
  <si>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</si>
  <si>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</si>
  <si>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</si>
  <si>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</si>
  <si>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</si>
  <si>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</si>
  <si>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</si>
  <si>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</si>
  <si>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</si>
  <si>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</si>
  <si>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</si>
  <si>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</si>
  <si>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</si>
  <si>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</si>
  <si>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</si>
  <si>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</si>
  <si>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</si>
  <si>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</si>
  <si>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</si>
  <si>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</si>
  <si>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</si>
  <si>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</si>
  <si>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</si>
  <si>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</si>
  <si>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</si>
  <si>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</si>
  <si>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</si>
  <si>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</si>
  <si>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</si>
  <si>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</si>
  <si>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</si>
  <si>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</si>
  <si>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</si>
  <si>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</si>
  <si>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</si>
  <si>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</si>
  <si>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</si>
  <si>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</si>
  <si>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</si>
  <si>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</si>
  <si>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</si>
  <si>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</si>
  <si>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</si>
  <si>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</si>
  <si>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</si>
  <si>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</si>
  <si>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</si>
  <si>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</si>
  <si>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</si>
  <si>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</si>
  <si>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</si>
  <si>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</si>
  <si>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</si>
  <si>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</si>
  <si>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</si>
  <si>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</si>
  <si>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</si>
  <si>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</si>
  <si>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</si>
  <si>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</si>
  <si>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</si>
  <si>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</si>
  <si>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</si>
  <si>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</si>
  <si>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</si>
  <si>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</si>
  <si>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</si>
  <si>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</si>
  <si>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</si>
  <si>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</si>
  <si>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</si>
  <si>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</si>
  <si>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</si>
  <si>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</si>
  <si>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</si>
  <si>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</si>
  <si>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</si>
  <si>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</si>
  <si>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</si>
  <si>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</si>
  <si>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</si>
  <si>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</si>
  <si>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</si>
  <si>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</si>
  <si>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</si>
  <si>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</si>
  <si>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</si>
  <si>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</si>
  <si>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</si>
  <si>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</si>
  <si>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</si>
  <si>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</si>
  <si>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</si>
  <si>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</si>
  <si>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</si>
  <si>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</si>
  <si>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</si>
  <si>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</si>
  <si>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</si>
  <si>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</si>
  <si>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</si>
  <si>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</si>
  <si>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</si>
  <si>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</si>
  <si>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</si>
  <si>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</si>
  <si>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</si>
  <si>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</si>
  <si>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</si>
  <si>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</si>
  <si>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</si>
  <si>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</si>
  <si>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</si>
  <si>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</si>
  <si>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</si>
  <si>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</si>
  <si>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</si>
  <si>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</si>
  <si>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</si>
  <si>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</si>
  <si>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</si>
  <si>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</si>
  <si>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</si>
  <si>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</si>
  <si>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</si>
  <si>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</si>
  <si>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</si>
  <si>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</si>
  <si>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</si>
  <si>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</si>
  <si>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</si>
  <si>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</si>
  <si>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</si>
  <si>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</si>
  <si>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</si>
  <si>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</si>
  <si>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</si>
  <si>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</si>
  <si>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</si>
  <si>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</si>
  <si>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</si>
  <si>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</si>
  <si>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</si>
  <si>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</si>
  <si>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</si>
  <si>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</si>
  <si>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</si>
  <si>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</si>
  <si>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</si>
  <si>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</si>
  <si>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</si>
  <si>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</si>
  <si>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</si>
  <si>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</si>
  <si>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</si>
  <si>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</si>
  <si>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</si>
  <si>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</si>
  <si>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</si>
  <si>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</si>
  <si>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</si>
  <si>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</si>
  <si>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</si>
  <si>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</si>
  <si>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</si>
  <si>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</si>
  <si>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</si>
  <si>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</si>
  <si>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</si>
  <si>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</si>
  <si>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</si>
  <si>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</si>
  <si>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</si>
  <si>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</si>
  <si>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</si>
  <si>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</si>
  <si>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</si>
  <si>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</si>
  <si>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</si>
  <si>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</si>
  <si>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</si>
  <si>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</si>
  <si>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</si>
  <si>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>FOR THE MONTH ENDED JUNE 30, 2024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</si>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</sst>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0" fontId="41" fillId="0" borderId="0" xfId="0" applyFont="1"/>
    <xf numFmtId="41" fontId="11" fillId="0" borderId="0" xfId="0" applyNumberFormat="1" applyFont="1" applyFill="1"/>
    <xf numFmtId="41" fontId="11" fillId="0" borderId="0" xfId="0" applyNumberFormat="1" applyFont="1" applyFill="1" applyBorder="1" applyAlignment="1">
      <alignment horizontal="right"/>
    </xf>
    <xf numFmtId="170" fontId="21" fillId="0" borderId="27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K17" sqref="K17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717</v>
      </c>
      <c r="B3" s="36"/>
      <c r="C3" s="36"/>
      <c r="D3" s="36"/>
      <c r="E3" s="130"/>
    </row>
    <row r="4" spans="1:5" x14ac:dyDescent="0.25">
      <c r="A4" s="132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205129702.79999998</v>
      </c>
      <c r="C9" s="24">
        <f>+'Unallocated Detail'!H18</f>
        <v>68302764.049999997</v>
      </c>
      <c r="D9" s="14">
        <f>SUM(B9:C9)</f>
        <v>273432466.84999996</v>
      </c>
    </row>
    <row r="10" spans="1:5" x14ac:dyDescent="0.25">
      <c r="A10" s="22" t="s">
        <v>26</v>
      </c>
      <c r="B10" s="28">
        <f>+'Unallocated Detail'!G21</f>
        <v>17472.169999999998</v>
      </c>
      <c r="C10" s="28">
        <f>+'Unallocated Detail'!H21</f>
        <v>0</v>
      </c>
      <c r="D10" s="5">
        <f>SUM(B10:C10)</f>
        <v>17472.169999999998</v>
      </c>
    </row>
    <row r="11" spans="1:5" x14ac:dyDescent="0.25">
      <c r="A11" s="22" t="s">
        <v>25</v>
      </c>
      <c r="B11" s="28">
        <f>+'Unallocated Detail'!G25</f>
        <v>24489460.479999997</v>
      </c>
      <c r="C11" s="28">
        <f>+'Unallocated Detail'!H25</f>
        <v>0</v>
      </c>
      <c r="D11" s="5">
        <f>SUM(B11:C11)</f>
        <v>24489460.479999997</v>
      </c>
    </row>
    <row r="12" spans="1:5" x14ac:dyDescent="0.25">
      <c r="A12" s="22" t="s">
        <v>24</v>
      </c>
      <c r="B12" s="27">
        <f>+'Unallocated Detail'!G40</f>
        <v>9229512.6600000001</v>
      </c>
      <c r="C12" s="26">
        <f>+'Unallocated Detail'!H40</f>
        <v>22791373.759999998</v>
      </c>
      <c r="D12" s="31">
        <f>SUM(B12:C12)</f>
        <v>32020886.419999998</v>
      </c>
    </row>
    <row r="13" spans="1:5" x14ac:dyDescent="0.25">
      <c r="A13" s="22" t="s">
        <v>23</v>
      </c>
      <c r="B13" s="15">
        <f>SUM(B9:B12)</f>
        <v>238866148.10999995</v>
      </c>
      <c r="C13" s="15">
        <f>SUM(C9:C12)</f>
        <v>91094137.810000002</v>
      </c>
      <c r="D13" s="14">
        <f>SUM(D9:D12)</f>
        <v>329960285.92000002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13353383.629999999</v>
      </c>
      <c r="C18" s="24">
        <f>+'Unallocated Detail'!H47</f>
        <v>0</v>
      </c>
      <c r="D18" s="14">
        <f>B18+C18</f>
        <v>13353383.629999999</v>
      </c>
    </row>
    <row r="19" spans="1:4" x14ac:dyDescent="0.25">
      <c r="A19" s="22" t="s">
        <v>21</v>
      </c>
      <c r="B19" s="28">
        <f>+'Unallocated Detail'!G56</f>
        <v>80601642.039999992</v>
      </c>
      <c r="C19" s="28">
        <f>+'Unallocated Detail'!H56</f>
        <v>38161515.599999994</v>
      </c>
      <c r="D19" s="23">
        <f>B19+C19</f>
        <v>118763157.63999999</v>
      </c>
    </row>
    <row r="20" spans="1:4" x14ac:dyDescent="0.25">
      <c r="A20" s="22" t="s">
        <v>20</v>
      </c>
      <c r="B20" s="28">
        <f>+'Unallocated Detail'!G59</f>
        <v>12485117.869999999</v>
      </c>
      <c r="C20" s="28">
        <f>+'Unallocated Detail'!H59</f>
        <v>0</v>
      </c>
      <c r="D20" s="23">
        <f>B20+C20</f>
        <v>12485117.869999999</v>
      </c>
    </row>
    <row r="21" spans="1:4" x14ac:dyDescent="0.25">
      <c r="A21" s="22" t="s">
        <v>19</v>
      </c>
      <c r="B21" s="27">
        <f>+'Unallocated Detail'!G62</f>
        <v>-5271203.66</v>
      </c>
      <c r="C21" s="26">
        <f>+'Unallocated Detail'!H62</f>
        <v>0</v>
      </c>
      <c r="D21" s="25">
        <f>B21+C21</f>
        <v>-5271203.66</v>
      </c>
    </row>
    <row r="22" spans="1:4" x14ac:dyDescent="0.25">
      <c r="A22" s="22" t="s">
        <v>18</v>
      </c>
      <c r="B22" s="15">
        <f>SUM(B18:B21)</f>
        <v>101168939.88</v>
      </c>
      <c r="C22" s="15">
        <f>SUM(C18:C21)</f>
        <v>38161515.599999994</v>
      </c>
      <c r="D22" s="14">
        <f>SUM(D18:D21)</f>
        <v>139330455.47999999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7067383.5599999996</v>
      </c>
      <c r="C24" s="24">
        <f>+'Unallocated Detail'!H150</f>
        <v>1709131.0400000003</v>
      </c>
      <c r="D24" s="14">
        <f t="shared" ref="D24:D37" si="0">B24+C24</f>
        <v>8776514.5999999996</v>
      </c>
    </row>
    <row r="25" spans="1:4" x14ac:dyDescent="0.25">
      <c r="A25" s="22" t="s">
        <v>16</v>
      </c>
      <c r="B25" s="21">
        <f>+'Unallocated Detail'!G180</f>
        <v>2552066.7100000004</v>
      </c>
      <c r="C25" s="21">
        <f>+'Unallocated Detail'!H180</f>
        <v>0</v>
      </c>
      <c r="D25" s="23">
        <f t="shared" si="0"/>
        <v>2552066.7100000004</v>
      </c>
    </row>
    <row r="26" spans="1:4" x14ac:dyDescent="0.25">
      <c r="A26" s="22" t="s">
        <v>15</v>
      </c>
      <c r="B26" s="21">
        <f>+'Unallocated Detail'!G218</f>
        <v>9982581.3100000005</v>
      </c>
      <c r="C26" s="21">
        <f>+'Unallocated Detail'!H218</f>
        <v>5528784.2600000007</v>
      </c>
      <c r="D26" s="23">
        <f t="shared" si="0"/>
        <v>15511365.57</v>
      </c>
    </row>
    <row r="27" spans="1:4" x14ac:dyDescent="0.25">
      <c r="A27" s="22" t="s">
        <v>14</v>
      </c>
      <c r="B27" s="21">
        <f>+'Unallocated Detail'!G225</f>
        <v>10344009.399999999</v>
      </c>
      <c r="C27" s="21">
        <f>+'Unallocated Detail'!H225</f>
        <v>2171413.5100000002</v>
      </c>
      <c r="D27" s="23">
        <f t="shared" si="0"/>
        <v>12515422.909999998</v>
      </c>
    </row>
    <row r="28" spans="1:4" x14ac:dyDescent="0.25">
      <c r="A28" s="22" t="s">
        <v>13</v>
      </c>
      <c r="B28" s="21">
        <f>+'Unallocated Detail'!G234</f>
        <v>7114890.5600000005</v>
      </c>
      <c r="C28" s="21">
        <f>+'Unallocated Detail'!H234</f>
        <v>2655661.17</v>
      </c>
      <c r="D28" s="23">
        <f t="shared" si="0"/>
        <v>9770551.7300000004</v>
      </c>
    </row>
    <row r="29" spans="1:4" x14ac:dyDescent="0.25">
      <c r="A29" s="22" t="s">
        <v>12</v>
      </c>
      <c r="B29" s="21">
        <f>+'Unallocated Detail'!G237</f>
        <v>7912173.9699999997</v>
      </c>
      <c r="C29" s="21">
        <f>+'Unallocated Detail'!H237</f>
        <v>1347190.96</v>
      </c>
      <c r="D29" s="23">
        <f t="shared" si="0"/>
        <v>9259364.9299999997</v>
      </c>
    </row>
    <row r="30" spans="1:4" x14ac:dyDescent="0.25">
      <c r="A30" s="22" t="s">
        <v>11</v>
      </c>
      <c r="B30" s="21">
        <f>+'Unallocated Detail'!G252</f>
        <v>11942104.539999999</v>
      </c>
      <c r="C30" s="21">
        <f>+'Unallocated Detail'!H252</f>
        <v>4144737.6399999997</v>
      </c>
      <c r="D30" s="23">
        <f t="shared" si="0"/>
        <v>16086842.18</v>
      </c>
    </row>
    <row r="31" spans="1:4" x14ac:dyDescent="0.25">
      <c r="A31" s="22" t="s">
        <v>10</v>
      </c>
      <c r="B31" s="21">
        <f>+'Unallocated Detail'!G259</f>
        <v>34581764.210000001</v>
      </c>
      <c r="C31" s="21">
        <f>+'Unallocated Detail'!H259</f>
        <v>15316284.75</v>
      </c>
      <c r="D31" s="23">
        <f t="shared" si="0"/>
        <v>49898048.960000001</v>
      </c>
    </row>
    <row r="32" spans="1:4" x14ac:dyDescent="0.25">
      <c r="A32" s="22" t="s">
        <v>9</v>
      </c>
      <c r="B32" s="21">
        <f>+'Unallocated Detail'!G264</f>
        <v>6407318.1799999997</v>
      </c>
      <c r="C32" s="21">
        <f>+'Unallocated Detail'!H264</f>
        <v>2536718.1800000002</v>
      </c>
      <c r="D32" s="23">
        <f t="shared" si="0"/>
        <v>8944036.3599999994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960120.66999999899</v>
      </c>
      <c r="C34" s="21">
        <f>+'Unallocated Detail'!H275</f>
        <v>8406989.4600000028</v>
      </c>
      <c r="D34" s="20">
        <f t="shared" si="0"/>
        <v>9367110.1300000027</v>
      </c>
    </row>
    <row r="35" spans="1:4" x14ac:dyDescent="0.25">
      <c r="A35" s="13" t="s">
        <v>686</v>
      </c>
      <c r="B35" s="21">
        <f>+'Unallocated Detail'!G280</f>
        <v>19173224.460000001</v>
      </c>
      <c r="C35" s="21">
        <f>+'Unallocated Detail'!H280</f>
        <v>7114695.5999999996</v>
      </c>
      <c r="D35" s="20">
        <f t="shared" si="0"/>
        <v>26287920.060000002</v>
      </c>
    </row>
    <row r="36" spans="1:4" x14ac:dyDescent="0.25">
      <c r="A36" s="13" t="s">
        <v>687</v>
      </c>
      <c r="B36" s="21">
        <f>+'Unallocated Detail'!G285</f>
        <v>5984804.6499999994</v>
      </c>
      <c r="C36" s="21">
        <f>+'Unallocated Detail'!H285</f>
        <v>879474.9</v>
      </c>
      <c r="D36" s="20">
        <f t="shared" si="0"/>
        <v>6864279.5499999998</v>
      </c>
    </row>
    <row r="37" spans="1:4" x14ac:dyDescent="0.25">
      <c r="A37" s="13" t="s">
        <v>688</v>
      </c>
      <c r="B37" s="19">
        <f>+'Unallocated Detail'!G290</f>
        <v>-4051877.26</v>
      </c>
      <c r="C37" s="18">
        <f>+'Unallocated Detail'!H290</f>
        <v>-567195.44000000018</v>
      </c>
      <c r="D37" s="17">
        <f t="shared" si="0"/>
        <v>-4619072.7</v>
      </c>
    </row>
    <row r="38" spans="1:4" x14ac:dyDescent="0.25">
      <c r="A38" s="16" t="s">
        <v>689</v>
      </c>
      <c r="B38" s="15">
        <f>SUM(B22:B37)</f>
        <v>223993262.84</v>
      </c>
      <c r="C38" s="15">
        <f>SUM(C22:C37)</f>
        <v>89405401.63000001</v>
      </c>
      <c r="D38" s="14">
        <f>SUM(D22:D37)</f>
        <v>313398664.47000003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14872885.269999951</v>
      </c>
      <c r="C40" s="9">
        <f>C13-C38</f>
        <v>1688736.1799999923</v>
      </c>
      <c r="D40" s="8">
        <f>D13-D38</f>
        <v>16561621.449999988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C13" sqref="C13"/>
      <selection pane="topRight" activeCell="C13" sqref="C13"/>
      <selection pane="bottomLeft" activeCell="C13" sqref="C13"/>
      <selection pane="bottomRight" activeCell="B23" sqref="B23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JUNE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205129702.79999998</v>
      </c>
      <c r="C8" s="15">
        <f>+'Unallocated Detail'!C18</f>
        <v>68302764.049999997</v>
      </c>
      <c r="D8" s="15">
        <f>+'Unallocated Detail'!D18</f>
        <v>0</v>
      </c>
      <c r="E8" s="15">
        <v>0</v>
      </c>
      <c r="F8" s="14">
        <f>SUM(B8:E8)</f>
        <v>273432466.84999996</v>
      </c>
    </row>
    <row r="9" spans="1:6" ht="18" customHeight="1" x14ac:dyDescent="0.25">
      <c r="A9" s="13" t="s">
        <v>26</v>
      </c>
      <c r="B9" s="102">
        <f>+'Unallocated Detail'!B21</f>
        <v>17472.169999999998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17472.169999999998</v>
      </c>
    </row>
    <row r="10" spans="1:6" ht="18" customHeight="1" x14ac:dyDescent="0.25">
      <c r="A10" s="13" t="s">
        <v>25</v>
      </c>
      <c r="B10" s="102">
        <f>+'Unallocated Detail'!B25</f>
        <v>24489460.479999997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24489460.479999997</v>
      </c>
    </row>
    <row r="11" spans="1:6" ht="18" customHeight="1" x14ac:dyDescent="0.25">
      <c r="A11" s="13" t="s">
        <v>24</v>
      </c>
      <c r="B11" s="27">
        <f>+'Unallocated Detail'!B40</f>
        <v>9229512.6600000001</v>
      </c>
      <c r="C11" s="48">
        <f>+'Unallocated Detail'!C40</f>
        <v>22791373.759999998</v>
      </c>
      <c r="D11" s="48">
        <f>+'Unallocated Detail'!D40</f>
        <v>0</v>
      </c>
      <c r="E11" s="26">
        <v>0</v>
      </c>
      <c r="F11" s="25">
        <f>SUM(B11:E11)</f>
        <v>32020886.419999998</v>
      </c>
    </row>
    <row r="12" spans="1:6" ht="18" customHeight="1" x14ac:dyDescent="0.25">
      <c r="A12" s="13" t="s">
        <v>23</v>
      </c>
      <c r="B12" s="15">
        <f>SUM(B8:B11)</f>
        <v>238866148.10999995</v>
      </c>
      <c r="C12" s="15">
        <f>SUM(C8:C11)</f>
        <v>91094137.810000002</v>
      </c>
      <c r="D12" s="15">
        <f>SUM(D8:D11)</f>
        <v>0</v>
      </c>
      <c r="E12" s="15">
        <f>SUM(E8:E11)</f>
        <v>0</v>
      </c>
      <c r="F12" s="14">
        <f>SUM(F8:F11)</f>
        <v>329960285.92000002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13353383.629999999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13353383.629999999</v>
      </c>
    </row>
    <row r="18" spans="1:6" ht="18" customHeight="1" x14ac:dyDescent="0.25">
      <c r="A18" s="13" t="s">
        <v>21</v>
      </c>
      <c r="B18" s="102">
        <f>+'Unallocated Detail'!B56</f>
        <v>80601642.039999992</v>
      </c>
      <c r="C18" s="102">
        <f>+'Unallocated Detail'!C56</f>
        <v>38161515.599999994</v>
      </c>
      <c r="D18" s="102">
        <f>+'Unallocated Detail'!D56</f>
        <v>0</v>
      </c>
      <c r="E18" s="46">
        <v>0</v>
      </c>
      <c r="F18" s="23">
        <f>SUM(B18:E18)</f>
        <v>118763157.63999999</v>
      </c>
    </row>
    <row r="19" spans="1:6" ht="18" customHeight="1" x14ac:dyDescent="0.25">
      <c r="A19" s="13" t="s">
        <v>20</v>
      </c>
      <c r="B19" s="102">
        <f>+'Unallocated Detail'!B59</f>
        <v>12485117.869999999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12485117.869999999</v>
      </c>
    </row>
    <row r="20" spans="1:6" ht="18" customHeight="1" x14ac:dyDescent="0.25">
      <c r="A20" s="13" t="s">
        <v>19</v>
      </c>
      <c r="B20" s="27">
        <f>+'Unallocated Detail'!B62</f>
        <v>-5271203.66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-5271203.66</v>
      </c>
    </row>
    <row r="21" spans="1:6" ht="18" customHeight="1" x14ac:dyDescent="0.25">
      <c r="A21" s="13" t="s">
        <v>18</v>
      </c>
      <c r="B21" s="15">
        <f>SUM(B17:B20)</f>
        <v>101168939.88</v>
      </c>
      <c r="C21" s="15">
        <f>SUM(C17:C20)</f>
        <v>38161515.599999994</v>
      </c>
      <c r="D21" s="15">
        <f>SUM(D17:D20)</f>
        <v>0</v>
      </c>
      <c r="E21" s="15">
        <f>SUM(E17:E20)</f>
        <v>0</v>
      </c>
      <c r="F21" s="14">
        <f>SUM(F17:F20)</f>
        <v>139330455.47999999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7067383.5599999996</v>
      </c>
      <c r="C23" s="15">
        <f>+'Unallocated Detail'!C150</f>
        <v>1709131.0400000003</v>
      </c>
      <c r="D23" s="15">
        <f>+'Unallocated Detail'!D150</f>
        <v>0</v>
      </c>
      <c r="E23" s="15">
        <v>0</v>
      </c>
      <c r="F23" s="14">
        <f t="shared" ref="F23:F36" si="0">SUM(B23:E23)</f>
        <v>8776514.5999999996</v>
      </c>
    </row>
    <row r="24" spans="1:6" ht="18" customHeight="1" x14ac:dyDescent="0.25">
      <c r="A24" s="13" t="s">
        <v>16</v>
      </c>
      <c r="B24" s="47">
        <f>+'Unallocated Detail'!B180</f>
        <v>2552066.7100000004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2552066.7100000004</v>
      </c>
    </row>
    <row r="25" spans="1:6" ht="18" customHeight="1" x14ac:dyDescent="0.25">
      <c r="A25" s="13" t="s">
        <v>15</v>
      </c>
      <c r="B25" s="47">
        <f>+'Unallocated Detail'!B218</f>
        <v>9982581.3100000005</v>
      </c>
      <c r="C25" s="29">
        <f>+'Unallocated Detail'!C218</f>
        <v>5528784.2600000007</v>
      </c>
      <c r="D25" s="29">
        <f>+'Unallocated Detail'!D218</f>
        <v>0</v>
      </c>
      <c r="E25" s="46">
        <v>0</v>
      </c>
      <c r="F25" s="23">
        <f t="shared" si="0"/>
        <v>15511365.57</v>
      </c>
    </row>
    <row r="26" spans="1:6" ht="18" customHeight="1" x14ac:dyDescent="0.25">
      <c r="A26" s="22" t="s">
        <v>14</v>
      </c>
      <c r="B26" s="47">
        <f>+'Unallocated Detail'!B225</f>
        <v>8896869.1899999995</v>
      </c>
      <c r="C26" s="29">
        <f>+'Unallocated Detail'!C225</f>
        <v>1155734.52</v>
      </c>
      <c r="D26" s="29">
        <f>+'Unallocated Detail'!D225</f>
        <v>2462819.2000000002</v>
      </c>
      <c r="E26" s="46">
        <v>0</v>
      </c>
      <c r="F26" s="23">
        <f t="shared" si="0"/>
        <v>12515422.91</v>
      </c>
    </row>
    <row r="27" spans="1:6" ht="18" customHeight="1" x14ac:dyDescent="0.25">
      <c r="A27" s="13" t="s">
        <v>13</v>
      </c>
      <c r="B27" s="47">
        <f>+'Unallocated Detail'!B234</f>
        <v>6865782.5</v>
      </c>
      <c r="C27" s="29">
        <f>+'Unallocated Detail'!C234</f>
        <v>2505613.8699999996</v>
      </c>
      <c r="D27" s="29">
        <f>+'Unallocated Detail'!D234</f>
        <v>399155.36</v>
      </c>
      <c r="E27" s="46">
        <v>0</v>
      </c>
      <c r="F27" s="23">
        <f t="shared" si="0"/>
        <v>9770551.7299999986</v>
      </c>
    </row>
    <row r="28" spans="1:6" ht="18" customHeight="1" x14ac:dyDescent="0.25">
      <c r="A28" s="13" t="s">
        <v>12</v>
      </c>
      <c r="B28" s="47">
        <f>+'Unallocated Detail'!B237</f>
        <v>7912173.9699999997</v>
      </c>
      <c r="C28" s="29">
        <f>+'Unallocated Detail'!C237</f>
        <v>1347190.96</v>
      </c>
      <c r="D28" s="29">
        <f>+'Unallocated Detail'!D237</f>
        <v>0</v>
      </c>
      <c r="E28" s="46">
        <v>0</v>
      </c>
      <c r="F28" s="23">
        <f t="shared" si="0"/>
        <v>9259364.9299999997</v>
      </c>
    </row>
    <row r="29" spans="1:6" ht="18" customHeight="1" x14ac:dyDescent="0.25">
      <c r="A29" s="22" t="s">
        <v>11</v>
      </c>
      <c r="B29" s="47">
        <f>+'Unallocated Detail'!B252</f>
        <v>6812055.4100000001</v>
      </c>
      <c r="C29" s="29">
        <f>+'Unallocated Detail'!C252</f>
        <v>1375987.1400000001</v>
      </c>
      <c r="D29" s="29">
        <f>+'Unallocated Detail'!D252</f>
        <v>7898799.6300000008</v>
      </c>
      <c r="E29" s="46">
        <v>0</v>
      </c>
      <c r="F29" s="23">
        <f t="shared" si="0"/>
        <v>16086842.180000002</v>
      </c>
    </row>
    <row r="30" spans="1:6" ht="18" customHeight="1" x14ac:dyDescent="0.25">
      <c r="A30" s="13" t="s">
        <v>10</v>
      </c>
      <c r="B30" s="47">
        <f>+'Unallocated Detail'!B259</f>
        <v>33012825.400000002</v>
      </c>
      <c r="C30" s="29">
        <f>+'Unallocated Detail'!C259</f>
        <v>14492454.290000001</v>
      </c>
      <c r="D30" s="29">
        <f>+'Unallocated Detail'!D259</f>
        <v>2392769.27</v>
      </c>
      <c r="E30" s="46">
        <v>0</v>
      </c>
      <c r="F30" s="23">
        <f t="shared" si="0"/>
        <v>49898048.960000008</v>
      </c>
    </row>
    <row r="31" spans="1:6" ht="18" customHeight="1" x14ac:dyDescent="0.25">
      <c r="A31" s="13" t="s">
        <v>9</v>
      </c>
      <c r="B31" s="47">
        <f>+'Unallocated Detail'!B264</f>
        <v>2569681.15</v>
      </c>
      <c r="C31" s="29">
        <f>+'Unallocated Detail'!C264</f>
        <v>521622.21</v>
      </c>
      <c r="D31" s="29">
        <f>+'Unallocated Detail'!D264</f>
        <v>5852733</v>
      </c>
      <c r="E31" s="46">
        <v>0</v>
      </c>
      <c r="F31" s="23">
        <f t="shared" si="0"/>
        <v>8944036.3599999994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960120.66999999899</v>
      </c>
      <c r="C33" s="29">
        <f>+'Unallocated Detail'!C275</f>
        <v>8406989.4600000028</v>
      </c>
      <c r="D33" s="29">
        <f>+'Unallocated Detail'!D275</f>
        <v>0</v>
      </c>
      <c r="E33" s="46">
        <v>0</v>
      </c>
      <c r="F33" s="23">
        <f t="shared" si="0"/>
        <v>9367110.1300000027</v>
      </c>
    </row>
    <row r="34" spans="1:6" ht="18" customHeight="1" x14ac:dyDescent="0.25">
      <c r="A34" s="13" t="s">
        <v>686</v>
      </c>
      <c r="B34" s="47">
        <f>+'Unallocated Detail'!B280</f>
        <v>18749425.420000002</v>
      </c>
      <c r="C34" s="29">
        <f>+'Unallocated Detail'!C280</f>
        <v>6880063.0999999996</v>
      </c>
      <c r="D34" s="29">
        <f>+'Unallocated Detail'!D280</f>
        <v>658431.54</v>
      </c>
      <c r="E34" s="46">
        <v>0</v>
      </c>
      <c r="F34" s="23">
        <f t="shared" si="0"/>
        <v>26287920.060000002</v>
      </c>
    </row>
    <row r="35" spans="1:6" ht="18" customHeight="1" x14ac:dyDescent="0.25">
      <c r="A35" s="13" t="s">
        <v>687</v>
      </c>
      <c r="B35" s="47">
        <f>+'Unallocated Detail'!B285</f>
        <v>5984804.6499999994</v>
      </c>
      <c r="C35" s="46">
        <f>+'Unallocated Detail'!C285</f>
        <v>879474.9</v>
      </c>
      <c r="D35" s="46">
        <f>+'Unallocated Detail'!D285</f>
        <v>0</v>
      </c>
      <c r="E35" s="46">
        <v>0</v>
      </c>
      <c r="F35" s="23">
        <f t="shared" si="0"/>
        <v>6864279.5499999998</v>
      </c>
    </row>
    <row r="36" spans="1:6" ht="18" customHeight="1" x14ac:dyDescent="0.25">
      <c r="A36" s="13" t="s">
        <v>688</v>
      </c>
      <c r="B36" s="27">
        <f>+'Unallocated Detail'!B290</f>
        <v>-4051877.26</v>
      </c>
      <c r="C36" s="48">
        <f>+'Unallocated Detail'!C290</f>
        <v>-567195.44000000018</v>
      </c>
      <c r="D36" s="48">
        <f>+'Unallocated Detail'!D290</f>
        <v>0</v>
      </c>
      <c r="E36" s="26">
        <v>0</v>
      </c>
      <c r="F36" s="25">
        <f t="shared" si="0"/>
        <v>-4619072.7</v>
      </c>
    </row>
    <row r="37" spans="1:6" ht="18" customHeight="1" x14ac:dyDescent="0.25">
      <c r="A37" s="16" t="s">
        <v>689</v>
      </c>
      <c r="B37" s="15">
        <f>SUM(B21:B36)</f>
        <v>211336590.55999997</v>
      </c>
      <c r="C37" s="15">
        <f>SUM(C21:C36)</f>
        <v>82397365.909999996</v>
      </c>
      <c r="D37" s="15">
        <f>SUM(D21:D36)</f>
        <v>19664708</v>
      </c>
      <c r="E37" s="15">
        <f>SUM(E21:E36)</f>
        <v>0</v>
      </c>
      <c r="F37" s="14">
        <f>SUM(F21:F36)</f>
        <v>313398664.47000003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27529557.549999982</v>
      </c>
      <c r="C39" s="15">
        <f>C12-C37</f>
        <v>8696771.900000006</v>
      </c>
      <c r="D39" s="15">
        <f>D12-D37</f>
        <v>-19664708</v>
      </c>
      <c r="E39" s="15">
        <f>E12-E37</f>
        <v>0</v>
      </c>
      <c r="F39" s="124">
        <f>F12-F37</f>
        <v>16561621.449999988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2113320.11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2113320.11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-3893836.24</v>
      </c>
      <c r="F43" s="70">
        <f>SUM(B43:E43)</f>
        <v>-3893836.24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24268326.98</v>
      </c>
      <c r="F44" s="23">
        <f>SUM(B44:E44)</f>
        <v>24268326.98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2113320.11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20374490.740000002</v>
      </c>
      <c r="F46" s="15">
        <f t="shared" si="1"/>
        <v>22487810.850000001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25416237.439999983</v>
      </c>
      <c r="C48" s="43">
        <f>C39-C46</f>
        <v>8696771.900000006</v>
      </c>
      <c r="D48" s="43">
        <f>D39-D46</f>
        <v>-19664708</v>
      </c>
      <c r="E48" s="43">
        <f>E39-E46</f>
        <v>-20374490.740000002</v>
      </c>
      <c r="F48" s="42">
        <f>F39-F46</f>
        <v>-5926189.4000000134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38" sqref="J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JUNE 30,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7681.77</v>
      </c>
      <c r="D9" s="72">
        <f>+'Unallocated Detail'!F220</f>
        <v>5496.75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13178.52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112881.23</v>
      </c>
      <c r="D10" s="85">
        <f>+'Unallocated Detail'!F221</f>
        <v>66951.850000000006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179833.08000000002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1294995.94</v>
      </c>
      <c r="D11" s="85">
        <f>+'Unallocated Detail'!F222</f>
        <v>926647.45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2221643.3899999997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31581.27</v>
      </c>
      <c r="D12" s="85">
        <f>+'Unallocated Detail'!F223</f>
        <v>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1447140.21</v>
      </c>
      <c r="D14" s="85">
        <f>SUM(D9:D13)</f>
        <v>1015678.9899999999</v>
      </c>
      <c r="E14" s="75"/>
      <c r="F14" s="78"/>
      <c r="G14" s="79"/>
      <c r="H14" s="87">
        <f>SUM(H9:H13)</f>
        <v>2462819.1999999997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156732.26</v>
      </c>
      <c r="D16" s="85">
        <f>+'Unallocated Detail'!F227</f>
        <v>83946.92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240679.18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101661.27</v>
      </c>
      <c r="D17" s="85">
        <f>+'Unallocated Detail'!F228</f>
        <v>72744.66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174405.93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0</v>
      </c>
      <c r="D18" s="85">
        <f>+'Unallocated Detail'!F229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0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-9285.4699999999993</v>
      </c>
      <c r="D20" s="85">
        <f>+'Unallocated Detail'!F231</f>
        <v>-6644.28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-15929.75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249108.06000000003</v>
      </c>
      <c r="D23" s="85">
        <f>SUM(D16:D22)</f>
        <v>150047.30000000002</v>
      </c>
      <c r="E23" s="75"/>
      <c r="F23" s="78"/>
      <c r="G23" s="79"/>
      <c r="H23" s="87">
        <f>SUM(H16:H22)</f>
        <v>399155.36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3940161.93</v>
      </c>
      <c r="D25" s="85">
        <f>+'Unallocated Detail'!F239</f>
        <v>2068301.24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6008463.1699999999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242650.04</v>
      </c>
      <c r="D26" s="85">
        <f>+'Unallocated Detail'!F240</f>
        <v>127412.49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370062.53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-2299453.85</v>
      </c>
      <c r="D27" s="85">
        <f>+'Unallocated Detail'!F241</f>
        <v>-1207414.93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-3506868.7800000003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742152.03</v>
      </c>
      <c r="D28" s="85">
        <f>+'Unallocated Detail'!F242</f>
        <v>389694.9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1131846.9300000002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-48120.22</v>
      </c>
      <c r="D29" s="85">
        <f>+'Unallocated Detail'!F243</f>
        <v>-32972.15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-81092.37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279513.52</v>
      </c>
      <c r="D30" s="85">
        <f>+'Unallocated Detail'!F244</f>
        <v>200008.65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479522.17000000004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26965.18</v>
      </c>
      <c r="D31" s="85">
        <f>+'Unallocated Detail'!F245</f>
        <v>44278.57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71243.75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56617.53</v>
      </c>
      <c r="D32" s="85">
        <f>+'Unallocated Detail'!F246</f>
        <v>29729.200000000001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86346.73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411316.46</v>
      </c>
      <c r="D34" s="85">
        <f>+'Unallocated Detail'!F248</f>
        <v>215977.19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627293.65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643559.15</v>
      </c>
      <c r="D35" s="85">
        <f>+'Unallocated Detail'!F249</f>
        <v>337924.98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981484.13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1134687.3600000001</v>
      </c>
      <c r="D37" s="76">
        <f>+'Unallocated Detail'!F251</f>
        <v>595810.36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1730497.7200000002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5130049.13</v>
      </c>
      <c r="D38" s="87">
        <f>SUM(D25:D37)</f>
        <v>2768750.5</v>
      </c>
      <c r="E38" s="75"/>
      <c r="F38" s="78"/>
      <c r="G38" s="79"/>
      <c r="H38" s="87">
        <f>SUM(H25:H37)</f>
        <v>7898799.6300000008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1560186.08</v>
      </c>
      <c r="D40" s="85">
        <f>+'Unallocated Detail'!F257</f>
        <v>819234.51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2379420.59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1568938.81</v>
      </c>
      <c r="D42" s="87">
        <f>SUM(D40:D41)</f>
        <v>823830.46</v>
      </c>
      <c r="E42" s="75"/>
      <c r="F42" s="79"/>
      <c r="G42" s="79"/>
      <c r="H42" s="87">
        <f>SUM(H40:H41)</f>
        <v>2392769.27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3835961.37</v>
      </c>
      <c r="D44" s="85">
        <f>+'Unallocated Detail'!F261</f>
        <v>2014216.1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5850177.4700000007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1675.66</v>
      </c>
      <c r="D46" s="76">
        <f>+'Unallocated Detail'!F263</f>
        <v>879.87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2555.5300000000002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3837637.0300000003</v>
      </c>
      <c r="D47" s="81">
        <f>SUM(D44:D46)</f>
        <v>2015095.9700000002</v>
      </c>
      <c r="E47" s="75"/>
      <c r="F47" s="79"/>
      <c r="G47" s="79"/>
      <c r="H47" s="81">
        <f>SUM(H44:H46)</f>
        <v>5852733.0000000009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423799.03999999998</v>
      </c>
      <c r="D54" s="76">
        <f>+'Unallocated Detail'!F279</f>
        <v>234632.5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658431.54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423799.03999999998</v>
      </c>
      <c r="D55" s="85">
        <f>D54</f>
        <v>234632.5</v>
      </c>
      <c r="E55" s="75"/>
      <c r="F55" s="79"/>
      <c r="G55" s="79"/>
      <c r="H55" s="81">
        <f>SUM(H54)</f>
        <v>658431.54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12656672.280000001</v>
      </c>
      <c r="D66" s="94">
        <f>D64+D59+D55+D51+D47+D42+D38+D23+D14</f>
        <v>7008035.7199999997</v>
      </c>
      <c r="E66" s="95"/>
      <c r="F66" s="95"/>
      <c r="G66" s="96"/>
      <c r="H66" s="94">
        <f>H64+H59+H55+H51+H47+H42+H38+H23+H14</f>
        <v>19664708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zoomScaleNormal="100" workbookViewId="0">
      <pane xSplit="1" ySplit="6" topLeftCell="B323" activePane="bottomRight" state="frozen"/>
      <selection activeCell="C228" sqref="C228"/>
      <selection pane="topRight" activeCell="C228" sqref="C228"/>
      <selection pane="bottomLeft" activeCell="C228" sqref="C228"/>
      <selection pane="bottomRight" activeCell="A59" sqref="A59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40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40"/>
    </row>
    <row r="3" spans="1:10" x14ac:dyDescent="0.25">
      <c r="A3" s="61" t="str">
        <f>Allocated!A3</f>
        <v>FOR THE MONTH ENDED JUNE 30, 2024</v>
      </c>
      <c r="B3" s="61"/>
      <c r="C3" s="61"/>
      <c r="D3" s="61"/>
      <c r="E3" s="61"/>
      <c r="F3" s="61"/>
      <c r="G3" s="61"/>
      <c r="H3" s="61"/>
      <c r="I3" s="61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5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58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25">
      <c r="A12" s="116" t="s">
        <v>34</v>
      </c>
      <c r="B12" s="150">
        <v>105143871.34999999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105143871.34999999</v>
      </c>
      <c r="H12" s="150">
        <f t="shared" si="0"/>
        <v>0</v>
      </c>
      <c r="I12" s="150">
        <f t="shared" ref="I12:I14" si="1">SUM(G12:H12)</f>
        <v>105143871.34999999</v>
      </c>
      <c r="J12" s="151" t="s">
        <v>389</v>
      </c>
    </row>
    <row r="13" spans="1:10" x14ac:dyDescent="0.25">
      <c r="A13" s="116" t="s">
        <v>35</v>
      </c>
      <c r="B13" s="59">
        <v>98381471.439999998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98381471.439999998</v>
      </c>
      <c r="H13" s="59">
        <f t="shared" si="0"/>
        <v>0</v>
      </c>
      <c r="I13" s="59">
        <f t="shared" si="1"/>
        <v>98381471.439999998</v>
      </c>
      <c r="J13" s="151" t="s">
        <v>390</v>
      </c>
    </row>
    <row r="14" spans="1:10" x14ac:dyDescent="0.25">
      <c r="A14" s="116" t="s">
        <v>36</v>
      </c>
      <c r="B14" s="59">
        <v>1604360.01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1604360.01</v>
      </c>
      <c r="H14" s="59">
        <f t="shared" si="0"/>
        <v>0</v>
      </c>
      <c r="I14" s="59">
        <f t="shared" si="1"/>
        <v>1604360.01</v>
      </c>
      <c r="J14" s="151" t="s">
        <v>391</v>
      </c>
    </row>
    <row r="15" spans="1:10" x14ac:dyDescent="0.25">
      <c r="A15" s="116" t="s">
        <v>37</v>
      </c>
      <c r="B15" s="59">
        <v>0</v>
      </c>
      <c r="C15" s="59">
        <v>43446225.530000001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43446225.530000001</v>
      </c>
      <c r="I15" s="59">
        <f t="shared" ref="I15:I17" si="2">SUM(G15:H15)</f>
        <v>43446225.530000001</v>
      </c>
      <c r="J15" s="151" t="s">
        <v>392</v>
      </c>
    </row>
    <row r="16" spans="1:10" x14ac:dyDescent="0.25">
      <c r="A16" s="116" t="s">
        <v>38</v>
      </c>
      <c r="B16" s="59">
        <v>0</v>
      </c>
      <c r="C16" s="59">
        <v>23259091.460000001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23259091.460000001</v>
      </c>
      <c r="I16" s="59">
        <f t="shared" si="2"/>
        <v>23259091.460000001</v>
      </c>
      <c r="J16" s="151" t="s">
        <v>393</v>
      </c>
    </row>
    <row r="17" spans="1:11" x14ac:dyDescent="0.25">
      <c r="A17" s="116" t="s">
        <v>39</v>
      </c>
      <c r="B17" s="59">
        <v>0</v>
      </c>
      <c r="C17" s="59">
        <v>1597447.06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1597447.06</v>
      </c>
      <c r="I17" s="59">
        <f t="shared" si="2"/>
        <v>1597447.06</v>
      </c>
      <c r="J17" s="151" t="s">
        <v>394</v>
      </c>
    </row>
    <row r="18" spans="1:11" x14ac:dyDescent="0.25">
      <c r="A18" s="116" t="s">
        <v>40</v>
      </c>
      <c r="B18" s="59">
        <f t="shared" ref="B18:I18" si="3">SUM(B12:B17)</f>
        <v>205129702.79999998</v>
      </c>
      <c r="C18" s="59">
        <f t="shared" si="3"/>
        <v>68302764.049999997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205129702.79999998</v>
      </c>
      <c r="H18" s="59">
        <f t="shared" si="3"/>
        <v>68302764.049999997</v>
      </c>
      <c r="I18" s="59">
        <f t="shared" si="3"/>
        <v>273432466.84999996</v>
      </c>
      <c r="J18" s="137" t="s">
        <v>388</v>
      </c>
    </row>
    <row r="19" spans="1:11" x14ac:dyDescent="0.25">
      <c r="A19" s="58" t="s">
        <v>41</v>
      </c>
      <c r="B19" s="133"/>
      <c r="C19" s="133"/>
      <c r="D19" s="133"/>
      <c r="E19" s="133"/>
      <c r="F19" s="133"/>
      <c r="G19" s="133"/>
      <c r="H19" s="133"/>
      <c r="I19" s="133"/>
      <c r="J19" s="58"/>
    </row>
    <row r="20" spans="1:11" x14ac:dyDescent="0.25">
      <c r="A20" s="116" t="s">
        <v>42</v>
      </c>
      <c r="B20" s="128">
        <v>17472.169999999998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17472.169999999998</v>
      </c>
      <c r="H20" s="128">
        <f>C20+F20</f>
        <v>0</v>
      </c>
      <c r="I20" s="128">
        <f>SUM(G20:H20)</f>
        <v>17472.169999999998</v>
      </c>
      <c r="J20" s="151" t="s">
        <v>396</v>
      </c>
    </row>
    <row r="21" spans="1:11" x14ac:dyDescent="0.25">
      <c r="A21" s="116" t="s">
        <v>43</v>
      </c>
      <c r="B21" s="59">
        <f t="shared" ref="B21:I21" si="4">SUM(B20)</f>
        <v>17472.169999999998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17472.169999999998</v>
      </c>
      <c r="H21" s="59">
        <f t="shared" si="4"/>
        <v>0</v>
      </c>
      <c r="I21" s="59">
        <f t="shared" si="4"/>
        <v>17472.169999999998</v>
      </c>
      <c r="J21" s="137" t="s">
        <v>395</v>
      </c>
    </row>
    <row r="22" spans="1:11" x14ac:dyDescent="0.25">
      <c r="A22" s="58" t="s">
        <v>44</v>
      </c>
      <c r="B22" s="133"/>
      <c r="C22" s="133"/>
      <c r="D22" s="133"/>
      <c r="E22" s="133"/>
      <c r="F22" s="133"/>
      <c r="G22" s="133"/>
      <c r="H22" s="133"/>
      <c r="I22" s="133"/>
      <c r="J22" s="58"/>
    </row>
    <row r="23" spans="1:11" x14ac:dyDescent="0.25">
      <c r="A23" s="116" t="s">
        <v>45</v>
      </c>
      <c r="B23" s="59">
        <v>14940843.779999999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14940843.779999999</v>
      </c>
      <c r="H23" s="59">
        <f>C23+F23</f>
        <v>0</v>
      </c>
      <c r="I23" s="59">
        <f>SUM(G23:H23)</f>
        <v>14940843.779999999</v>
      </c>
      <c r="J23" s="151" t="s">
        <v>398</v>
      </c>
      <c r="K23" s="152"/>
    </row>
    <row r="24" spans="1:11" x14ac:dyDescent="0.25">
      <c r="A24" s="116" t="s">
        <v>46</v>
      </c>
      <c r="B24" s="128">
        <v>9548616.6999999993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9548616.6999999993</v>
      </c>
      <c r="H24" s="128">
        <f>C24+F24</f>
        <v>0</v>
      </c>
      <c r="I24" s="128">
        <f>SUM(G24:H24)</f>
        <v>9548616.6999999993</v>
      </c>
      <c r="J24" s="151" t="s">
        <v>399</v>
      </c>
    </row>
    <row r="25" spans="1:11" x14ac:dyDescent="0.25">
      <c r="A25" s="116" t="s">
        <v>47</v>
      </c>
      <c r="B25" s="59">
        <f t="shared" ref="B25:I25" si="5">SUM(B23:B24)</f>
        <v>24489460.479999997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24489460.479999997</v>
      </c>
      <c r="H25" s="59">
        <f t="shared" si="5"/>
        <v>0</v>
      </c>
      <c r="I25" s="59">
        <f t="shared" si="5"/>
        <v>24489460.479999997</v>
      </c>
      <c r="J25" s="137" t="s">
        <v>397</v>
      </c>
    </row>
    <row r="26" spans="1:11" x14ac:dyDescent="0.25">
      <c r="A26" s="58" t="s">
        <v>48</v>
      </c>
      <c r="B26" s="133"/>
      <c r="C26" s="133"/>
      <c r="D26" s="133"/>
      <c r="E26" s="133"/>
      <c r="F26" s="133"/>
      <c r="G26" s="133"/>
      <c r="H26" s="133"/>
      <c r="I26" s="133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51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51" t="s">
        <v>606</v>
      </c>
    </row>
    <row r="29" spans="1:11" ht="14.1" customHeight="1" x14ac:dyDescent="0.25">
      <c r="A29" s="116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51" t="s">
        <v>401</v>
      </c>
    </row>
    <row r="30" spans="1:11" x14ac:dyDescent="0.25">
      <c r="A30" s="116" t="s">
        <v>51</v>
      </c>
      <c r="B30" s="59">
        <v>1660085.39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1660085.39</v>
      </c>
      <c r="H30" s="59">
        <f t="shared" si="6"/>
        <v>0</v>
      </c>
      <c r="I30" s="59">
        <f t="shared" si="7"/>
        <v>1660085.39</v>
      </c>
      <c r="J30" s="151" t="s">
        <v>402</v>
      </c>
    </row>
    <row r="31" spans="1:11" x14ac:dyDescent="0.25">
      <c r="A31" s="116" t="s">
        <v>52</v>
      </c>
      <c r="B31" s="59">
        <v>1402688.03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1402688.03</v>
      </c>
      <c r="H31" s="59">
        <f t="shared" si="6"/>
        <v>0</v>
      </c>
      <c r="I31" s="59">
        <f t="shared" si="7"/>
        <v>1402688.03</v>
      </c>
      <c r="J31" s="151" t="s">
        <v>403</v>
      </c>
    </row>
    <row r="32" spans="1:11" x14ac:dyDescent="0.25">
      <c r="A32" s="116" t="s">
        <v>383</v>
      </c>
      <c r="B32" s="59">
        <v>4472811.8600000003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4472811.8600000003</v>
      </c>
      <c r="H32" s="59">
        <f t="shared" si="6"/>
        <v>0</v>
      </c>
      <c r="I32" s="59">
        <f t="shared" si="7"/>
        <v>4472811.8600000003</v>
      </c>
      <c r="J32" s="151" t="s">
        <v>405</v>
      </c>
    </row>
    <row r="33" spans="1:11" x14ac:dyDescent="0.25">
      <c r="A33" s="116" t="s">
        <v>384</v>
      </c>
      <c r="B33" s="59">
        <v>1693927.38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1693927.38</v>
      </c>
      <c r="H33" s="59">
        <f t="shared" si="6"/>
        <v>0</v>
      </c>
      <c r="I33" s="59">
        <f t="shared" si="7"/>
        <v>1693927.38</v>
      </c>
      <c r="J33" s="151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51" t="s">
        <v>406</v>
      </c>
    </row>
    <row r="35" spans="1:11" x14ac:dyDescent="0.25">
      <c r="A35" s="116" t="s">
        <v>54</v>
      </c>
      <c r="B35" s="59">
        <v>0</v>
      </c>
      <c r="C35" s="59">
        <v>204197.26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204197.26</v>
      </c>
      <c r="I35" s="59">
        <f t="shared" si="7"/>
        <v>204197.26</v>
      </c>
      <c r="J35" s="151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51" t="s">
        <v>408</v>
      </c>
    </row>
    <row r="37" spans="1:11" x14ac:dyDescent="0.25">
      <c r="A37" s="116" t="s">
        <v>56</v>
      </c>
      <c r="B37" s="59">
        <v>0</v>
      </c>
      <c r="C37" s="59">
        <v>520.72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520.72</v>
      </c>
      <c r="I37" s="59">
        <f t="shared" si="7"/>
        <v>520.72</v>
      </c>
      <c r="J37" s="151" t="s">
        <v>409</v>
      </c>
    </row>
    <row r="38" spans="1:11" x14ac:dyDescent="0.25">
      <c r="A38" s="116" t="s">
        <v>57</v>
      </c>
      <c r="B38" s="59">
        <v>0</v>
      </c>
      <c r="C38" s="59">
        <v>22321963.739999998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22321963.739999998</v>
      </c>
      <c r="I38" s="59">
        <f t="shared" si="7"/>
        <v>22321963.739999998</v>
      </c>
      <c r="J38" s="151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51" t="s">
        <v>607</v>
      </c>
    </row>
    <row r="40" spans="1:11" x14ac:dyDescent="0.25">
      <c r="A40" s="116" t="s">
        <v>58</v>
      </c>
      <c r="B40" s="59">
        <f t="shared" ref="B40:I40" si="8">SUM(B27:B39)</f>
        <v>9229512.6600000001</v>
      </c>
      <c r="C40" s="59">
        <f t="shared" si="8"/>
        <v>22791373.759999998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9229512.6600000001</v>
      </c>
      <c r="H40" s="59">
        <f t="shared" si="8"/>
        <v>22791373.759999998</v>
      </c>
      <c r="I40" s="59">
        <f t="shared" si="8"/>
        <v>32020886.419999998</v>
      </c>
      <c r="J40" s="137" t="s">
        <v>400</v>
      </c>
    </row>
    <row r="41" spans="1:11" x14ac:dyDescent="0.25">
      <c r="A41" s="115" t="s">
        <v>59</v>
      </c>
      <c r="B41" s="153">
        <f t="shared" ref="B41:I41" si="9">B18+B21+B25+B40</f>
        <v>238866148.10999995</v>
      </c>
      <c r="C41" s="153">
        <f t="shared" si="9"/>
        <v>91094137.810000002</v>
      </c>
      <c r="D41" s="153">
        <f t="shared" si="9"/>
        <v>0</v>
      </c>
      <c r="E41" s="153">
        <f t="shared" si="9"/>
        <v>0</v>
      </c>
      <c r="F41" s="153">
        <f t="shared" si="9"/>
        <v>0</v>
      </c>
      <c r="G41" s="153">
        <f t="shared" si="9"/>
        <v>238866148.10999995</v>
      </c>
      <c r="H41" s="153">
        <f t="shared" si="9"/>
        <v>91094137.810000002</v>
      </c>
      <c r="I41" s="153">
        <f t="shared" si="9"/>
        <v>329960285.92000002</v>
      </c>
      <c r="J41" s="137" t="s">
        <v>387</v>
      </c>
    </row>
    <row r="42" spans="1:11" x14ac:dyDescent="0.25">
      <c r="A42" s="148"/>
      <c r="B42" s="133"/>
      <c r="C42" s="133"/>
      <c r="D42" s="133"/>
      <c r="E42" s="133"/>
      <c r="F42" s="133"/>
      <c r="G42" s="133"/>
      <c r="H42" s="133"/>
      <c r="I42" s="133"/>
    </row>
    <row r="43" spans="1:11" x14ac:dyDescent="0.25">
      <c r="A43" s="115" t="s">
        <v>60</v>
      </c>
      <c r="B43" s="133"/>
      <c r="C43" s="133"/>
      <c r="D43" s="133"/>
      <c r="E43" s="133"/>
      <c r="F43" s="133"/>
      <c r="G43" s="133"/>
      <c r="H43" s="133"/>
      <c r="I43" s="133"/>
      <c r="J43" s="115"/>
    </row>
    <row r="44" spans="1:11" x14ac:dyDescent="0.25">
      <c r="A44" s="58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25">
      <c r="A45" s="116" t="s">
        <v>62</v>
      </c>
      <c r="B45" s="59">
        <v>1619302.76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1619302.76</v>
      </c>
      <c r="H45" s="59">
        <f>C45+F45</f>
        <v>0</v>
      </c>
      <c r="I45" s="59">
        <f>SUM(G45:H45)</f>
        <v>1619302.76</v>
      </c>
      <c r="J45" s="131" t="s">
        <v>413</v>
      </c>
    </row>
    <row r="46" spans="1:11" x14ac:dyDescent="0.25">
      <c r="A46" s="116" t="s">
        <v>63</v>
      </c>
      <c r="B46" s="128">
        <v>11734080.869999999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11734080.869999999</v>
      </c>
      <c r="H46" s="128">
        <f>C46+F46</f>
        <v>0</v>
      </c>
      <c r="I46" s="128">
        <f>SUM(G46:H46)</f>
        <v>11734080.869999999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13353383.629999999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13353383.629999999</v>
      </c>
      <c r="H47" s="59">
        <f t="shared" si="10"/>
        <v>0</v>
      </c>
      <c r="I47" s="59">
        <f t="shared" si="10"/>
        <v>13353383.629999999</v>
      </c>
      <c r="J47" s="137" t="s">
        <v>412</v>
      </c>
    </row>
    <row r="48" spans="1:11" x14ac:dyDescent="0.25">
      <c r="A48" s="58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25">
      <c r="A49" s="116" t="s">
        <v>66</v>
      </c>
      <c r="B49" s="59">
        <v>77216970.239999995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77216970.239999995</v>
      </c>
      <c r="H49" s="59">
        <f t="shared" si="11"/>
        <v>0</v>
      </c>
      <c r="I49" s="59">
        <f t="shared" ref="I49" si="12">SUM(G49:H49)</f>
        <v>77216970.239999995</v>
      </c>
      <c r="J49" s="131" t="s">
        <v>416</v>
      </c>
    </row>
    <row r="50" spans="1:12" x14ac:dyDescent="0.25">
      <c r="A50" s="116" t="s">
        <v>67</v>
      </c>
      <c r="B50" s="59">
        <v>3384671.8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3384671.8</v>
      </c>
      <c r="H50" s="59">
        <f t="shared" si="11"/>
        <v>0</v>
      </c>
      <c r="I50" s="59">
        <f t="shared" ref="I50:I55" si="13">SUM(G50:H50)</f>
        <v>3384671.8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24381939.219999999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24381939.219999999</v>
      </c>
      <c r="I51" s="59">
        <f t="shared" si="13"/>
        <v>24381939.219999999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24636363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24636363</v>
      </c>
      <c r="I52" s="59">
        <f t="shared" si="13"/>
        <v>24636363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-8148039.4800000004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-8148039.4800000004</v>
      </c>
      <c r="I53" s="59">
        <f t="shared" si="13"/>
        <v>-8148039.4800000004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979308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979308</v>
      </c>
      <c r="I54" s="59">
        <f t="shared" si="13"/>
        <v>979308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-3688055.14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-3688055.14</v>
      </c>
      <c r="I55" s="128">
        <f t="shared" si="13"/>
        <v>-3688055.14</v>
      </c>
      <c r="J55" s="131" t="s">
        <v>422</v>
      </c>
      <c r="K55" s="154"/>
    </row>
    <row r="56" spans="1:12" x14ac:dyDescent="0.25">
      <c r="A56" s="116" t="s">
        <v>73</v>
      </c>
      <c r="B56" s="59">
        <f t="shared" ref="B56:I56" si="14">SUM(B49:B55)</f>
        <v>80601642.039999992</v>
      </c>
      <c r="C56" s="59">
        <f t="shared" si="14"/>
        <v>38161515.599999994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80601642.039999992</v>
      </c>
      <c r="H56" s="59">
        <f t="shared" si="14"/>
        <v>38161515.599999994</v>
      </c>
      <c r="I56" s="59">
        <f t="shared" si="14"/>
        <v>118763157.63999999</v>
      </c>
      <c r="J56" s="137" t="s">
        <v>415</v>
      </c>
      <c r="K56" s="154"/>
    </row>
    <row r="57" spans="1:12" x14ac:dyDescent="0.25">
      <c r="A57" s="58" t="s">
        <v>74</v>
      </c>
      <c r="B57" s="133"/>
      <c r="C57" s="133"/>
      <c r="D57" s="133"/>
      <c r="E57" s="133"/>
      <c r="F57" s="133"/>
      <c r="G57" s="133"/>
      <c r="H57" s="133"/>
      <c r="I57" s="133"/>
      <c r="J57" s="58"/>
    </row>
    <row r="58" spans="1:12" x14ac:dyDescent="0.25">
      <c r="A58" s="116" t="s">
        <v>75</v>
      </c>
      <c r="B58" s="128">
        <v>12485117.869999999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12485117.869999999</v>
      </c>
      <c r="H58" s="128">
        <f>C58+F58</f>
        <v>0</v>
      </c>
      <c r="I58" s="128">
        <f>SUM(G58:H58)</f>
        <v>12485117.869999999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12485117.869999999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12485117.869999999</v>
      </c>
      <c r="H59" s="59">
        <f t="shared" si="15"/>
        <v>0</v>
      </c>
      <c r="I59" s="59">
        <f t="shared" si="15"/>
        <v>12485117.869999999</v>
      </c>
      <c r="J59" s="137" t="s">
        <v>423</v>
      </c>
    </row>
    <row r="60" spans="1:12" x14ac:dyDescent="0.25">
      <c r="A60" s="58" t="s">
        <v>77</v>
      </c>
      <c r="B60" s="133"/>
      <c r="C60" s="133"/>
      <c r="D60" s="133"/>
      <c r="E60" s="133"/>
      <c r="F60" s="133"/>
      <c r="G60" s="133"/>
      <c r="H60" s="133"/>
      <c r="I60" s="133"/>
      <c r="J60" s="58"/>
    </row>
    <row r="61" spans="1:12" x14ac:dyDescent="0.25">
      <c r="A61" s="116" t="s">
        <v>78</v>
      </c>
      <c r="B61" s="128">
        <v>-5271203.66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-5271203.66</v>
      </c>
      <c r="H61" s="128">
        <f>C61+F61</f>
        <v>0</v>
      </c>
      <c r="I61" s="128">
        <f>SUM(G61:H61)</f>
        <v>-5271203.66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-5271203.66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-5271203.66</v>
      </c>
      <c r="H62" s="59">
        <f t="shared" si="16"/>
        <v>0</v>
      </c>
      <c r="I62" s="59">
        <f t="shared" si="16"/>
        <v>-5271203.66</v>
      </c>
      <c r="J62" s="137" t="s">
        <v>425</v>
      </c>
    </row>
    <row r="63" spans="1:12" x14ac:dyDescent="0.25">
      <c r="A63" s="115" t="s">
        <v>80</v>
      </c>
      <c r="B63" s="155">
        <f t="shared" ref="B63:I63" si="17">B47+B56+B59+B62</f>
        <v>101168939.88</v>
      </c>
      <c r="C63" s="155">
        <f t="shared" si="17"/>
        <v>38161515.599999994</v>
      </c>
      <c r="D63" s="155">
        <f t="shared" si="17"/>
        <v>0</v>
      </c>
      <c r="E63" s="55">
        <f t="shared" si="17"/>
        <v>0</v>
      </c>
      <c r="F63" s="55">
        <f t="shared" si="17"/>
        <v>0</v>
      </c>
      <c r="G63" s="155">
        <f t="shared" si="17"/>
        <v>101168939.88</v>
      </c>
      <c r="H63" s="155">
        <f t="shared" si="17"/>
        <v>38161515.599999994</v>
      </c>
      <c r="I63" s="155">
        <f t="shared" si="17"/>
        <v>139330455.47999999</v>
      </c>
      <c r="J63" s="137" t="s">
        <v>411</v>
      </c>
      <c r="L63" s="154"/>
    </row>
    <row r="64" spans="1:12" x14ac:dyDescent="0.25">
      <c r="A64" s="148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6">
        <f t="shared" ref="B65:I65" si="18">B41-B63</f>
        <v>137697208.22999996</v>
      </c>
      <c r="C65" s="156">
        <f t="shared" si="18"/>
        <v>52932622.210000008</v>
      </c>
      <c r="D65" s="156">
        <f t="shared" si="18"/>
        <v>0</v>
      </c>
      <c r="E65" s="156">
        <f t="shared" si="18"/>
        <v>0</v>
      </c>
      <c r="F65" s="156">
        <f t="shared" si="18"/>
        <v>0</v>
      </c>
      <c r="G65" s="156">
        <f t="shared" si="18"/>
        <v>137697208.22999996</v>
      </c>
      <c r="H65" s="156">
        <f t="shared" si="18"/>
        <v>52932622.210000008</v>
      </c>
      <c r="I65" s="156">
        <f t="shared" si="18"/>
        <v>190629830.44000003</v>
      </c>
      <c r="J65" s="116"/>
    </row>
    <row r="66" spans="1:10" ht="15.75" thickTop="1" x14ac:dyDescent="0.25">
      <c r="A66" s="148"/>
      <c r="B66" s="133"/>
      <c r="C66" s="133"/>
      <c r="D66" s="133"/>
      <c r="E66" s="133"/>
      <c r="F66" s="133"/>
      <c r="G66" s="133"/>
      <c r="H66" s="133"/>
      <c r="I66" s="133"/>
      <c r="J66" s="115"/>
    </row>
    <row r="67" spans="1:10" x14ac:dyDescent="0.25">
      <c r="A67" s="115" t="s">
        <v>82</v>
      </c>
      <c r="B67" s="133"/>
      <c r="C67" s="133"/>
      <c r="D67" s="133"/>
      <c r="E67" s="133"/>
      <c r="F67" s="133"/>
      <c r="G67" s="133"/>
      <c r="H67" s="133"/>
      <c r="I67" s="133"/>
      <c r="J67" s="116"/>
    </row>
    <row r="68" spans="1:10" x14ac:dyDescent="0.25">
      <c r="A68" s="116" t="s">
        <v>83</v>
      </c>
      <c r="B68" s="133"/>
      <c r="C68" s="133"/>
      <c r="D68" s="133"/>
      <c r="E68" s="133"/>
      <c r="F68" s="133"/>
      <c r="G68" s="133"/>
      <c r="H68" s="133"/>
      <c r="I68" s="133"/>
      <c r="J68" s="58"/>
    </row>
    <row r="69" spans="1:10" x14ac:dyDescent="0.25">
      <c r="A69" s="58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25">
      <c r="A70" s="116" t="s">
        <v>85</v>
      </c>
      <c r="B70" s="59">
        <v>110008.24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110008.24</v>
      </c>
      <c r="H70" s="59">
        <f t="shared" ref="H70:H133" si="20">C70+F70</f>
        <v>0</v>
      </c>
      <c r="I70" s="59">
        <f t="shared" ref="I70:I133" si="21">SUM(G70:H70)</f>
        <v>110008.24</v>
      </c>
      <c r="J70" s="131" t="s">
        <v>429</v>
      </c>
    </row>
    <row r="71" spans="1:10" x14ac:dyDescent="0.25">
      <c r="A71" s="116" t="s">
        <v>86</v>
      </c>
      <c r="B71" s="59">
        <v>477710.81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477710.81</v>
      </c>
      <c r="H71" s="59">
        <f t="shared" si="20"/>
        <v>0</v>
      </c>
      <c r="I71" s="59">
        <f t="shared" si="21"/>
        <v>477710.81</v>
      </c>
      <c r="J71" s="131" t="s">
        <v>430</v>
      </c>
    </row>
    <row r="72" spans="1:10" x14ac:dyDescent="0.25">
      <c r="A72" s="116" t="s">
        <v>87</v>
      </c>
      <c r="B72" s="59">
        <v>144478.19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144478.19</v>
      </c>
      <c r="H72" s="59">
        <f t="shared" si="20"/>
        <v>0</v>
      </c>
      <c r="I72" s="59">
        <f t="shared" si="21"/>
        <v>144478.19</v>
      </c>
      <c r="J72" s="131" t="s">
        <v>431</v>
      </c>
    </row>
    <row r="73" spans="1:10" x14ac:dyDescent="0.25">
      <c r="A73" s="116" t="s">
        <v>88</v>
      </c>
      <c r="B73" s="59">
        <v>823636.1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823636.1</v>
      </c>
      <c r="H73" s="59">
        <f t="shared" si="20"/>
        <v>0</v>
      </c>
      <c r="I73" s="59">
        <f t="shared" si="21"/>
        <v>823636.1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-84273.06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-84273.06</v>
      </c>
      <c r="H75" s="59">
        <f t="shared" si="20"/>
        <v>0</v>
      </c>
      <c r="I75" s="59">
        <f t="shared" si="21"/>
        <v>-84273.06</v>
      </c>
      <c r="J75" s="131" t="s">
        <v>434</v>
      </c>
    </row>
    <row r="76" spans="1:10" x14ac:dyDescent="0.25">
      <c r="A76" s="116" t="s">
        <v>91</v>
      </c>
      <c r="B76" s="59">
        <v>112503.39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112503.39</v>
      </c>
      <c r="H76" s="59">
        <f t="shared" si="20"/>
        <v>0</v>
      </c>
      <c r="I76" s="59">
        <f t="shared" si="21"/>
        <v>112503.39</v>
      </c>
      <c r="J76" s="131" t="s">
        <v>435</v>
      </c>
    </row>
    <row r="77" spans="1:10" x14ac:dyDescent="0.25">
      <c r="A77" s="116" t="s">
        <v>92</v>
      </c>
      <c r="B77" s="59">
        <v>-375428.36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-375428.36</v>
      </c>
      <c r="H77" s="59">
        <f t="shared" si="20"/>
        <v>0</v>
      </c>
      <c r="I77" s="59">
        <f t="shared" si="21"/>
        <v>-375428.36</v>
      </c>
      <c r="J77" s="131" t="s">
        <v>436</v>
      </c>
    </row>
    <row r="78" spans="1:10" x14ac:dyDescent="0.25">
      <c r="A78" s="116" t="s">
        <v>93</v>
      </c>
      <c r="B78" s="59">
        <v>320872.71999999997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320872.71999999997</v>
      </c>
      <c r="H78" s="59">
        <f t="shared" si="20"/>
        <v>0</v>
      </c>
      <c r="I78" s="59">
        <f t="shared" si="21"/>
        <v>320872.71999999997</v>
      </c>
      <c r="J78" s="131" t="s">
        <v>437</v>
      </c>
    </row>
    <row r="79" spans="1:10" x14ac:dyDescent="0.25">
      <c r="A79" s="116" t="s">
        <v>94</v>
      </c>
      <c r="B79" s="59">
        <v>168988.84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168988.84</v>
      </c>
      <c r="H79" s="59">
        <f t="shared" si="20"/>
        <v>0</v>
      </c>
      <c r="I79" s="59">
        <f t="shared" si="21"/>
        <v>168988.84</v>
      </c>
      <c r="J79" s="131" t="s">
        <v>438</v>
      </c>
    </row>
    <row r="80" spans="1:10" x14ac:dyDescent="0.25">
      <c r="A80" s="116" t="s">
        <v>95</v>
      </c>
      <c r="B80" s="59">
        <v>118316.18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118316.18</v>
      </c>
      <c r="H80" s="59">
        <f t="shared" si="20"/>
        <v>0</v>
      </c>
      <c r="I80" s="59">
        <f t="shared" si="21"/>
        <v>118316.18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340920.99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340920.99</v>
      </c>
      <c r="H82" s="59">
        <f t="shared" si="20"/>
        <v>0</v>
      </c>
      <c r="I82" s="59">
        <f t="shared" si="21"/>
        <v>340920.99</v>
      </c>
      <c r="J82" s="131" t="s">
        <v>440</v>
      </c>
    </row>
    <row r="83" spans="1:10" x14ac:dyDescent="0.25">
      <c r="A83" s="116" t="s">
        <v>98</v>
      </c>
      <c r="B83" s="59">
        <v>22919.72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22919.72</v>
      </c>
      <c r="H83" s="59">
        <f t="shared" si="20"/>
        <v>0</v>
      </c>
      <c r="I83" s="59">
        <f t="shared" si="21"/>
        <v>22919.72</v>
      </c>
      <c r="J83" s="131" t="s">
        <v>441</v>
      </c>
    </row>
    <row r="84" spans="1:10" x14ac:dyDescent="0.25">
      <c r="A84" s="116" t="s">
        <v>99</v>
      </c>
      <c r="B84" s="59">
        <v>152435.71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152435.71</v>
      </c>
      <c r="H84" s="59">
        <f t="shared" si="20"/>
        <v>0</v>
      </c>
      <c r="I84" s="59">
        <f t="shared" si="21"/>
        <v>152435.71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7837.21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7837.21</v>
      </c>
      <c r="H86" s="59">
        <f t="shared" si="20"/>
        <v>0</v>
      </c>
      <c r="I86" s="59">
        <f t="shared" si="21"/>
        <v>7837.21</v>
      </c>
      <c r="J86" s="131" t="s">
        <v>443</v>
      </c>
    </row>
    <row r="87" spans="1:10" x14ac:dyDescent="0.25">
      <c r="A87" s="116" t="s">
        <v>102</v>
      </c>
      <c r="B87" s="59">
        <v>47083.13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47083.13</v>
      </c>
      <c r="H87" s="59">
        <f t="shared" si="20"/>
        <v>0</v>
      </c>
      <c r="I87" s="59">
        <f t="shared" si="21"/>
        <v>47083.13</v>
      </c>
      <c r="J87" s="131" t="s">
        <v>444</v>
      </c>
    </row>
    <row r="88" spans="1:10" x14ac:dyDescent="0.25">
      <c r="A88" s="116" t="s">
        <v>103</v>
      </c>
      <c r="B88" s="59">
        <v>34069.22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34069.22</v>
      </c>
      <c r="H88" s="59">
        <f t="shared" si="20"/>
        <v>0</v>
      </c>
      <c r="I88" s="59">
        <f t="shared" si="21"/>
        <v>34069.22</v>
      </c>
      <c r="J88" s="131" t="s">
        <v>445</v>
      </c>
    </row>
    <row r="89" spans="1:10" x14ac:dyDescent="0.25">
      <c r="A89" s="116" t="s">
        <v>104</v>
      </c>
      <c r="B89" s="59">
        <v>45754.17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45754.17</v>
      </c>
      <c r="H89" s="59">
        <f t="shared" si="20"/>
        <v>0</v>
      </c>
      <c r="I89" s="59">
        <f t="shared" si="21"/>
        <v>45754.17</v>
      </c>
      <c r="J89" s="131" t="s">
        <v>446</v>
      </c>
    </row>
    <row r="90" spans="1:10" x14ac:dyDescent="0.25">
      <c r="A90" s="116" t="s">
        <v>105</v>
      </c>
      <c r="B90" s="59">
        <v>266053.40000000002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266053.40000000002</v>
      </c>
      <c r="H90" s="59">
        <f t="shared" si="20"/>
        <v>0</v>
      </c>
      <c r="I90" s="59">
        <f t="shared" si="21"/>
        <v>266053.40000000002</v>
      </c>
      <c r="J90" s="131" t="s">
        <v>447</v>
      </c>
    </row>
    <row r="91" spans="1:10" x14ac:dyDescent="0.25">
      <c r="A91" s="116" t="s">
        <v>106</v>
      </c>
      <c r="B91" s="59">
        <v>503053.97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503053.97</v>
      </c>
      <c r="H91" s="59">
        <f t="shared" si="20"/>
        <v>0</v>
      </c>
      <c r="I91" s="59">
        <f t="shared" si="21"/>
        <v>503053.97</v>
      </c>
      <c r="J91" s="131" t="s">
        <v>448</v>
      </c>
    </row>
    <row r="92" spans="1:10" x14ac:dyDescent="0.25">
      <c r="A92" s="116" t="s">
        <v>107</v>
      </c>
      <c r="B92" s="59">
        <v>1127175.93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1127175.93</v>
      </c>
      <c r="H92" s="59">
        <f t="shared" si="20"/>
        <v>0</v>
      </c>
      <c r="I92" s="59">
        <f t="shared" si="21"/>
        <v>1127175.93</v>
      </c>
      <c r="J92" s="131" t="s">
        <v>449</v>
      </c>
    </row>
    <row r="93" spans="1:10" x14ac:dyDescent="0.25">
      <c r="A93" s="116" t="s">
        <v>108</v>
      </c>
      <c r="B93" s="59">
        <v>251074.57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251074.57</v>
      </c>
      <c r="H93" s="59">
        <f t="shared" si="20"/>
        <v>0</v>
      </c>
      <c r="I93" s="59">
        <f t="shared" si="21"/>
        <v>251074.57</v>
      </c>
      <c r="J93" s="131" t="s">
        <v>450</v>
      </c>
    </row>
    <row r="94" spans="1:10" x14ac:dyDescent="0.25">
      <c r="A94" s="116" t="s">
        <v>109</v>
      </c>
      <c r="B94" s="59">
        <v>696281.32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696281.32</v>
      </c>
      <c r="H94" s="59">
        <f t="shared" si="20"/>
        <v>0</v>
      </c>
      <c r="I94" s="59">
        <f t="shared" si="21"/>
        <v>696281.32</v>
      </c>
      <c r="J94" s="131" t="s">
        <v>451</v>
      </c>
    </row>
    <row r="95" spans="1:10" x14ac:dyDescent="0.25">
      <c r="A95" s="116" t="s">
        <v>110</v>
      </c>
      <c r="B95" s="59">
        <v>66730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66730</v>
      </c>
      <c r="H95" s="59">
        <f t="shared" si="20"/>
        <v>0</v>
      </c>
      <c r="I95" s="59">
        <f t="shared" si="21"/>
        <v>66730</v>
      </c>
      <c r="J95" s="131" t="s">
        <v>452</v>
      </c>
    </row>
    <row r="96" spans="1:10" x14ac:dyDescent="0.25">
      <c r="A96" s="116" t="s">
        <v>111</v>
      </c>
      <c r="B96" s="59">
        <v>35735.79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35735.79</v>
      </c>
      <c r="H96" s="59">
        <f t="shared" si="20"/>
        <v>0</v>
      </c>
      <c r="I96" s="59">
        <f t="shared" si="21"/>
        <v>35735.79</v>
      </c>
      <c r="J96" s="131" t="s">
        <v>453</v>
      </c>
    </row>
    <row r="97" spans="1:10" x14ac:dyDescent="0.25">
      <c r="A97" s="116" t="s">
        <v>112</v>
      </c>
      <c r="B97" s="59">
        <v>1356287.46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1356287.46</v>
      </c>
      <c r="H97" s="59">
        <f t="shared" si="20"/>
        <v>0</v>
      </c>
      <c r="I97" s="59">
        <f t="shared" si="21"/>
        <v>1356287.46</v>
      </c>
      <c r="J97" s="131" t="s">
        <v>454</v>
      </c>
    </row>
    <row r="98" spans="1:10" x14ac:dyDescent="0.25">
      <c r="A98" s="116" t="s">
        <v>113</v>
      </c>
      <c r="B98" s="59">
        <v>297157.92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297157.92</v>
      </c>
      <c r="H98" s="59">
        <f t="shared" si="20"/>
        <v>0</v>
      </c>
      <c r="I98" s="59">
        <f t="shared" si="21"/>
        <v>297157.92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26714.48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26714.48</v>
      </c>
      <c r="I101" s="59">
        <f t="shared" si="21"/>
        <v>26714.48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27415.73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27415.73</v>
      </c>
      <c r="I105" s="59">
        <f t="shared" si="21"/>
        <v>27415.73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214268.38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214268.38</v>
      </c>
      <c r="I108" s="59">
        <f t="shared" si="21"/>
        <v>214268.38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-9721.2900000000009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-9721.2900000000009</v>
      </c>
      <c r="I109" s="59">
        <f t="shared" si="21"/>
        <v>-9721.2900000000009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74818.69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74818.69</v>
      </c>
      <c r="I110" s="59">
        <f t="shared" si="21"/>
        <v>74818.69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18151.28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18151.28</v>
      </c>
      <c r="I111" s="59">
        <f t="shared" si="21"/>
        <v>18151.28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1140.67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1140.67</v>
      </c>
      <c r="I113" s="59">
        <f t="shared" si="21"/>
        <v>1140.67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23338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23338</v>
      </c>
      <c r="I114" s="59">
        <f t="shared" si="21"/>
        <v>23338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21853.78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21853.78</v>
      </c>
      <c r="I115" s="59">
        <f t="shared" si="21"/>
        <v>21853.78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6644.12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6644.12</v>
      </c>
      <c r="I116" s="59">
        <f t="shared" si="21"/>
        <v>6644.12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4871.6099999999997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4871.6099999999997</v>
      </c>
      <c r="I120" s="59">
        <f t="shared" si="21"/>
        <v>4871.6099999999997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16391.330000000002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16391.330000000002</v>
      </c>
      <c r="I123" s="59">
        <f t="shared" si="21"/>
        <v>16391.330000000002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15173.06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15173.06</v>
      </c>
      <c r="I124" s="59">
        <f t="shared" si="21"/>
        <v>15173.06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139156.92000000001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139156.92000000001</v>
      </c>
      <c r="I125" s="59">
        <f t="shared" si="21"/>
        <v>139156.92000000001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718.65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718.65</v>
      </c>
      <c r="I126" s="59">
        <f t="shared" si="21"/>
        <v>718.65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34868.47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34868.47</v>
      </c>
      <c r="I127" s="59">
        <f t="shared" si="21"/>
        <v>34868.47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2317.4699999999998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2317.4699999999998</v>
      </c>
      <c r="I128" s="59">
        <f t="shared" si="21"/>
        <v>2317.4699999999998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389.54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389.54</v>
      </c>
      <c r="I129" s="59">
        <f t="shared" si="21"/>
        <v>389.54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46.78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46.78</v>
      </c>
      <c r="I130" s="59">
        <f t="shared" si="21"/>
        <v>46.78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105886.73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105886.73</v>
      </c>
      <c r="I131" s="59">
        <f t="shared" si="21"/>
        <v>105886.73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218507.94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218507.94</v>
      </c>
      <c r="I132" s="59">
        <f t="shared" si="21"/>
        <v>218507.94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255949.77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255949.77</v>
      </c>
      <c r="I133" s="59">
        <f t="shared" si="21"/>
        <v>255949.77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184197.25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184197.25</v>
      </c>
      <c r="I134" s="59">
        <f t="shared" ref="I134" si="24">SUM(G134:H134)</f>
        <v>184197.25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G148" si="25">B135+E135</f>
        <v>0</v>
      </c>
      <c r="H135" s="59">
        <f t="shared" ref="H135:H148" si="26">C135+F135</f>
        <v>0</v>
      </c>
      <c r="I135" s="59">
        <f t="shared" ref="I135:I148" si="27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64955.719999999994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6"/>
        <v>64955.719999999994</v>
      </c>
      <c r="I136" s="59">
        <f t="shared" si="27"/>
        <v>64955.719999999994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1415.23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6"/>
        <v>1415.23</v>
      </c>
      <c r="I137" s="59">
        <f t="shared" si="27"/>
        <v>1415.23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si="25"/>
        <v>0</v>
      </c>
      <c r="H138" s="59">
        <f t="shared" si="26"/>
        <v>207.31</v>
      </c>
      <c r="I138" s="59">
        <f t="shared" si="27"/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5"/>
        <v>0</v>
      </c>
      <c r="H139" s="59">
        <f t="shared" si="26"/>
        <v>0</v>
      </c>
      <c r="I139" s="59">
        <f t="shared" si="27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69127.350000000006</v>
      </c>
      <c r="D140" s="59">
        <v>0</v>
      </c>
      <c r="E140" s="59">
        <v>0</v>
      </c>
      <c r="F140" s="59">
        <v>0</v>
      </c>
      <c r="G140" s="59">
        <f t="shared" si="25"/>
        <v>0</v>
      </c>
      <c r="H140" s="59">
        <f t="shared" si="26"/>
        <v>69127.350000000006</v>
      </c>
      <c r="I140" s="59">
        <f t="shared" si="27"/>
        <v>69127.350000000006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131377.5</v>
      </c>
      <c r="D141" s="59">
        <v>0</v>
      </c>
      <c r="E141" s="59">
        <v>0</v>
      </c>
      <c r="F141" s="59">
        <v>0</v>
      </c>
      <c r="G141" s="59">
        <f t="shared" si="25"/>
        <v>0</v>
      </c>
      <c r="H141" s="59">
        <f t="shared" si="26"/>
        <v>131377.5</v>
      </c>
      <c r="I141" s="59">
        <f t="shared" si="27"/>
        <v>131377.5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442.79999999999995</v>
      </c>
      <c r="D142" s="59">
        <v>0</v>
      </c>
      <c r="E142" s="59">
        <v>0</v>
      </c>
      <c r="F142" s="59">
        <v>0</v>
      </c>
      <c r="G142" s="59">
        <f t="shared" si="25"/>
        <v>0</v>
      </c>
      <c r="H142" s="59">
        <f t="shared" si="26"/>
        <v>442.79999999999995</v>
      </c>
      <c r="I142" s="59">
        <f t="shared" si="27"/>
        <v>442.79999999999995</v>
      </c>
      <c r="J142" s="131" t="s">
        <v>697</v>
      </c>
    </row>
    <row r="143" spans="1:10" x14ac:dyDescent="0.25">
      <c r="A143" s="116" t="s">
        <v>719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28">B143+E143</f>
        <v>0</v>
      </c>
      <c r="H143" s="59">
        <f t="shared" ref="H143" si="29">C143+F143</f>
        <v>6857.49</v>
      </c>
      <c r="I143" s="59">
        <f t="shared" ref="I143" si="30">SUM(G143:H143)</f>
        <v>6857.49</v>
      </c>
      <c r="J143" s="131" t="s">
        <v>713</v>
      </c>
    </row>
    <row r="144" spans="1:10" x14ac:dyDescent="0.25">
      <c r="A144" s="116" t="s">
        <v>705</v>
      </c>
      <c r="B144" s="59">
        <v>0</v>
      </c>
      <c r="C144" s="59">
        <v>10161.280000000001</v>
      </c>
      <c r="D144" s="59">
        <v>0</v>
      </c>
      <c r="E144" s="59">
        <v>0</v>
      </c>
      <c r="F144" s="59">
        <v>0</v>
      </c>
      <c r="G144" s="59">
        <f t="shared" si="25"/>
        <v>0</v>
      </c>
      <c r="H144" s="59">
        <f t="shared" si="26"/>
        <v>10161.280000000001</v>
      </c>
      <c r="I144" s="59">
        <f t="shared" si="27"/>
        <v>10161.280000000001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24252.359999999997</v>
      </c>
      <c r="D145" s="59">
        <v>0</v>
      </c>
      <c r="E145" s="59">
        <v>0</v>
      </c>
      <c r="F145" s="59">
        <v>0</v>
      </c>
      <c r="G145" s="59">
        <f t="shared" si="25"/>
        <v>0</v>
      </c>
      <c r="H145" s="59">
        <f t="shared" si="26"/>
        <v>24252.359999999997</v>
      </c>
      <c r="I145" s="59">
        <f t="shared" si="27"/>
        <v>24252.359999999997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2304.4499999999998</v>
      </c>
      <c r="D146" s="59">
        <v>0</v>
      </c>
      <c r="E146" s="59">
        <v>0</v>
      </c>
      <c r="F146" s="59">
        <v>0</v>
      </c>
      <c r="G146" s="59">
        <f t="shared" si="25"/>
        <v>0</v>
      </c>
      <c r="H146" s="59">
        <f t="shared" si="26"/>
        <v>2304.4499999999998</v>
      </c>
      <c r="I146" s="59">
        <f t="shared" si="27"/>
        <v>2304.4499999999998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5"/>
        <v>0</v>
      </c>
      <c r="H147" s="59">
        <f t="shared" si="26"/>
        <v>0</v>
      </c>
      <c r="I147" s="59">
        <f t="shared" si="27"/>
        <v>0</v>
      </c>
      <c r="J147" s="131" t="s">
        <v>703</v>
      </c>
    </row>
    <row r="148" spans="1:10" x14ac:dyDescent="0.25">
      <c r="A148" s="116" t="s">
        <v>709</v>
      </c>
      <c r="B148" s="134">
        <v>0</v>
      </c>
      <c r="C148" s="134">
        <v>3439.92</v>
      </c>
      <c r="D148" s="134">
        <v>0</v>
      </c>
      <c r="E148" s="134">
        <v>0</v>
      </c>
      <c r="F148" s="134">
        <v>0</v>
      </c>
      <c r="G148" s="134">
        <f t="shared" si="25"/>
        <v>0</v>
      </c>
      <c r="H148" s="134">
        <f t="shared" si="26"/>
        <v>3439.92</v>
      </c>
      <c r="I148" s="134">
        <f t="shared" si="27"/>
        <v>3439.92</v>
      </c>
      <c r="J148" s="135" t="s">
        <v>701</v>
      </c>
    </row>
    <row r="149" spans="1:10" x14ac:dyDescent="0.25">
      <c r="A149" s="116" t="s">
        <v>718</v>
      </c>
      <c r="B149" s="128">
        <v>0</v>
      </c>
      <c r="C149" s="128">
        <v>11490.27</v>
      </c>
      <c r="D149" s="128">
        <v>0</v>
      </c>
      <c r="E149" s="128">
        <v>0</v>
      </c>
      <c r="F149" s="128">
        <v>0</v>
      </c>
      <c r="G149" s="128">
        <f t="shared" ref="G149" si="31">B149+E149</f>
        <v>0</v>
      </c>
      <c r="H149" s="128">
        <f t="shared" ref="H149" si="32">C149+F149</f>
        <v>11490.27</v>
      </c>
      <c r="I149" s="136">
        <f t="shared" ref="I149" si="33">SUM(G149:H149)</f>
        <v>11490.27</v>
      </c>
      <c r="J149" s="131" t="s">
        <v>714</v>
      </c>
    </row>
    <row r="150" spans="1:10" x14ac:dyDescent="0.25">
      <c r="A150" s="116" t="s">
        <v>151</v>
      </c>
      <c r="B150" s="59">
        <f>SUM(B70:B149)</f>
        <v>7067383.5599999996</v>
      </c>
      <c r="C150" s="59">
        <f t="shared" ref="C150:I150" si="34">SUM(C70:C149)</f>
        <v>1709131.0400000003</v>
      </c>
      <c r="D150" s="59">
        <f t="shared" si="34"/>
        <v>0</v>
      </c>
      <c r="E150" s="59">
        <f t="shared" si="34"/>
        <v>0</v>
      </c>
      <c r="F150" s="59">
        <f t="shared" si="34"/>
        <v>0</v>
      </c>
      <c r="G150" s="59">
        <f t="shared" si="34"/>
        <v>7067383.5599999996</v>
      </c>
      <c r="H150" s="59">
        <f t="shared" si="34"/>
        <v>1709131.0400000003</v>
      </c>
      <c r="I150" s="59">
        <f t="shared" si="34"/>
        <v>8776514.6000000015</v>
      </c>
      <c r="J150" s="13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375603.12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5">B152+E152</f>
        <v>375603.12</v>
      </c>
      <c r="H152" s="59">
        <f t="shared" si="35"/>
        <v>0</v>
      </c>
      <c r="I152" s="59">
        <f t="shared" ref="I152" si="36">SUM(G152:H152)</f>
        <v>375603.12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0</v>
      </c>
      <c r="H153" s="59">
        <f t="shared" si="35"/>
        <v>0</v>
      </c>
      <c r="I153" s="59">
        <f t="shared" ref="I153:I179" si="37">SUM(G153:H153)</f>
        <v>0</v>
      </c>
    </row>
    <row r="154" spans="1:10" x14ac:dyDescent="0.25">
      <c r="A154" s="116" t="s">
        <v>155</v>
      </c>
      <c r="B154" s="59">
        <v>3431.99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3431.99</v>
      </c>
      <c r="H154" s="59">
        <f t="shared" si="35"/>
        <v>0</v>
      </c>
      <c r="I154" s="59">
        <f t="shared" si="37"/>
        <v>3431.99</v>
      </c>
      <c r="J154" s="131" t="s">
        <v>480</v>
      </c>
    </row>
    <row r="155" spans="1:10" x14ac:dyDescent="0.25">
      <c r="A155" s="116" t="s">
        <v>156</v>
      </c>
      <c r="B155" s="59">
        <v>238398.25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238398.25</v>
      </c>
      <c r="H155" s="59">
        <f t="shared" si="35"/>
        <v>0</v>
      </c>
      <c r="I155" s="59">
        <f t="shared" si="37"/>
        <v>238398.25</v>
      </c>
      <c r="J155" s="131" t="s">
        <v>481</v>
      </c>
    </row>
    <row r="156" spans="1:10" x14ac:dyDescent="0.25">
      <c r="A156" s="116" t="s">
        <v>157</v>
      </c>
      <c r="B156" s="59">
        <v>110380.4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110380.4</v>
      </c>
      <c r="H156" s="59">
        <f t="shared" si="35"/>
        <v>0</v>
      </c>
      <c r="I156" s="59">
        <f t="shared" si="37"/>
        <v>110380.4</v>
      </c>
      <c r="J156" s="131" t="s">
        <v>482</v>
      </c>
    </row>
    <row r="157" spans="1:10" x14ac:dyDescent="0.25">
      <c r="A157" s="116" t="s">
        <v>158</v>
      </c>
      <c r="B157" s="59">
        <v>169882.75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169882.75</v>
      </c>
      <c r="H157" s="59">
        <f t="shared" si="35"/>
        <v>0</v>
      </c>
      <c r="I157" s="59">
        <f t="shared" si="37"/>
        <v>169882.75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0</v>
      </c>
      <c r="H158" s="59">
        <f t="shared" si="35"/>
        <v>0</v>
      </c>
      <c r="I158" s="59">
        <f t="shared" si="37"/>
        <v>0</v>
      </c>
      <c r="J158" s="131" t="s">
        <v>626</v>
      </c>
    </row>
    <row r="159" spans="1:10" x14ac:dyDescent="0.25">
      <c r="A159" s="116" t="s">
        <v>160</v>
      </c>
      <c r="B159" s="59">
        <v>209720.84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209720.84</v>
      </c>
      <c r="H159" s="59">
        <f t="shared" si="35"/>
        <v>0</v>
      </c>
      <c r="I159" s="59">
        <f t="shared" si="37"/>
        <v>209720.84</v>
      </c>
      <c r="J159" s="131" t="s">
        <v>484</v>
      </c>
    </row>
    <row r="160" spans="1:10" x14ac:dyDescent="0.25">
      <c r="A160" s="116" t="s">
        <v>161</v>
      </c>
      <c r="B160" s="59">
        <v>-136954.73000000001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-136954.73000000001</v>
      </c>
      <c r="H160" s="59">
        <f t="shared" si="35"/>
        <v>0</v>
      </c>
      <c r="I160" s="59">
        <f t="shared" si="37"/>
        <v>-136954.73000000001</v>
      </c>
      <c r="J160" s="131" t="s">
        <v>485</v>
      </c>
    </row>
    <row r="161" spans="1:10" x14ac:dyDescent="0.25">
      <c r="A161" s="116" t="s">
        <v>162</v>
      </c>
      <c r="B161" s="59">
        <v>150917.48000000001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150917.48000000001</v>
      </c>
      <c r="H161" s="59">
        <f t="shared" si="35"/>
        <v>0</v>
      </c>
      <c r="I161" s="59">
        <f t="shared" si="37"/>
        <v>150917.48000000001</v>
      </c>
      <c r="J161" s="131" t="s">
        <v>486</v>
      </c>
    </row>
    <row r="162" spans="1:10" x14ac:dyDescent="0.25">
      <c r="A162" s="116" t="s">
        <v>163</v>
      </c>
      <c r="B162" s="59">
        <v>-103410.88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-103410.88</v>
      </c>
      <c r="H162" s="59">
        <f t="shared" si="35"/>
        <v>0</v>
      </c>
      <c r="I162" s="59">
        <f t="shared" si="37"/>
        <v>-103410.88</v>
      </c>
      <c r="J162" s="131" t="s">
        <v>487</v>
      </c>
    </row>
    <row r="163" spans="1:10" x14ac:dyDescent="0.25">
      <c r="A163" s="116" t="s">
        <v>164</v>
      </c>
      <c r="B163" s="59">
        <v>263255.96000000002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263255.96000000002</v>
      </c>
      <c r="H163" s="59">
        <f t="shared" si="35"/>
        <v>0</v>
      </c>
      <c r="I163" s="59">
        <f t="shared" si="37"/>
        <v>263255.96000000002</v>
      </c>
      <c r="J163" s="131" t="s">
        <v>488</v>
      </c>
    </row>
    <row r="164" spans="1:10" x14ac:dyDescent="0.25">
      <c r="A164" s="116" t="s">
        <v>165</v>
      </c>
      <c r="B164" s="59">
        <v>24281.15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24281.15</v>
      </c>
      <c r="H164" s="59">
        <f t="shared" si="35"/>
        <v>0</v>
      </c>
      <c r="I164" s="59">
        <f t="shared" si="37"/>
        <v>24281.15</v>
      </c>
      <c r="J164" s="131" t="s">
        <v>489</v>
      </c>
    </row>
    <row r="165" spans="1:10" x14ac:dyDescent="0.25">
      <c r="A165" s="116" t="s">
        <v>166</v>
      </c>
      <c r="B165" s="59">
        <v>2189.6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2189.6</v>
      </c>
      <c r="H165" s="59">
        <f t="shared" si="35"/>
        <v>0</v>
      </c>
      <c r="I165" s="59">
        <f t="shared" si="37"/>
        <v>2189.6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5"/>
        <v>0</v>
      </c>
      <c r="H166" s="59">
        <f t="shared" si="35"/>
        <v>0</v>
      </c>
      <c r="I166" s="59">
        <f t="shared" si="37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5"/>
        <v>0</v>
      </c>
      <c r="H167" s="59">
        <f t="shared" si="35"/>
        <v>0</v>
      </c>
      <c r="I167" s="59">
        <f t="shared" si="37"/>
        <v>0</v>
      </c>
      <c r="J167" s="131" t="s">
        <v>627</v>
      </c>
    </row>
    <row r="168" spans="1:10" x14ac:dyDescent="0.25">
      <c r="A168" s="116" t="s">
        <v>169</v>
      </c>
      <c r="B168" s="59">
        <v>318.56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38">B168+E168</f>
        <v>318.56</v>
      </c>
      <c r="H168" s="59">
        <f t="shared" si="38"/>
        <v>0</v>
      </c>
      <c r="I168" s="59">
        <f t="shared" si="37"/>
        <v>318.56</v>
      </c>
      <c r="J168" s="131" t="s">
        <v>492</v>
      </c>
    </row>
    <row r="169" spans="1:10" x14ac:dyDescent="0.25">
      <c r="A169" s="116" t="s">
        <v>170</v>
      </c>
      <c r="B169" s="59">
        <v>113233.62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113233.62</v>
      </c>
      <c r="H169" s="59">
        <f t="shared" si="38"/>
        <v>0</v>
      </c>
      <c r="I169" s="59">
        <f t="shared" si="37"/>
        <v>113233.62</v>
      </c>
      <c r="J169" s="131" t="s">
        <v>493</v>
      </c>
    </row>
    <row r="170" spans="1:10" x14ac:dyDescent="0.25">
      <c r="A170" s="116" t="s">
        <v>171</v>
      </c>
      <c r="B170" s="59">
        <v>1127068.79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1127068.79</v>
      </c>
      <c r="H170" s="59">
        <f t="shared" si="38"/>
        <v>0</v>
      </c>
      <c r="I170" s="59">
        <f t="shared" si="37"/>
        <v>1127068.79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628</v>
      </c>
    </row>
    <row r="172" spans="1:10" x14ac:dyDescent="0.25">
      <c r="A172" s="116" t="s">
        <v>173</v>
      </c>
      <c r="B172" s="59">
        <v>3749.81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3749.81</v>
      </c>
      <c r="H172" s="59">
        <f t="shared" si="38"/>
        <v>0</v>
      </c>
      <c r="I172" s="59">
        <f t="shared" si="37"/>
        <v>3749.81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8"/>
        <v>0</v>
      </c>
      <c r="H177" s="59">
        <f t="shared" si="38"/>
        <v>0</v>
      </c>
      <c r="I177" s="59">
        <f t="shared" si="37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8"/>
        <v>0</v>
      </c>
      <c r="H178" s="59">
        <f t="shared" si="38"/>
        <v>0</v>
      </c>
      <c r="I178" s="59">
        <f t="shared" si="37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38"/>
        <v>0</v>
      </c>
      <c r="H179" s="128">
        <f t="shared" si="38"/>
        <v>0</v>
      </c>
      <c r="I179" s="128">
        <f t="shared" si="37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39">SUM(B151:B179)</f>
        <v>2552066.7100000004</v>
      </c>
      <c r="C180" s="59">
        <f t="shared" si="39"/>
        <v>0</v>
      </c>
      <c r="D180" s="59">
        <f t="shared" si="39"/>
        <v>0</v>
      </c>
      <c r="E180" s="59">
        <f t="shared" si="39"/>
        <v>0</v>
      </c>
      <c r="F180" s="59">
        <f t="shared" si="39"/>
        <v>0</v>
      </c>
      <c r="G180" s="59">
        <f t="shared" si="39"/>
        <v>2552066.7100000004</v>
      </c>
      <c r="H180" s="59">
        <f t="shared" si="39"/>
        <v>0</v>
      </c>
      <c r="I180" s="59">
        <f t="shared" si="39"/>
        <v>2552066.7100000004</v>
      </c>
      <c r="J180" s="13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383435.89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0">B182+E182</f>
        <v>383435.89</v>
      </c>
      <c r="H182" s="59">
        <f t="shared" si="40"/>
        <v>0</v>
      </c>
      <c r="I182" s="59">
        <f t="shared" ref="I182" si="41">SUM(G182:H182)</f>
        <v>383435.89</v>
      </c>
      <c r="J182" s="131" t="s">
        <v>498</v>
      </c>
    </row>
    <row r="183" spans="1:10" x14ac:dyDescent="0.25">
      <c r="A183" s="116" t="s">
        <v>184</v>
      </c>
      <c r="B183" s="59">
        <v>128906.89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128906.89</v>
      </c>
      <c r="H183" s="59">
        <f t="shared" si="40"/>
        <v>0</v>
      </c>
      <c r="I183" s="59">
        <f t="shared" ref="I183:I217" si="42">SUM(G183:H183)</f>
        <v>128906.89</v>
      </c>
      <c r="J183" s="131" t="s">
        <v>499</v>
      </c>
    </row>
    <row r="184" spans="1:10" x14ac:dyDescent="0.25">
      <c r="A184" s="116" t="s">
        <v>185</v>
      </c>
      <c r="B184" s="59">
        <v>213557.44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213557.44</v>
      </c>
      <c r="H184" s="59">
        <f t="shared" si="40"/>
        <v>0</v>
      </c>
      <c r="I184" s="59">
        <f t="shared" si="42"/>
        <v>213557.44</v>
      </c>
      <c r="J184" s="131" t="s">
        <v>500</v>
      </c>
    </row>
    <row r="185" spans="1:10" x14ac:dyDescent="0.25">
      <c r="A185" s="116" t="s">
        <v>186</v>
      </c>
      <c r="B185" s="59">
        <v>566913.78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566913.78</v>
      </c>
      <c r="H185" s="59">
        <f t="shared" si="40"/>
        <v>0</v>
      </c>
      <c r="I185" s="59">
        <f t="shared" si="42"/>
        <v>566913.78</v>
      </c>
      <c r="J185" s="131" t="s">
        <v>501</v>
      </c>
    </row>
    <row r="186" spans="1:10" x14ac:dyDescent="0.25">
      <c r="A186" s="116" t="s">
        <v>187</v>
      </c>
      <c r="B186" s="59">
        <v>557509.36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557509.36</v>
      </c>
      <c r="H186" s="59">
        <f t="shared" si="40"/>
        <v>0</v>
      </c>
      <c r="I186" s="59">
        <f t="shared" si="42"/>
        <v>557509.36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0</v>
      </c>
      <c r="H187" s="59">
        <f t="shared" si="40"/>
        <v>0</v>
      </c>
      <c r="I187" s="59">
        <f t="shared" si="42"/>
        <v>0</v>
      </c>
      <c r="J187" s="131" t="s">
        <v>503</v>
      </c>
    </row>
    <row r="188" spans="1:10" x14ac:dyDescent="0.25">
      <c r="A188" s="116" t="s">
        <v>189</v>
      </c>
      <c r="B188" s="59">
        <v>337292.09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337292.09</v>
      </c>
      <c r="H188" s="59">
        <f t="shared" si="40"/>
        <v>0</v>
      </c>
      <c r="I188" s="59">
        <f t="shared" si="42"/>
        <v>337292.09</v>
      </c>
      <c r="J188" s="131" t="s">
        <v>504</v>
      </c>
    </row>
    <row r="189" spans="1:10" x14ac:dyDescent="0.25">
      <c r="A189" s="116" t="s">
        <v>190</v>
      </c>
      <c r="B189" s="59">
        <v>517698.46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517698.46</v>
      </c>
      <c r="H189" s="59">
        <f t="shared" si="40"/>
        <v>0</v>
      </c>
      <c r="I189" s="59">
        <f t="shared" si="42"/>
        <v>517698.46</v>
      </c>
      <c r="J189" s="131" t="s">
        <v>505</v>
      </c>
    </row>
    <row r="190" spans="1:10" x14ac:dyDescent="0.25">
      <c r="A190" s="116" t="s">
        <v>191</v>
      </c>
      <c r="B190" s="59">
        <v>873803.72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873803.72</v>
      </c>
      <c r="H190" s="59">
        <f t="shared" si="40"/>
        <v>0</v>
      </c>
      <c r="I190" s="59">
        <f t="shared" si="42"/>
        <v>873803.72</v>
      </c>
      <c r="J190" s="131" t="s">
        <v>506</v>
      </c>
    </row>
    <row r="191" spans="1:10" x14ac:dyDescent="0.25">
      <c r="A191" s="116" t="s">
        <v>192</v>
      </c>
      <c r="B191" s="59">
        <v>72943.62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72943.62</v>
      </c>
      <c r="H191" s="59">
        <f t="shared" si="40"/>
        <v>0</v>
      </c>
      <c r="I191" s="59">
        <f t="shared" si="42"/>
        <v>72943.62</v>
      </c>
      <c r="J191" s="131" t="s">
        <v>507</v>
      </c>
    </row>
    <row r="192" spans="1:10" x14ac:dyDescent="0.25">
      <c r="A192" s="116" t="s">
        <v>193</v>
      </c>
      <c r="B192" s="59">
        <v>11998.79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11998.79</v>
      </c>
      <c r="H192" s="59">
        <f t="shared" si="40"/>
        <v>0</v>
      </c>
      <c r="I192" s="59">
        <f t="shared" si="42"/>
        <v>11998.79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0</v>
      </c>
      <c r="H193" s="59">
        <f t="shared" si="40"/>
        <v>0</v>
      </c>
      <c r="I193" s="59">
        <f t="shared" si="42"/>
        <v>0</v>
      </c>
      <c r="J193" s="131" t="s">
        <v>635</v>
      </c>
    </row>
    <row r="194" spans="1:10" x14ac:dyDescent="0.25">
      <c r="A194" s="116" t="s">
        <v>195</v>
      </c>
      <c r="B194" s="59">
        <v>151860.49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151860.49</v>
      </c>
      <c r="H194" s="59">
        <f t="shared" si="40"/>
        <v>0</v>
      </c>
      <c r="I194" s="59">
        <f t="shared" si="42"/>
        <v>151860.49</v>
      </c>
      <c r="J194" s="131" t="s">
        <v>509</v>
      </c>
    </row>
    <row r="195" spans="1:10" x14ac:dyDescent="0.25">
      <c r="A195" s="116" t="s">
        <v>196</v>
      </c>
      <c r="B195" s="59">
        <v>4266000.4400000004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4266000.4400000004</v>
      </c>
      <c r="H195" s="59">
        <f t="shared" si="40"/>
        <v>0</v>
      </c>
      <c r="I195" s="59">
        <f t="shared" si="42"/>
        <v>4266000.4400000004</v>
      </c>
      <c r="J195" s="131" t="s">
        <v>510</v>
      </c>
    </row>
    <row r="196" spans="1:10" x14ac:dyDescent="0.25">
      <c r="A196" s="116" t="s">
        <v>197</v>
      </c>
      <c r="B196" s="59">
        <v>1563935.66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0"/>
        <v>1563935.66</v>
      </c>
      <c r="H196" s="59">
        <f t="shared" si="40"/>
        <v>0</v>
      </c>
      <c r="I196" s="59">
        <f t="shared" si="42"/>
        <v>1563935.66</v>
      </c>
      <c r="J196" s="131" t="s">
        <v>511</v>
      </c>
    </row>
    <row r="197" spans="1:10" x14ac:dyDescent="0.25">
      <c r="A197" s="116" t="s">
        <v>198</v>
      </c>
      <c r="B197" s="59">
        <v>16649.55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0"/>
        <v>16649.55</v>
      </c>
      <c r="H197" s="59">
        <f t="shared" si="40"/>
        <v>0</v>
      </c>
      <c r="I197" s="59">
        <f t="shared" si="42"/>
        <v>16649.55</v>
      </c>
      <c r="J197" s="131" t="s">
        <v>512</v>
      </c>
    </row>
    <row r="198" spans="1:10" x14ac:dyDescent="0.25">
      <c r="A198" s="116" t="s">
        <v>199</v>
      </c>
      <c r="B198" s="59">
        <v>287014.03999999998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3">B198+E198</f>
        <v>287014.03999999998</v>
      </c>
      <c r="H198" s="59">
        <f t="shared" si="43"/>
        <v>0</v>
      </c>
      <c r="I198" s="59">
        <f t="shared" si="42"/>
        <v>287014.03999999998</v>
      </c>
      <c r="J198" s="131" t="s">
        <v>513</v>
      </c>
    </row>
    <row r="199" spans="1:10" x14ac:dyDescent="0.25">
      <c r="A199" s="116" t="s">
        <v>200</v>
      </c>
      <c r="B199" s="59">
        <v>33061.089999999997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3"/>
        <v>33061.089999999997</v>
      </c>
      <c r="H199" s="59">
        <f t="shared" si="43"/>
        <v>0</v>
      </c>
      <c r="I199" s="59">
        <f t="shared" si="42"/>
        <v>33061.089999999997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0</v>
      </c>
      <c r="I200" s="59">
        <f t="shared" si="42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92618.11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92618.11</v>
      </c>
      <c r="I201" s="59">
        <f t="shared" si="42"/>
        <v>92618.11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29720.15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29720.15</v>
      </c>
      <c r="I202" s="59">
        <f t="shared" si="42"/>
        <v>29720.15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2129105.2599999998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2129105.2599999998</v>
      </c>
      <c r="I203" s="59">
        <f t="shared" si="42"/>
        <v>2129105.2599999998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63464.77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63464.77</v>
      </c>
      <c r="I204" s="59">
        <f t="shared" si="42"/>
        <v>63464.77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75271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75271</v>
      </c>
      <c r="I205" s="59">
        <f t="shared" si="42"/>
        <v>75271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228593.89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228593.89</v>
      </c>
      <c r="I206" s="59">
        <f t="shared" si="42"/>
        <v>228593.89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128115.92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128115.92</v>
      </c>
      <c r="I207" s="59">
        <f t="shared" si="42"/>
        <v>128115.92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1222996.02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1222996.02</v>
      </c>
      <c r="I208" s="59">
        <f t="shared" ref="I208" si="44">SUM(G208:H208)</f>
        <v>1222996.02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18453.72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18453.72</v>
      </c>
      <c r="I209" s="59">
        <f t="shared" si="42"/>
        <v>18453.72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4652.6099999999997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4652.6099999999997</v>
      </c>
      <c r="I210" s="59">
        <f t="shared" si="42"/>
        <v>4652.6099999999997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51818.49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51818.49</v>
      </c>
      <c r="I211" s="59">
        <f t="shared" si="42"/>
        <v>51818.49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812505.59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812505.59</v>
      </c>
      <c r="I212" s="59">
        <f t="shared" si="42"/>
        <v>812505.59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94577.25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94577.25</v>
      </c>
      <c r="I213" s="59">
        <f t="shared" si="42"/>
        <v>94577.25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20861.2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20861.2</v>
      </c>
      <c r="I214" s="59">
        <f t="shared" si="42"/>
        <v>20861.2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485280.94</v>
      </c>
      <c r="D215" s="59">
        <v>0</v>
      </c>
      <c r="E215" s="59">
        <v>0</v>
      </c>
      <c r="F215" s="59">
        <v>0</v>
      </c>
      <c r="G215" s="59">
        <f t="shared" si="43"/>
        <v>0</v>
      </c>
      <c r="H215" s="59">
        <f t="shared" si="43"/>
        <v>485280.94</v>
      </c>
      <c r="I215" s="59">
        <f t="shared" si="42"/>
        <v>485280.94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36714.89</v>
      </c>
      <c r="D216" s="59">
        <v>0</v>
      </c>
      <c r="E216" s="59">
        <v>0</v>
      </c>
      <c r="F216" s="59">
        <v>0</v>
      </c>
      <c r="G216" s="59">
        <f t="shared" si="43"/>
        <v>0</v>
      </c>
      <c r="H216" s="59">
        <f t="shared" si="43"/>
        <v>36714.89</v>
      </c>
      <c r="I216" s="59">
        <f t="shared" si="42"/>
        <v>36714.89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34034.449999999997</v>
      </c>
      <c r="D217" s="128">
        <v>0</v>
      </c>
      <c r="E217" s="128">
        <v>0</v>
      </c>
      <c r="F217" s="128">
        <v>0</v>
      </c>
      <c r="G217" s="128">
        <f t="shared" si="43"/>
        <v>0</v>
      </c>
      <c r="H217" s="128">
        <f t="shared" si="43"/>
        <v>34034.449999999997</v>
      </c>
      <c r="I217" s="128">
        <f t="shared" si="42"/>
        <v>34034.449999999997</v>
      </c>
      <c r="J217" s="131" t="s">
        <v>531</v>
      </c>
    </row>
    <row r="218" spans="1:10" x14ac:dyDescent="0.25">
      <c r="A218" s="116" t="s">
        <v>219</v>
      </c>
      <c r="B218" s="59">
        <f t="shared" ref="B218:I218" si="45">SUM(B182:B217)</f>
        <v>9982581.3100000005</v>
      </c>
      <c r="C218" s="59">
        <f t="shared" si="45"/>
        <v>5528784.2600000007</v>
      </c>
      <c r="D218" s="59">
        <f t="shared" si="45"/>
        <v>0</v>
      </c>
      <c r="E218" s="59">
        <f t="shared" si="45"/>
        <v>0</v>
      </c>
      <c r="F218" s="59">
        <f t="shared" si="45"/>
        <v>0</v>
      </c>
      <c r="G218" s="59">
        <f t="shared" si="45"/>
        <v>9982581.3100000005</v>
      </c>
      <c r="H218" s="59">
        <f t="shared" si="45"/>
        <v>5528784.2600000007</v>
      </c>
      <c r="I218" s="59">
        <f t="shared" si="45"/>
        <v>15511365.569999998</v>
      </c>
      <c r="J218" s="13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13178.52</v>
      </c>
      <c r="E220" s="59">
        <v>7681.77</v>
      </c>
      <c r="F220" s="59">
        <v>5496.75</v>
      </c>
      <c r="G220" s="59">
        <f t="shared" ref="G220:H224" si="46">B220+E220</f>
        <v>7681.77</v>
      </c>
      <c r="H220" s="59">
        <f t="shared" si="46"/>
        <v>5496.75</v>
      </c>
      <c r="I220" s="59">
        <f>SUM(G220:H220)</f>
        <v>13178.52</v>
      </c>
      <c r="J220" s="131" t="s">
        <v>533</v>
      </c>
    </row>
    <row r="221" spans="1:10" x14ac:dyDescent="0.25">
      <c r="A221" s="116" t="s">
        <v>222</v>
      </c>
      <c r="B221" s="59">
        <v>871710.51</v>
      </c>
      <c r="C221" s="59">
        <v>802556.68</v>
      </c>
      <c r="D221" s="59">
        <v>179833.08</v>
      </c>
      <c r="E221" s="59">
        <v>112881.23</v>
      </c>
      <c r="F221" s="59">
        <v>66951.850000000006</v>
      </c>
      <c r="G221" s="59">
        <f t="shared" si="46"/>
        <v>984591.74</v>
      </c>
      <c r="H221" s="59">
        <f t="shared" si="46"/>
        <v>869508.53</v>
      </c>
      <c r="I221" s="59">
        <f>SUM(G221:H221)</f>
        <v>1854100.27</v>
      </c>
      <c r="J221" s="131" t="s">
        <v>656</v>
      </c>
    </row>
    <row r="222" spans="1:10" x14ac:dyDescent="0.25">
      <c r="A222" s="116" t="s">
        <v>223</v>
      </c>
      <c r="B222" s="59">
        <v>834625.44</v>
      </c>
      <c r="C222" s="59">
        <v>62793.320000000007</v>
      </c>
      <c r="D222" s="59">
        <v>2221643.39</v>
      </c>
      <c r="E222" s="59">
        <v>1294995.94</v>
      </c>
      <c r="F222" s="59">
        <v>926647.45</v>
      </c>
      <c r="G222" s="59">
        <f t="shared" si="46"/>
        <v>2129621.38</v>
      </c>
      <c r="H222" s="59">
        <f t="shared" si="46"/>
        <v>989440.77</v>
      </c>
      <c r="I222" s="59">
        <f>SUM(G222:H222)</f>
        <v>3119062.15</v>
      </c>
      <c r="J222" s="131" t="s">
        <v>657</v>
      </c>
    </row>
    <row r="223" spans="1:10" x14ac:dyDescent="0.25">
      <c r="A223" s="116" t="s">
        <v>224</v>
      </c>
      <c r="B223" s="59">
        <v>7100912.3899999997</v>
      </c>
      <c r="C223" s="59">
        <v>290384.52</v>
      </c>
      <c r="D223" s="59">
        <v>48164.21</v>
      </c>
      <c r="E223" s="59">
        <v>31581.27</v>
      </c>
      <c r="F223" s="59">
        <v>16582.939999999999</v>
      </c>
      <c r="G223" s="59">
        <f t="shared" si="46"/>
        <v>7132493.6599999992</v>
      </c>
      <c r="H223" s="59">
        <f t="shared" si="46"/>
        <v>306967.46000000002</v>
      </c>
      <c r="I223" s="59">
        <f>SUM(G223:H223)</f>
        <v>7439461.1199999992</v>
      </c>
      <c r="J223" s="131" t="s">
        <v>534</v>
      </c>
    </row>
    <row r="224" spans="1:10" x14ac:dyDescent="0.25">
      <c r="A224" s="116" t="s">
        <v>225</v>
      </c>
      <c r="B224" s="128">
        <v>89620.85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6"/>
        <v>89620.85</v>
      </c>
      <c r="H224" s="128">
        <f t="shared" si="46"/>
        <v>0</v>
      </c>
      <c r="I224" s="128">
        <f>SUM(G224:H224)</f>
        <v>89620.85</v>
      </c>
      <c r="J224" s="131" t="s">
        <v>637</v>
      </c>
    </row>
    <row r="225" spans="1:10" x14ac:dyDescent="0.25">
      <c r="A225" s="116" t="s">
        <v>226</v>
      </c>
      <c r="B225" s="59">
        <f t="shared" ref="B225:I225" si="47">SUM(B220:B224)</f>
        <v>8896869.1899999995</v>
      </c>
      <c r="C225" s="59">
        <f t="shared" si="47"/>
        <v>1155734.52</v>
      </c>
      <c r="D225" s="59">
        <f t="shared" si="47"/>
        <v>2462819.2000000002</v>
      </c>
      <c r="E225" s="59">
        <f t="shared" si="47"/>
        <v>1447140.21</v>
      </c>
      <c r="F225" s="59">
        <f t="shared" si="47"/>
        <v>1015678.9899999999</v>
      </c>
      <c r="G225" s="59">
        <f t="shared" si="47"/>
        <v>10344009.399999999</v>
      </c>
      <c r="H225" s="59">
        <f t="shared" si="47"/>
        <v>2171413.5100000002</v>
      </c>
      <c r="I225" s="59">
        <f t="shared" si="47"/>
        <v>12515422.909999998</v>
      </c>
      <c r="J225" s="13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6745083.2800000003</v>
      </c>
      <c r="C227" s="59">
        <v>2493602.2799999998</v>
      </c>
      <c r="D227" s="59">
        <v>240679.18</v>
      </c>
      <c r="E227" s="59">
        <v>156732.26</v>
      </c>
      <c r="F227" s="59">
        <v>83946.92</v>
      </c>
      <c r="G227" s="59">
        <f t="shared" ref="G227:H233" si="48">B227+E227</f>
        <v>6901815.54</v>
      </c>
      <c r="H227" s="59">
        <f t="shared" si="48"/>
        <v>2577549.1999999997</v>
      </c>
      <c r="I227" s="59">
        <f t="shared" ref="I227:I233" si="49">SUM(G227:H227)</f>
        <v>9479364.7400000002</v>
      </c>
      <c r="J227" s="131" t="s">
        <v>536</v>
      </c>
    </row>
    <row r="228" spans="1:10" x14ac:dyDescent="0.25">
      <c r="A228" s="116" t="s">
        <v>229</v>
      </c>
      <c r="B228" s="59">
        <v>38457.339999999997</v>
      </c>
      <c r="C228" s="59">
        <v>12011.59</v>
      </c>
      <c r="D228" s="59">
        <v>174405.93</v>
      </c>
      <c r="E228" s="59">
        <v>101661.27</v>
      </c>
      <c r="F228" s="59">
        <v>72744.66</v>
      </c>
      <c r="G228" s="59">
        <f t="shared" si="48"/>
        <v>140118.60999999999</v>
      </c>
      <c r="H228" s="59">
        <f t="shared" si="48"/>
        <v>84756.25</v>
      </c>
      <c r="I228" s="59">
        <f t="shared" si="49"/>
        <v>224874.86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0</v>
      </c>
      <c r="E229" s="59">
        <v>0</v>
      </c>
      <c r="F229" s="59">
        <v>0</v>
      </c>
      <c r="G229" s="59">
        <f t="shared" si="48"/>
        <v>0</v>
      </c>
      <c r="H229" s="59">
        <f t="shared" si="48"/>
        <v>0</v>
      </c>
      <c r="I229" s="59">
        <f t="shared" si="49"/>
        <v>0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638</v>
      </c>
    </row>
    <row r="231" spans="1:10" x14ac:dyDescent="0.25">
      <c r="A231" s="116" t="s">
        <v>232</v>
      </c>
      <c r="B231" s="59">
        <v>82241.88</v>
      </c>
      <c r="C231" s="59">
        <v>0</v>
      </c>
      <c r="D231" s="59">
        <v>-15929.75</v>
      </c>
      <c r="E231" s="59">
        <v>-9285.4699999999993</v>
      </c>
      <c r="F231" s="59">
        <v>-6644.28</v>
      </c>
      <c r="G231" s="59">
        <f t="shared" si="48"/>
        <v>72956.41</v>
      </c>
      <c r="H231" s="59">
        <f t="shared" si="48"/>
        <v>-6644.28</v>
      </c>
      <c r="I231" s="59">
        <f t="shared" si="49"/>
        <v>66312.13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48"/>
        <v>0</v>
      </c>
      <c r="H232" s="59">
        <f t="shared" si="48"/>
        <v>0</v>
      </c>
      <c r="I232" s="59">
        <f t="shared" si="49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48"/>
        <v>0</v>
      </c>
      <c r="H233" s="128">
        <f t="shared" si="48"/>
        <v>0</v>
      </c>
      <c r="I233" s="128">
        <f t="shared" si="49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0">SUM(B227:B233)</f>
        <v>6865782.5</v>
      </c>
      <c r="C234" s="59">
        <f t="shared" si="50"/>
        <v>2505613.8699999996</v>
      </c>
      <c r="D234" s="59">
        <f t="shared" si="50"/>
        <v>399155.36</v>
      </c>
      <c r="E234" s="59">
        <f t="shared" si="50"/>
        <v>249108.06000000003</v>
      </c>
      <c r="F234" s="59">
        <f t="shared" si="50"/>
        <v>150047.30000000002</v>
      </c>
      <c r="G234" s="59">
        <f t="shared" si="50"/>
        <v>7114890.5600000005</v>
      </c>
      <c r="H234" s="59">
        <f t="shared" si="50"/>
        <v>2655661.17</v>
      </c>
      <c r="I234" s="59">
        <f t="shared" si="50"/>
        <v>9770551.7300000004</v>
      </c>
      <c r="J234" s="13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38" t="s">
        <v>237</v>
      </c>
      <c r="B236" s="128">
        <v>7912173.9699999997</v>
      </c>
      <c r="C236" s="128">
        <v>1347190.96</v>
      </c>
      <c r="D236" s="128">
        <v>0</v>
      </c>
      <c r="E236" s="128">
        <v>0</v>
      </c>
      <c r="F236" s="128">
        <v>0</v>
      </c>
      <c r="G236" s="128">
        <f>B236+E236</f>
        <v>7912173.9699999997</v>
      </c>
      <c r="H236" s="128">
        <f>C236+F236</f>
        <v>1347190.96</v>
      </c>
      <c r="I236" s="128">
        <f>SUM(G236:H236)</f>
        <v>9259364.9299999997</v>
      </c>
      <c r="J236" s="131" t="s">
        <v>541</v>
      </c>
    </row>
    <row r="237" spans="1:10" x14ac:dyDescent="0.25">
      <c r="A237" s="116" t="s">
        <v>238</v>
      </c>
      <c r="B237" s="59">
        <f t="shared" ref="B237:I237" si="51">SUM(B236)</f>
        <v>7912173.9699999997</v>
      </c>
      <c r="C237" s="59">
        <f t="shared" si="51"/>
        <v>1347190.96</v>
      </c>
      <c r="D237" s="59">
        <f t="shared" si="51"/>
        <v>0</v>
      </c>
      <c r="E237" s="59">
        <f t="shared" si="51"/>
        <v>0</v>
      </c>
      <c r="F237" s="59">
        <f t="shared" si="51"/>
        <v>0</v>
      </c>
      <c r="G237" s="59">
        <f t="shared" si="51"/>
        <v>7912173.9699999997</v>
      </c>
      <c r="H237" s="59">
        <f t="shared" si="51"/>
        <v>1347190.96</v>
      </c>
      <c r="I237" s="59">
        <f t="shared" si="51"/>
        <v>9259364.9299999997</v>
      </c>
      <c r="J237" s="137" t="s">
        <v>540</v>
      </c>
    </row>
    <row r="238" spans="1:10" x14ac:dyDescent="0.25">
      <c r="A238" s="58" t="s">
        <v>239</v>
      </c>
      <c r="B238" s="133"/>
      <c r="C238" s="133"/>
      <c r="D238" s="133"/>
      <c r="E238" s="133"/>
      <c r="F238" s="133"/>
      <c r="G238" s="133"/>
      <c r="H238" s="133"/>
      <c r="I238" s="133"/>
      <c r="J238" s="116"/>
    </row>
    <row r="239" spans="1:10" x14ac:dyDescent="0.25">
      <c r="A239" s="116" t="s">
        <v>240</v>
      </c>
      <c r="B239" s="59">
        <v>1001875.01</v>
      </c>
      <c r="C239" s="59">
        <v>56755.06</v>
      </c>
      <c r="D239" s="59">
        <v>6008463.1699999999</v>
      </c>
      <c r="E239" s="59">
        <v>3940161.93</v>
      </c>
      <c r="F239" s="59">
        <v>2068301.24</v>
      </c>
      <c r="G239" s="59">
        <f t="shared" ref="G239:H251" si="52">B239+E239</f>
        <v>4942036.9400000004</v>
      </c>
      <c r="H239" s="59">
        <f t="shared" si="52"/>
        <v>2125056.2999999998</v>
      </c>
      <c r="I239" s="59">
        <f t="shared" ref="I239:I251" si="53">SUM(G239:H239)</f>
        <v>7067093.2400000002</v>
      </c>
      <c r="J239" s="131" t="s">
        <v>693</v>
      </c>
    </row>
    <row r="240" spans="1:10" x14ac:dyDescent="0.25">
      <c r="A240" s="116" t="s">
        <v>241</v>
      </c>
      <c r="B240" s="59">
        <v>-6486.93</v>
      </c>
      <c r="C240" s="59">
        <v>17702.86</v>
      </c>
      <c r="D240" s="59">
        <v>370062.53</v>
      </c>
      <c r="E240" s="59">
        <v>242650.04</v>
      </c>
      <c r="F240" s="59">
        <v>127412.49</v>
      </c>
      <c r="G240" s="59">
        <f t="shared" si="52"/>
        <v>236163.11000000002</v>
      </c>
      <c r="H240" s="59">
        <f t="shared" si="52"/>
        <v>145115.35</v>
      </c>
      <c r="I240" s="59">
        <f t="shared" si="53"/>
        <v>381278.46</v>
      </c>
      <c r="J240" s="131" t="s">
        <v>543</v>
      </c>
    </row>
    <row r="241" spans="1:10" x14ac:dyDescent="0.25">
      <c r="A241" s="116" t="s">
        <v>242</v>
      </c>
      <c r="B241" s="59">
        <v>-21604.240000000002</v>
      </c>
      <c r="C241" s="59">
        <v>-11344.14</v>
      </c>
      <c r="D241" s="59">
        <v>-3506868.78</v>
      </c>
      <c r="E241" s="59">
        <v>-2299453.85</v>
      </c>
      <c r="F241" s="59">
        <v>-1207414.93</v>
      </c>
      <c r="G241" s="59">
        <f t="shared" si="52"/>
        <v>-2321058.0900000003</v>
      </c>
      <c r="H241" s="59">
        <f t="shared" si="52"/>
        <v>-1218759.0699999998</v>
      </c>
      <c r="I241" s="59">
        <f t="shared" si="53"/>
        <v>-3539817.16</v>
      </c>
      <c r="J241" s="131" t="s">
        <v>544</v>
      </c>
    </row>
    <row r="242" spans="1:10" x14ac:dyDescent="0.25">
      <c r="A242" s="116" t="s">
        <v>243</v>
      </c>
      <c r="B242" s="59">
        <v>966161.79</v>
      </c>
      <c r="C242" s="59">
        <v>-232746.19</v>
      </c>
      <c r="D242" s="59">
        <v>1131846.93</v>
      </c>
      <c r="E242" s="59">
        <v>742152.03</v>
      </c>
      <c r="F242" s="59">
        <v>389694.9</v>
      </c>
      <c r="G242" s="59">
        <f t="shared" si="52"/>
        <v>1708313.82</v>
      </c>
      <c r="H242" s="59">
        <f t="shared" si="52"/>
        <v>156948.71000000002</v>
      </c>
      <c r="I242" s="59">
        <f t="shared" si="53"/>
        <v>1865262.53</v>
      </c>
      <c r="J242" s="131" t="s">
        <v>545</v>
      </c>
    </row>
    <row r="243" spans="1:10" x14ac:dyDescent="0.25">
      <c r="A243" s="116" t="s">
        <v>244</v>
      </c>
      <c r="B243" s="59">
        <v>675923.37</v>
      </c>
      <c r="C243" s="59">
        <v>32539.54</v>
      </c>
      <c r="D243" s="59">
        <v>-81092.37</v>
      </c>
      <c r="E243" s="59">
        <v>-48120.22</v>
      </c>
      <c r="F243" s="59">
        <v>-32972.15</v>
      </c>
      <c r="G243" s="59">
        <f t="shared" si="52"/>
        <v>627803.15</v>
      </c>
      <c r="H243" s="59">
        <f t="shared" si="52"/>
        <v>-432.61000000000058</v>
      </c>
      <c r="I243" s="59">
        <f t="shared" si="53"/>
        <v>627370.54</v>
      </c>
      <c r="J243" s="131" t="s">
        <v>546</v>
      </c>
    </row>
    <row r="244" spans="1:10" x14ac:dyDescent="0.25">
      <c r="A244" s="116" t="s">
        <v>245</v>
      </c>
      <c r="B244" s="59">
        <v>329425.40999999997</v>
      </c>
      <c r="C244" s="59">
        <v>43095.83</v>
      </c>
      <c r="D244" s="59">
        <v>479522.17</v>
      </c>
      <c r="E244" s="59">
        <v>279513.52</v>
      </c>
      <c r="F244" s="59">
        <v>200008.65</v>
      </c>
      <c r="G244" s="59">
        <f t="shared" si="52"/>
        <v>608938.92999999993</v>
      </c>
      <c r="H244" s="59">
        <f t="shared" si="52"/>
        <v>243104.47999999998</v>
      </c>
      <c r="I244" s="59">
        <f t="shared" si="53"/>
        <v>852043.40999999992</v>
      </c>
      <c r="J244" s="131" t="s">
        <v>547</v>
      </c>
    </row>
    <row r="245" spans="1:10" x14ac:dyDescent="0.25">
      <c r="A245" s="116" t="s">
        <v>246</v>
      </c>
      <c r="B245" s="59">
        <v>1186267.23</v>
      </c>
      <c r="C245" s="59">
        <v>388320.76</v>
      </c>
      <c r="D245" s="59">
        <v>71243.75</v>
      </c>
      <c r="E245" s="59">
        <v>26965.18</v>
      </c>
      <c r="F245" s="59">
        <v>44278.57</v>
      </c>
      <c r="G245" s="59">
        <f t="shared" si="52"/>
        <v>1213232.4099999999</v>
      </c>
      <c r="H245" s="59">
        <f t="shared" si="52"/>
        <v>432599.33</v>
      </c>
      <c r="I245" s="59">
        <f t="shared" si="53"/>
        <v>1645831.74</v>
      </c>
      <c r="J245" s="131" t="s">
        <v>548</v>
      </c>
    </row>
    <row r="246" spans="1:10" x14ac:dyDescent="0.25">
      <c r="A246" s="116" t="s">
        <v>247</v>
      </c>
      <c r="B246" s="59">
        <v>2325702.36</v>
      </c>
      <c r="C246" s="59">
        <v>950552.61</v>
      </c>
      <c r="D246" s="59">
        <v>86346.73</v>
      </c>
      <c r="E246" s="59">
        <v>56617.53</v>
      </c>
      <c r="F246" s="59">
        <v>29729.200000000001</v>
      </c>
      <c r="G246" s="59">
        <f t="shared" si="52"/>
        <v>2382319.8899999997</v>
      </c>
      <c r="H246" s="59">
        <f t="shared" si="52"/>
        <v>980281.80999999994</v>
      </c>
      <c r="I246" s="59">
        <f t="shared" si="53"/>
        <v>3362601.6999999997</v>
      </c>
      <c r="J246" s="131" t="s">
        <v>549</v>
      </c>
    </row>
    <row r="247" spans="1:10" x14ac:dyDescent="0.25">
      <c r="A247" s="116" t="s">
        <v>248</v>
      </c>
      <c r="B247" s="59">
        <v>5626.01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2"/>
        <v>5626.01</v>
      </c>
      <c r="H247" s="59">
        <f t="shared" si="52"/>
        <v>0</v>
      </c>
      <c r="I247" s="59">
        <f t="shared" si="53"/>
        <v>5626.01</v>
      </c>
      <c r="J247" s="131" t="s">
        <v>641</v>
      </c>
    </row>
    <row r="248" spans="1:10" x14ac:dyDescent="0.25">
      <c r="A248" s="116" t="s">
        <v>249</v>
      </c>
      <c r="B248" s="59">
        <v>88179.69</v>
      </c>
      <c r="C248" s="59">
        <v>51341.62</v>
      </c>
      <c r="D248" s="59">
        <v>627293.65</v>
      </c>
      <c r="E248" s="59">
        <v>411316.46</v>
      </c>
      <c r="F248" s="59">
        <v>215977.19</v>
      </c>
      <c r="G248" s="59">
        <f t="shared" si="52"/>
        <v>499496.15</v>
      </c>
      <c r="H248" s="59">
        <f t="shared" si="52"/>
        <v>267318.81</v>
      </c>
      <c r="I248" s="59">
        <f t="shared" si="53"/>
        <v>766814.96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981484.13</v>
      </c>
      <c r="E249" s="59">
        <v>643559.15</v>
      </c>
      <c r="F249" s="59">
        <v>337924.98</v>
      </c>
      <c r="G249" s="59">
        <f t="shared" si="52"/>
        <v>850485.29</v>
      </c>
      <c r="H249" s="59">
        <f t="shared" si="52"/>
        <v>350889.8</v>
      </c>
      <c r="I249" s="59">
        <f t="shared" si="53"/>
        <v>1201375.0900000001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66804.37</v>
      </c>
      <c r="D250" s="59">
        <v>0</v>
      </c>
      <c r="E250" s="59">
        <v>0</v>
      </c>
      <c r="F250" s="59">
        <v>0</v>
      </c>
      <c r="G250" s="59">
        <f t="shared" si="52"/>
        <v>0</v>
      </c>
      <c r="H250" s="59">
        <f t="shared" si="52"/>
        <v>66804.37</v>
      </c>
      <c r="I250" s="59">
        <f t="shared" si="53"/>
        <v>66804.37</v>
      </c>
      <c r="J250" s="131" t="s">
        <v>552</v>
      </c>
    </row>
    <row r="251" spans="1:10" x14ac:dyDescent="0.25">
      <c r="A251" s="116" t="s">
        <v>252</v>
      </c>
      <c r="B251" s="128">
        <v>54059.57</v>
      </c>
      <c r="C251" s="128">
        <v>0</v>
      </c>
      <c r="D251" s="128">
        <v>1730497.72</v>
      </c>
      <c r="E251" s="128">
        <v>1134687.3600000001</v>
      </c>
      <c r="F251" s="128">
        <v>595810.36</v>
      </c>
      <c r="G251" s="128">
        <f t="shared" si="52"/>
        <v>1188746.9300000002</v>
      </c>
      <c r="H251" s="128">
        <f t="shared" si="52"/>
        <v>595810.36</v>
      </c>
      <c r="I251" s="128">
        <f t="shared" si="53"/>
        <v>1784557.29</v>
      </c>
      <c r="J251" s="131" t="s">
        <v>553</v>
      </c>
    </row>
    <row r="252" spans="1:10" x14ac:dyDescent="0.25">
      <c r="A252" s="116" t="s">
        <v>253</v>
      </c>
      <c r="B252" s="59">
        <f t="shared" ref="B252:I252" si="54">SUM(B239:B251)</f>
        <v>6812055.4100000001</v>
      </c>
      <c r="C252" s="59">
        <f t="shared" si="54"/>
        <v>1375987.1400000001</v>
      </c>
      <c r="D252" s="59">
        <f t="shared" si="54"/>
        <v>7898799.6300000008</v>
      </c>
      <c r="E252" s="59">
        <f t="shared" si="54"/>
        <v>5130049.13</v>
      </c>
      <c r="F252" s="59">
        <f t="shared" si="54"/>
        <v>2768750.5</v>
      </c>
      <c r="G252" s="59">
        <f t="shared" si="54"/>
        <v>11942104.539999999</v>
      </c>
      <c r="H252" s="59">
        <f t="shared" si="54"/>
        <v>4144737.6399999997</v>
      </c>
      <c r="I252" s="59">
        <f t="shared" si="54"/>
        <v>16086842.18</v>
      </c>
      <c r="J252" s="137" t="s">
        <v>542</v>
      </c>
    </row>
    <row r="253" spans="1:10" ht="15.75" thickBot="1" x14ac:dyDescent="0.3">
      <c r="A253" s="116" t="s">
        <v>254</v>
      </c>
      <c r="B253" s="139">
        <f t="shared" ref="B253:I253" si="55">B150+B180+B218+B225+B234+B237+B252</f>
        <v>50088912.649999991</v>
      </c>
      <c r="C253" s="139">
        <f t="shared" si="55"/>
        <v>13622441.789999999</v>
      </c>
      <c r="D253" s="139">
        <f t="shared" si="55"/>
        <v>10760774.190000001</v>
      </c>
      <c r="E253" s="139">
        <f t="shared" si="55"/>
        <v>6826297.4000000004</v>
      </c>
      <c r="F253" s="139">
        <f t="shared" si="55"/>
        <v>3934476.79</v>
      </c>
      <c r="G253" s="139">
        <f t="shared" si="55"/>
        <v>56915210.049999997</v>
      </c>
      <c r="H253" s="139">
        <f t="shared" si="55"/>
        <v>17556918.580000002</v>
      </c>
      <c r="I253" s="139">
        <f t="shared" si="55"/>
        <v>74472128.629999995</v>
      </c>
      <c r="J253" s="137" t="s">
        <v>427</v>
      </c>
    </row>
    <row r="254" spans="1:10" ht="15.75" thickTop="1" x14ac:dyDescent="0.25">
      <c r="A254" s="148"/>
      <c r="B254" s="157"/>
      <c r="C254" s="157"/>
      <c r="D254" s="157"/>
      <c r="E254" s="157"/>
      <c r="F254" s="157"/>
      <c r="G254" s="157"/>
      <c r="H254" s="157"/>
      <c r="I254" s="157"/>
      <c r="J254" s="116"/>
    </row>
    <row r="255" spans="1:10" x14ac:dyDescent="0.25">
      <c r="A255" s="116" t="s">
        <v>255</v>
      </c>
      <c r="B255" s="133"/>
      <c r="C255" s="133"/>
      <c r="D255" s="133"/>
      <c r="E255" s="133"/>
      <c r="F255" s="133"/>
      <c r="G255" s="133"/>
      <c r="H255" s="133"/>
      <c r="I255" s="133"/>
      <c r="J255" s="116"/>
    </row>
    <row r="256" spans="1:10" x14ac:dyDescent="0.25">
      <c r="A256" s="58" t="s">
        <v>256</v>
      </c>
      <c r="B256" s="133"/>
      <c r="C256" s="133"/>
      <c r="D256" s="133"/>
      <c r="E256" s="133"/>
      <c r="F256" s="133"/>
      <c r="G256" s="133"/>
      <c r="H256" s="133"/>
      <c r="I256" s="133"/>
    </row>
    <row r="257" spans="1:10" x14ac:dyDescent="0.25">
      <c r="A257" s="116" t="s">
        <v>257</v>
      </c>
      <c r="B257" s="59">
        <v>32731925.190000001</v>
      </c>
      <c r="C257" s="59">
        <v>14462894.57</v>
      </c>
      <c r="D257" s="59">
        <v>2379420.59</v>
      </c>
      <c r="E257" s="59">
        <v>1560186.08</v>
      </c>
      <c r="F257" s="59">
        <v>819234.51</v>
      </c>
      <c r="G257" s="59">
        <f>B257+E257</f>
        <v>34292111.270000003</v>
      </c>
      <c r="H257" s="59">
        <f>C257+F257</f>
        <v>15282129.08</v>
      </c>
      <c r="I257" s="59">
        <f>SUM(G257:H257)</f>
        <v>49574240.350000001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29559.72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34155.67</v>
      </c>
      <c r="I258" s="128">
        <f>SUM(G258:H258)</f>
        <v>323808.61</v>
      </c>
      <c r="J258" s="131" t="s">
        <v>557</v>
      </c>
    </row>
    <row r="259" spans="1:10" x14ac:dyDescent="0.25">
      <c r="A259" s="116" t="s">
        <v>259</v>
      </c>
      <c r="B259" s="59">
        <f t="shared" ref="B259:I259" si="56">SUM(B257:B258)</f>
        <v>33012825.400000002</v>
      </c>
      <c r="C259" s="59">
        <f t="shared" si="56"/>
        <v>14492454.290000001</v>
      </c>
      <c r="D259" s="59">
        <f t="shared" si="56"/>
        <v>2392769.27</v>
      </c>
      <c r="E259" s="59">
        <f t="shared" si="56"/>
        <v>1568938.81</v>
      </c>
      <c r="F259" s="59">
        <f t="shared" si="56"/>
        <v>823830.46</v>
      </c>
      <c r="G259" s="59">
        <f t="shared" si="56"/>
        <v>34581764.210000001</v>
      </c>
      <c r="H259" s="59">
        <f t="shared" si="56"/>
        <v>15316284.75</v>
      </c>
      <c r="I259" s="59">
        <f t="shared" si="56"/>
        <v>49898048.960000001</v>
      </c>
      <c r="J259" s="13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1552234.38</v>
      </c>
      <c r="C261" s="59">
        <v>485186.46</v>
      </c>
      <c r="D261" s="59">
        <v>5850177.4699999997</v>
      </c>
      <c r="E261" s="59">
        <v>3835961.37</v>
      </c>
      <c r="F261" s="59">
        <v>2014216.1</v>
      </c>
      <c r="G261" s="59">
        <f t="shared" ref="G261:H263" si="57">B261+E261</f>
        <v>5388195.75</v>
      </c>
      <c r="H261" s="59">
        <f t="shared" si="57"/>
        <v>2499402.56</v>
      </c>
      <c r="I261" s="59">
        <f>SUM(G261:H261)</f>
        <v>7887598.3100000005</v>
      </c>
      <c r="J261" s="131" t="s">
        <v>660</v>
      </c>
    </row>
    <row r="262" spans="1:10" x14ac:dyDescent="0.25">
      <c r="A262" s="116" t="s">
        <v>262</v>
      </c>
      <c r="B262" s="59">
        <v>765741.27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57"/>
        <v>765741.27</v>
      </c>
      <c r="H262" s="59">
        <f t="shared" si="57"/>
        <v>0</v>
      </c>
      <c r="I262" s="59">
        <f>SUM(G262:H262)</f>
        <v>765741.27</v>
      </c>
      <c r="J262" s="131" t="s">
        <v>559</v>
      </c>
    </row>
    <row r="263" spans="1:10" x14ac:dyDescent="0.25">
      <c r="A263" s="116" t="s">
        <v>263</v>
      </c>
      <c r="B263" s="128">
        <v>251705.5</v>
      </c>
      <c r="C263" s="128">
        <v>36435.75</v>
      </c>
      <c r="D263" s="128">
        <v>2555.5300000000002</v>
      </c>
      <c r="E263" s="128">
        <v>1675.66</v>
      </c>
      <c r="F263" s="128">
        <v>879.87</v>
      </c>
      <c r="G263" s="128">
        <f t="shared" si="57"/>
        <v>253381.16</v>
      </c>
      <c r="H263" s="128">
        <f t="shared" si="57"/>
        <v>37315.620000000003</v>
      </c>
      <c r="I263" s="128">
        <f>SUM(G263:H263)</f>
        <v>290696.78000000003</v>
      </c>
      <c r="J263" s="131" t="s">
        <v>560</v>
      </c>
    </row>
    <row r="264" spans="1:10" x14ac:dyDescent="0.25">
      <c r="A264" s="116" t="s">
        <v>264</v>
      </c>
      <c r="B264" s="59">
        <f t="shared" ref="B264:I264" si="58">SUM(B261:B263)</f>
        <v>2569681.15</v>
      </c>
      <c r="C264" s="59">
        <f t="shared" si="58"/>
        <v>521622.21</v>
      </c>
      <c r="D264" s="59">
        <f t="shared" si="58"/>
        <v>5852733</v>
      </c>
      <c r="E264" s="59">
        <f t="shared" si="58"/>
        <v>3837637.0300000003</v>
      </c>
      <c r="F264" s="59">
        <f t="shared" si="58"/>
        <v>2015095.9700000002</v>
      </c>
      <c r="G264" s="59">
        <f t="shared" si="58"/>
        <v>6407318.1799999997</v>
      </c>
      <c r="H264" s="59">
        <f t="shared" si="58"/>
        <v>2536718.1800000002</v>
      </c>
      <c r="I264" s="59">
        <f t="shared" si="58"/>
        <v>8944036.3599999994</v>
      </c>
      <c r="J264" s="13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59">SUM(B266)</f>
        <v>2853758</v>
      </c>
      <c r="C267" s="59">
        <f t="shared" si="59"/>
        <v>0</v>
      </c>
      <c r="D267" s="59">
        <f t="shared" si="59"/>
        <v>0</v>
      </c>
      <c r="E267" s="59">
        <f t="shared" si="59"/>
        <v>0</v>
      </c>
      <c r="F267" s="59">
        <f t="shared" si="59"/>
        <v>0</v>
      </c>
      <c r="G267" s="59">
        <f t="shared" si="59"/>
        <v>2853758</v>
      </c>
      <c r="H267" s="59">
        <f t="shared" si="59"/>
        <v>0</v>
      </c>
      <c r="I267" s="59">
        <f t="shared" si="59"/>
        <v>2853758</v>
      </c>
      <c r="J267" s="13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5951964.7999999998</v>
      </c>
      <c r="C269" s="59">
        <v>41391824.060000002</v>
      </c>
      <c r="D269" s="59">
        <v>0</v>
      </c>
      <c r="E269" s="59">
        <v>0</v>
      </c>
      <c r="F269" s="59">
        <v>0</v>
      </c>
      <c r="G269" s="59">
        <f t="shared" ref="G269:H274" si="60">B269+E269</f>
        <v>5951964.7999999998</v>
      </c>
      <c r="H269" s="59">
        <f t="shared" si="60"/>
        <v>41391824.060000002</v>
      </c>
      <c r="I269" s="59">
        <f t="shared" ref="I269:I274" si="61">SUM(G269:H269)</f>
        <v>47343788.859999999</v>
      </c>
      <c r="J269" s="131" t="s">
        <v>564</v>
      </c>
    </row>
    <row r="270" spans="1:10" x14ac:dyDescent="0.25">
      <c r="A270" s="116" t="s">
        <v>270</v>
      </c>
      <c r="B270" s="59">
        <v>-4939933.8800000008</v>
      </c>
      <c r="C270" s="59">
        <v>-33143849.68</v>
      </c>
      <c r="D270" s="59">
        <v>0</v>
      </c>
      <c r="E270" s="59">
        <v>0</v>
      </c>
      <c r="F270" s="59">
        <v>0</v>
      </c>
      <c r="G270" s="59">
        <f t="shared" si="60"/>
        <v>-4939933.8800000008</v>
      </c>
      <c r="H270" s="59">
        <f t="shared" si="60"/>
        <v>-33143849.68</v>
      </c>
      <c r="I270" s="59">
        <f t="shared" si="61"/>
        <v>-38083783.560000002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-52382.83</v>
      </c>
      <c r="H271" s="59">
        <f t="shared" si="60"/>
        <v>0</v>
      </c>
      <c r="I271" s="59">
        <f t="shared" si="61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0"/>
        <v>472.58</v>
      </c>
      <c r="H272" s="59">
        <f t="shared" si="60"/>
        <v>159015.07999999999</v>
      </c>
      <c r="I272" s="59">
        <f t="shared" si="61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0"/>
        <v>0</v>
      </c>
      <c r="H273" s="59">
        <f t="shared" si="60"/>
        <v>0</v>
      </c>
      <c r="I273" s="59">
        <f t="shared" si="61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0"/>
        <v>0</v>
      </c>
      <c r="H274" s="128">
        <f t="shared" si="60"/>
        <v>0</v>
      </c>
      <c r="I274" s="128">
        <f t="shared" si="61"/>
        <v>0</v>
      </c>
      <c r="J274" s="113"/>
    </row>
    <row r="275" spans="1:10" x14ac:dyDescent="0.25">
      <c r="A275" s="116" t="s">
        <v>275</v>
      </c>
      <c r="B275" s="59">
        <f t="shared" ref="B275:I275" si="62">SUM(B269:B274)</f>
        <v>960120.66999999899</v>
      </c>
      <c r="C275" s="59">
        <f t="shared" si="62"/>
        <v>8406989.4600000028</v>
      </c>
      <c r="D275" s="59">
        <f t="shared" si="62"/>
        <v>0</v>
      </c>
      <c r="E275" s="59">
        <f t="shared" si="62"/>
        <v>0</v>
      </c>
      <c r="F275" s="59">
        <f t="shared" si="62"/>
        <v>0</v>
      </c>
      <c r="G275" s="59">
        <f t="shared" si="62"/>
        <v>960120.66999999899</v>
      </c>
      <c r="H275" s="59">
        <f t="shared" si="62"/>
        <v>8406989.4600000028</v>
      </c>
      <c r="I275" s="59">
        <f t="shared" si="62"/>
        <v>9367110.1299999971</v>
      </c>
      <c r="J275" s="137" t="s">
        <v>563</v>
      </c>
    </row>
    <row r="276" spans="1:10" ht="15.75" thickBot="1" x14ac:dyDescent="0.3">
      <c r="A276" s="116" t="s">
        <v>276</v>
      </c>
      <c r="B276" s="139">
        <f t="shared" ref="B276:I276" si="63">B259+B264+B267+B275</f>
        <v>39396385.220000006</v>
      </c>
      <c r="C276" s="139">
        <f t="shared" si="63"/>
        <v>23421065.960000005</v>
      </c>
      <c r="D276" s="139">
        <f t="shared" si="63"/>
        <v>8245502.2699999996</v>
      </c>
      <c r="E276" s="139">
        <f t="shared" si="63"/>
        <v>5406575.8399999999</v>
      </c>
      <c r="F276" s="139">
        <f t="shared" si="63"/>
        <v>2838926.43</v>
      </c>
      <c r="G276" s="139">
        <f t="shared" si="63"/>
        <v>44802961.060000002</v>
      </c>
      <c r="H276" s="139">
        <f t="shared" si="63"/>
        <v>26259992.390000001</v>
      </c>
      <c r="I276" s="139">
        <f t="shared" si="63"/>
        <v>71062953.450000003</v>
      </c>
      <c r="J276" s="137" t="s">
        <v>554</v>
      </c>
    </row>
    <row r="277" spans="1:10" ht="15.75" thickTop="1" x14ac:dyDescent="0.25">
      <c r="A277" s="116" t="s">
        <v>277</v>
      </c>
      <c r="B277" s="157"/>
      <c r="C277" s="157"/>
      <c r="D277" s="157"/>
      <c r="E277" s="157"/>
      <c r="F277" s="157"/>
      <c r="G277" s="157"/>
      <c r="H277" s="157"/>
      <c r="I277" s="157"/>
      <c r="J277" s="113"/>
    </row>
    <row r="278" spans="1:10" x14ac:dyDescent="0.25">
      <c r="A278" s="58" t="s">
        <v>669</v>
      </c>
      <c r="B278" s="133"/>
      <c r="C278" s="133"/>
      <c r="D278" s="133"/>
      <c r="E278" s="133"/>
      <c r="F278" s="133"/>
      <c r="G278" s="133"/>
      <c r="H278" s="133"/>
      <c r="I278" s="133"/>
      <c r="J278" s="113"/>
    </row>
    <row r="279" spans="1:10" x14ac:dyDescent="0.25">
      <c r="A279" s="116" t="s">
        <v>670</v>
      </c>
      <c r="B279" s="128">
        <v>18749425.420000002</v>
      </c>
      <c r="C279" s="128">
        <v>6880063.0999999996</v>
      </c>
      <c r="D279" s="128">
        <v>658431.54</v>
      </c>
      <c r="E279" s="128">
        <v>423799.03999999998</v>
      </c>
      <c r="F279" s="128">
        <v>234632.5</v>
      </c>
      <c r="G279" s="128">
        <f>B279+E279</f>
        <v>19173224.460000001</v>
      </c>
      <c r="H279" s="128">
        <f>C279+F279</f>
        <v>7114695.5999999996</v>
      </c>
      <c r="I279" s="128">
        <f>SUM(G279:H279)</f>
        <v>26287920.060000002</v>
      </c>
      <c r="J279" s="151" t="s">
        <v>573</v>
      </c>
    </row>
    <row r="280" spans="1:10" x14ac:dyDescent="0.25">
      <c r="A280" s="116" t="s">
        <v>671</v>
      </c>
      <c r="B280" s="59">
        <f t="shared" ref="B280:I280" si="64">SUM(B279)</f>
        <v>18749425.420000002</v>
      </c>
      <c r="C280" s="59">
        <f t="shared" si="64"/>
        <v>6880063.0999999996</v>
      </c>
      <c r="D280" s="59">
        <f t="shared" si="64"/>
        <v>658431.54</v>
      </c>
      <c r="E280" s="59">
        <f t="shared" si="64"/>
        <v>423799.03999999998</v>
      </c>
      <c r="F280" s="59">
        <f t="shared" si="64"/>
        <v>234632.5</v>
      </c>
      <c r="G280" s="59">
        <f t="shared" si="64"/>
        <v>19173224.460000001</v>
      </c>
      <c r="H280" s="59">
        <f t="shared" si="64"/>
        <v>7114695.5999999996</v>
      </c>
      <c r="I280" s="59">
        <f t="shared" si="64"/>
        <v>26287920.060000002</v>
      </c>
      <c r="J280" s="137" t="s">
        <v>572</v>
      </c>
    </row>
    <row r="281" spans="1:10" x14ac:dyDescent="0.25">
      <c r="A281" s="58" t="s">
        <v>672</v>
      </c>
      <c r="B281" s="133"/>
      <c r="C281" s="133"/>
      <c r="D281" s="133"/>
      <c r="E281" s="133"/>
      <c r="F281" s="133"/>
      <c r="G281" s="133"/>
      <c r="H281" s="133"/>
      <c r="I281" s="133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51"/>
    </row>
    <row r="283" spans="1:10" x14ac:dyDescent="0.25">
      <c r="A283" s="116" t="s">
        <v>673</v>
      </c>
      <c r="B283" s="59">
        <v>21352.97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21352.97</v>
      </c>
      <c r="H283" s="59">
        <f>C283+F283</f>
        <v>0</v>
      </c>
      <c r="I283" s="59">
        <f>SUM(G283:H283)</f>
        <v>21352.97</v>
      </c>
      <c r="J283" s="151" t="s">
        <v>642</v>
      </c>
    </row>
    <row r="284" spans="1:10" x14ac:dyDescent="0.25">
      <c r="A284" s="116" t="s">
        <v>673</v>
      </c>
      <c r="B284" s="59">
        <v>5963451.6799999997</v>
      </c>
      <c r="C284" s="59">
        <v>879474.9</v>
      </c>
      <c r="D284" s="59">
        <v>0</v>
      </c>
      <c r="E284" s="59">
        <v>0</v>
      </c>
      <c r="F284" s="59">
        <v>0</v>
      </c>
      <c r="G284" s="59">
        <f>B284+E284</f>
        <v>5963451.6799999997</v>
      </c>
      <c r="H284" s="59">
        <f>C284+F284</f>
        <v>879474.9</v>
      </c>
      <c r="I284" s="59">
        <f>SUM(G284:H284)</f>
        <v>6842926.5800000001</v>
      </c>
      <c r="J284" s="151" t="s">
        <v>575</v>
      </c>
    </row>
    <row r="285" spans="1:10" x14ac:dyDescent="0.25">
      <c r="A285" s="116" t="s">
        <v>278</v>
      </c>
      <c r="B285" s="59">
        <f t="shared" ref="B285:I285" si="65">SUM(B282:B284)</f>
        <v>5984804.6499999994</v>
      </c>
      <c r="C285" s="59">
        <f t="shared" si="65"/>
        <v>879474.9</v>
      </c>
      <c r="D285" s="59">
        <f t="shared" si="65"/>
        <v>0</v>
      </c>
      <c r="E285" s="59">
        <f t="shared" si="65"/>
        <v>0</v>
      </c>
      <c r="F285" s="59">
        <f t="shared" si="65"/>
        <v>0</v>
      </c>
      <c r="G285" s="59">
        <f t="shared" si="65"/>
        <v>5984804.6499999994</v>
      </c>
      <c r="H285" s="59">
        <f t="shared" si="65"/>
        <v>879474.9</v>
      </c>
      <c r="I285" s="59">
        <f t="shared" si="65"/>
        <v>6864279.5499999998</v>
      </c>
      <c r="J285" s="137" t="s">
        <v>574</v>
      </c>
    </row>
    <row r="286" spans="1:10" x14ac:dyDescent="0.25">
      <c r="A286" s="58" t="s">
        <v>674</v>
      </c>
      <c r="B286" s="133"/>
      <c r="C286" s="133"/>
      <c r="D286" s="133"/>
      <c r="E286" s="133"/>
      <c r="F286" s="133"/>
      <c r="G286" s="133"/>
      <c r="H286" s="133"/>
      <c r="I286" s="133"/>
      <c r="J286" s="113"/>
    </row>
    <row r="287" spans="1:10" x14ac:dyDescent="0.25">
      <c r="A287" s="116" t="s">
        <v>675</v>
      </c>
      <c r="B287" s="59">
        <v>5221891.5199999996</v>
      </c>
      <c r="C287" s="59">
        <v>2084104.47</v>
      </c>
      <c r="D287" s="59">
        <v>0</v>
      </c>
      <c r="E287" s="59">
        <v>0</v>
      </c>
      <c r="F287" s="59">
        <v>0</v>
      </c>
      <c r="G287" s="59">
        <f t="shared" ref="G287:H289" si="66">B287+E287</f>
        <v>5221891.5199999996</v>
      </c>
      <c r="H287" s="59">
        <f t="shared" si="66"/>
        <v>2084104.47</v>
      </c>
      <c r="I287" s="59">
        <f>SUM(G287:H287)</f>
        <v>7305995.9899999993</v>
      </c>
      <c r="J287" s="151" t="s">
        <v>577</v>
      </c>
    </row>
    <row r="288" spans="1:10" x14ac:dyDescent="0.25">
      <c r="A288" s="116" t="s">
        <v>676</v>
      </c>
      <c r="B288" s="59">
        <v>-9273768.7799999993</v>
      </c>
      <c r="C288" s="59">
        <v>-2651299.91</v>
      </c>
      <c r="D288" s="59">
        <v>0</v>
      </c>
      <c r="E288" s="59">
        <v>0</v>
      </c>
      <c r="F288" s="59">
        <v>0</v>
      </c>
      <c r="G288" s="59">
        <f t="shared" si="66"/>
        <v>-9273768.7799999993</v>
      </c>
      <c r="H288" s="59">
        <f t="shared" si="66"/>
        <v>-2651299.91</v>
      </c>
      <c r="I288" s="59">
        <f>SUM(G288:H288)</f>
        <v>-11925068.689999999</v>
      </c>
      <c r="J288" s="151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6"/>
        <v>0</v>
      </c>
      <c r="H289" s="128">
        <f t="shared" si="66"/>
        <v>0</v>
      </c>
      <c r="I289" s="128">
        <f>SUM(G289:H289)</f>
        <v>0</v>
      </c>
      <c r="J289" s="151" t="s">
        <v>643</v>
      </c>
    </row>
    <row r="290" spans="1:10" x14ac:dyDescent="0.25">
      <c r="A290" s="116" t="s">
        <v>279</v>
      </c>
      <c r="B290" s="59">
        <f t="shared" ref="B290:I290" si="67">SUM(B287:B289)</f>
        <v>-4051877.26</v>
      </c>
      <c r="C290" s="59">
        <f t="shared" si="67"/>
        <v>-567195.44000000018</v>
      </c>
      <c r="D290" s="59">
        <f t="shared" si="67"/>
        <v>0</v>
      </c>
      <c r="E290" s="59">
        <f t="shared" si="67"/>
        <v>0</v>
      </c>
      <c r="F290" s="59">
        <f t="shared" si="67"/>
        <v>0</v>
      </c>
      <c r="G290" s="59">
        <f t="shared" si="67"/>
        <v>-4051877.26</v>
      </c>
      <c r="H290" s="59">
        <f t="shared" si="67"/>
        <v>-567195.44000000018</v>
      </c>
      <c r="I290" s="59">
        <f t="shared" si="67"/>
        <v>-4619072.7</v>
      </c>
      <c r="J290" s="137" t="s">
        <v>576</v>
      </c>
    </row>
    <row r="291" spans="1:10" x14ac:dyDescent="0.25">
      <c r="A291" s="148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6">
        <f t="shared" ref="B292:I292" si="68">B65-B253-B276-B280-B285-B290</f>
        <v>27529557.54999996</v>
      </c>
      <c r="C292" s="156">
        <f t="shared" si="68"/>
        <v>8696771.9000000041</v>
      </c>
      <c r="D292" s="156">
        <f t="shared" si="68"/>
        <v>-19664708</v>
      </c>
      <c r="E292" s="156">
        <f t="shared" si="68"/>
        <v>-12656672.279999999</v>
      </c>
      <c r="F292" s="156">
        <f t="shared" si="68"/>
        <v>-7008035.7200000007</v>
      </c>
      <c r="G292" s="156">
        <f t="shared" si="68"/>
        <v>14872885.26999996</v>
      </c>
      <c r="H292" s="156">
        <f t="shared" si="68"/>
        <v>1688736.1800000102</v>
      </c>
      <c r="I292" s="156">
        <f t="shared" si="68"/>
        <v>16561621.450000025</v>
      </c>
      <c r="J292" s="137" t="s">
        <v>386</v>
      </c>
    </row>
    <row r="293" spans="1:10" ht="15.75" thickTop="1" x14ac:dyDescent="0.25">
      <c r="A293" s="148"/>
      <c r="B293" s="133"/>
      <c r="C293" s="133"/>
      <c r="D293" s="133"/>
      <c r="E293" s="133"/>
      <c r="F293" s="133"/>
      <c r="G293" s="133"/>
      <c r="H293" s="133"/>
      <c r="I293" s="133"/>
      <c r="J293" s="113"/>
    </row>
    <row r="294" spans="1:10" x14ac:dyDescent="0.25">
      <c r="A294" s="115" t="s">
        <v>5</v>
      </c>
      <c r="B294" s="133"/>
      <c r="C294" s="133"/>
      <c r="D294" s="133"/>
      <c r="E294" s="133"/>
      <c r="F294" s="133"/>
      <c r="G294" s="133"/>
      <c r="H294" s="133"/>
      <c r="I294" s="133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5070952.33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5070952.33</v>
      </c>
      <c r="H296" s="59">
        <f>C296+F296</f>
        <v>0</v>
      </c>
      <c r="I296" s="59">
        <f>SUM(G296:H296)</f>
        <v>5070952.33</v>
      </c>
      <c r="J296" s="131" t="s">
        <v>570</v>
      </c>
    </row>
    <row r="297" spans="1:10" x14ac:dyDescent="0.25">
      <c r="A297" s="116" t="s">
        <v>667</v>
      </c>
      <c r="B297" s="128">
        <v>-2957632.22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-2957632.22</v>
      </c>
      <c r="H297" s="128">
        <f>C297+F297</f>
        <v>0</v>
      </c>
      <c r="I297" s="128">
        <f>SUM(G297:H297)</f>
        <v>-2957632.22</v>
      </c>
      <c r="J297" s="131" t="s">
        <v>571</v>
      </c>
    </row>
    <row r="298" spans="1:10" x14ac:dyDescent="0.25">
      <c r="A298" s="116" t="s">
        <v>668</v>
      </c>
      <c r="B298" s="59">
        <f t="shared" ref="B298:I298" si="69">SUM(B296:B297)</f>
        <v>2113320.11</v>
      </c>
      <c r="C298" s="59">
        <f t="shared" si="69"/>
        <v>0</v>
      </c>
      <c r="D298" s="59">
        <f t="shared" si="69"/>
        <v>0</v>
      </c>
      <c r="E298" s="59">
        <f t="shared" si="69"/>
        <v>0</v>
      </c>
      <c r="F298" s="59">
        <f t="shared" si="69"/>
        <v>0</v>
      </c>
      <c r="G298" s="59">
        <f t="shared" si="69"/>
        <v>2113320.11</v>
      </c>
      <c r="H298" s="59">
        <f t="shared" si="69"/>
        <v>0</v>
      </c>
      <c r="I298" s="59">
        <f t="shared" si="69"/>
        <v>2113320.11</v>
      </c>
      <c r="J298" s="137" t="s">
        <v>569</v>
      </c>
    </row>
    <row r="299" spans="1:10" x14ac:dyDescent="0.25">
      <c r="A299" s="58" t="s">
        <v>280</v>
      </c>
      <c r="B299" s="133"/>
      <c r="C299" s="133"/>
      <c r="D299" s="133"/>
      <c r="E299" s="133"/>
      <c r="F299" s="133"/>
      <c r="G299" s="133"/>
      <c r="H299" s="133"/>
      <c r="I299" s="133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1570.52</v>
      </c>
      <c r="E300" s="59">
        <v>1029.79</v>
      </c>
      <c r="F300" s="59">
        <v>540.73</v>
      </c>
      <c r="G300" s="59">
        <f t="shared" ref="G300:H323" si="70">B300+E300</f>
        <v>21279.79</v>
      </c>
      <c r="H300" s="59">
        <f t="shared" si="70"/>
        <v>540.73</v>
      </c>
      <c r="I300" s="59">
        <f t="shared" ref="I300:I323" si="71">SUM(G300:H300)</f>
        <v>21820.52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-3082673.22</v>
      </c>
      <c r="E301" s="59">
        <v>-2021308.83</v>
      </c>
      <c r="F301" s="59">
        <v>-1061364.3899999999</v>
      </c>
      <c r="G301" s="59">
        <f t="shared" si="70"/>
        <v>-2021308.83</v>
      </c>
      <c r="H301" s="59">
        <f t="shared" si="70"/>
        <v>-1061364.3899999999</v>
      </c>
      <c r="I301" s="59">
        <f t="shared" si="71"/>
        <v>-3082673.2199999997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-1094602.72</v>
      </c>
      <c r="E302" s="59">
        <v>-717731</v>
      </c>
      <c r="F302" s="59">
        <v>-376871.72</v>
      </c>
      <c r="G302" s="59">
        <f t="shared" si="70"/>
        <v>-717731</v>
      </c>
      <c r="H302" s="59">
        <f t="shared" si="70"/>
        <v>-376871.72</v>
      </c>
      <c r="I302" s="59">
        <f t="shared" ref="I302" si="72">SUM(G302:H302)</f>
        <v>-1094602.72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0"/>
        <v>0</v>
      </c>
      <c r="H303" s="59">
        <f t="shared" si="70"/>
        <v>0</v>
      </c>
      <c r="I303" s="59">
        <f t="shared" si="71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72275.73</v>
      </c>
      <c r="E304" s="59">
        <v>47391.199999999997</v>
      </c>
      <c r="F304" s="59">
        <v>24884.53</v>
      </c>
      <c r="G304" s="59">
        <f t="shared" si="70"/>
        <v>47391.199999999997</v>
      </c>
      <c r="H304" s="59">
        <f t="shared" si="70"/>
        <v>24884.53</v>
      </c>
      <c r="I304" s="59">
        <f t="shared" si="71"/>
        <v>72275.73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10191.66</v>
      </c>
      <c r="D305" s="59">
        <v>15781.09</v>
      </c>
      <c r="E305" s="59">
        <v>10347.68</v>
      </c>
      <c r="F305" s="59">
        <v>5433.41</v>
      </c>
      <c r="G305" s="59">
        <f t="shared" si="70"/>
        <v>10347.68</v>
      </c>
      <c r="H305" s="59">
        <f t="shared" si="70"/>
        <v>15625.07</v>
      </c>
      <c r="I305" s="59">
        <f t="shared" si="71"/>
        <v>25972.75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0"/>
        <v>0</v>
      </c>
      <c r="H306" s="59">
        <f t="shared" si="70"/>
        <v>0</v>
      </c>
      <c r="I306" s="59">
        <f t="shared" si="71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2197767.06</v>
      </c>
      <c r="E308" s="59">
        <v>1441075.85</v>
      </c>
      <c r="F308" s="59">
        <v>756691.21</v>
      </c>
      <c r="G308" s="59">
        <f t="shared" si="70"/>
        <v>1441075.85</v>
      </c>
      <c r="H308" s="59">
        <f t="shared" si="70"/>
        <v>756691.21</v>
      </c>
      <c r="I308" s="59">
        <f t="shared" si="71"/>
        <v>2197767.06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0"/>
        <v>0</v>
      </c>
      <c r="H309" s="59">
        <f t="shared" si="70"/>
        <v>0</v>
      </c>
      <c r="I309" s="59">
        <f t="shared" si="71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172468.92</v>
      </c>
      <c r="E310" s="59">
        <v>113087.87</v>
      </c>
      <c r="F310" s="59">
        <v>59381.05</v>
      </c>
      <c r="G310" s="59">
        <f t="shared" si="70"/>
        <v>113087.87</v>
      </c>
      <c r="H310" s="59">
        <f t="shared" si="70"/>
        <v>59381.05</v>
      </c>
      <c r="I310" s="59">
        <f t="shared" si="71"/>
        <v>172468.91999999998</v>
      </c>
      <c r="J310" s="118" t="s">
        <v>588</v>
      </c>
    </row>
    <row r="311" spans="1:10" x14ac:dyDescent="0.25">
      <c r="A311" s="116" t="s">
        <v>292</v>
      </c>
      <c r="B311" s="59">
        <v>442392.34</v>
      </c>
      <c r="C311" s="59">
        <v>-13677.1</v>
      </c>
      <c r="D311" s="59">
        <v>-2702431.64</v>
      </c>
      <c r="E311" s="59">
        <v>-1771984.43</v>
      </c>
      <c r="F311" s="59">
        <v>-930447.21</v>
      </c>
      <c r="G311" s="59">
        <f t="shared" si="70"/>
        <v>-1329592.0899999999</v>
      </c>
      <c r="H311" s="59">
        <f t="shared" si="70"/>
        <v>-944124.30999999994</v>
      </c>
      <c r="I311" s="59">
        <f t="shared" si="71"/>
        <v>-2273716.4</v>
      </c>
      <c r="J311" s="118" t="s">
        <v>589</v>
      </c>
    </row>
    <row r="312" spans="1:10" x14ac:dyDescent="0.25">
      <c r="A312" s="116" t="s">
        <v>293</v>
      </c>
      <c r="B312" s="59">
        <v>-4551197.95</v>
      </c>
      <c r="C312" s="59">
        <v>-270487.21000000002</v>
      </c>
      <c r="D312" s="59">
        <v>-159005.13</v>
      </c>
      <c r="E312" s="59">
        <v>-104259.66</v>
      </c>
      <c r="F312" s="59">
        <v>-54745.47</v>
      </c>
      <c r="G312" s="59">
        <f t="shared" si="70"/>
        <v>-4655457.6100000003</v>
      </c>
      <c r="H312" s="59">
        <f t="shared" si="70"/>
        <v>-325232.68000000005</v>
      </c>
      <c r="I312" s="59">
        <f t="shared" si="71"/>
        <v>-4980690.29</v>
      </c>
      <c r="J312" s="118" t="s">
        <v>590</v>
      </c>
    </row>
    <row r="313" spans="1:10" x14ac:dyDescent="0.25">
      <c r="A313" s="116" t="s">
        <v>294</v>
      </c>
      <c r="B313" s="59">
        <v>-8316.89</v>
      </c>
      <c r="C313" s="59">
        <v>0</v>
      </c>
      <c r="D313" s="59">
        <v>-4032.75</v>
      </c>
      <c r="E313" s="59">
        <v>-2644.27</v>
      </c>
      <c r="F313" s="59">
        <v>-1388.48</v>
      </c>
      <c r="G313" s="59">
        <f t="shared" si="70"/>
        <v>-10961.16</v>
      </c>
      <c r="H313" s="59">
        <f t="shared" si="70"/>
        <v>-1388.48</v>
      </c>
      <c r="I313" s="59">
        <f t="shared" si="71"/>
        <v>-12349.64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0</v>
      </c>
      <c r="H314" s="59">
        <f t="shared" si="70"/>
        <v>0</v>
      </c>
      <c r="I314" s="59">
        <f t="shared" si="71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8" t="s">
        <v>646</v>
      </c>
    </row>
    <row r="316" spans="1:10" x14ac:dyDescent="0.25">
      <c r="A316" s="116" t="s">
        <v>297</v>
      </c>
      <c r="B316" s="59">
        <v>90890.17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90890.17</v>
      </c>
      <c r="H316" s="59">
        <f t="shared" si="70"/>
        <v>0</v>
      </c>
      <c r="I316" s="59">
        <f t="shared" si="71"/>
        <v>90890.17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0"/>
        <v>0</v>
      </c>
      <c r="H317" s="59">
        <f t="shared" si="70"/>
        <v>0</v>
      </c>
      <c r="I317" s="59">
        <f t="shared" si="71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0"/>
        <v>0</v>
      </c>
      <c r="H318" s="59">
        <f t="shared" si="70"/>
        <v>0</v>
      </c>
      <c r="I318" s="59">
        <f t="shared" si="71"/>
        <v>0</v>
      </c>
      <c r="J318" s="118" t="s">
        <v>647</v>
      </c>
    </row>
    <row r="319" spans="1:10" x14ac:dyDescent="0.25">
      <c r="A319" s="116" t="s">
        <v>300</v>
      </c>
      <c r="B319" s="59">
        <v>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0"/>
        <v>1639.25</v>
      </c>
      <c r="H319" s="59">
        <f t="shared" si="70"/>
        <v>860.75</v>
      </c>
      <c r="I319" s="59">
        <f t="shared" si="71"/>
        <v>2500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-959336.29</v>
      </c>
      <c r="E320" s="59">
        <v>-629036.81000000006</v>
      </c>
      <c r="F320" s="59">
        <v>-330299.48</v>
      </c>
      <c r="G320" s="59">
        <f t="shared" si="70"/>
        <v>-629036.81000000006</v>
      </c>
      <c r="H320" s="59">
        <f t="shared" si="70"/>
        <v>-330299.48</v>
      </c>
      <c r="I320" s="59">
        <f t="shared" si="71"/>
        <v>-959336.29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15024.39</v>
      </c>
      <c r="E321" s="59">
        <v>9851.49</v>
      </c>
      <c r="F321" s="59">
        <v>5172.8999999999996</v>
      </c>
      <c r="G321" s="59">
        <f t="shared" si="70"/>
        <v>9851.49</v>
      </c>
      <c r="H321" s="59">
        <f t="shared" si="70"/>
        <v>5172.8999999999996</v>
      </c>
      <c r="I321" s="59">
        <f t="shared" si="71"/>
        <v>15024.39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687307.62</v>
      </c>
      <c r="E322" s="59">
        <v>450667.67</v>
      </c>
      <c r="F322" s="59">
        <v>236639.95</v>
      </c>
      <c r="G322" s="59">
        <f t="shared" si="70"/>
        <v>450667.67</v>
      </c>
      <c r="H322" s="59">
        <f t="shared" si="70"/>
        <v>236639.95</v>
      </c>
      <c r="I322" s="59">
        <f t="shared" si="71"/>
        <v>687307.62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2590909.12</v>
      </c>
      <c r="D323" s="128">
        <v>2632596.04</v>
      </c>
      <c r="E323" s="128">
        <v>1726193.22</v>
      </c>
      <c r="F323" s="128">
        <v>906402.82</v>
      </c>
      <c r="G323" s="128">
        <f t="shared" si="70"/>
        <v>1726193.22</v>
      </c>
      <c r="H323" s="128">
        <f t="shared" si="70"/>
        <v>3497311.94</v>
      </c>
      <c r="I323" s="128">
        <f t="shared" si="71"/>
        <v>5223505.16</v>
      </c>
      <c r="J323" s="118" t="s">
        <v>597</v>
      </c>
    </row>
    <row r="324" spans="1:10" x14ac:dyDescent="0.25">
      <c r="A324" s="116" t="s">
        <v>305</v>
      </c>
      <c r="B324" s="59">
        <f t="shared" ref="B324:I324" si="73">SUM(B300:B323)</f>
        <v>-4005982.3300000005</v>
      </c>
      <c r="C324" s="59">
        <f t="shared" si="73"/>
        <v>2316936.4700000002</v>
      </c>
      <c r="D324" s="59">
        <f t="shared" si="73"/>
        <v>-2204790.38</v>
      </c>
      <c r="E324" s="59">
        <f t="shared" si="73"/>
        <v>-1445680.9799999993</v>
      </c>
      <c r="F324" s="59">
        <f t="shared" si="73"/>
        <v>-759109.4</v>
      </c>
      <c r="G324" s="59">
        <f t="shared" si="73"/>
        <v>-5451663.3099999996</v>
      </c>
      <c r="H324" s="59">
        <f t="shared" si="73"/>
        <v>1557827.07</v>
      </c>
      <c r="I324" s="59">
        <f t="shared" si="73"/>
        <v>-3893836.24</v>
      </c>
      <c r="J324" s="13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24280722.27</v>
      </c>
      <c r="E326" s="59">
        <v>15920869.59</v>
      </c>
      <c r="F326" s="59">
        <v>8359852.6799999997</v>
      </c>
      <c r="G326" s="59">
        <f t="shared" ref="G326:H334" si="74">B326+E326</f>
        <v>15920869.59</v>
      </c>
      <c r="H326" s="59">
        <f t="shared" si="74"/>
        <v>8359852.6799999997</v>
      </c>
      <c r="I326" s="59">
        <f t="shared" ref="I326:I334" si="75">SUM(G326:H326)</f>
        <v>24280722.27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4"/>
        <v>0</v>
      </c>
      <c r="H327" s="59">
        <f t="shared" si="74"/>
        <v>0</v>
      </c>
      <c r="I327" s="59">
        <f t="shared" si="75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254219.18</v>
      </c>
      <c r="E328" s="59">
        <v>166691.51999999999</v>
      </c>
      <c r="F328" s="59">
        <v>87527.66</v>
      </c>
      <c r="G328" s="59">
        <f t="shared" si="74"/>
        <v>166691.51999999999</v>
      </c>
      <c r="H328" s="59">
        <f t="shared" si="74"/>
        <v>87527.66</v>
      </c>
      <c r="I328" s="59">
        <f t="shared" si="75"/>
        <v>254219.18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4"/>
        <v>105515.65</v>
      </c>
      <c r="H329" s="59">
        <f t="shared" si="74"/>
        <v>55404.99</v>
      </c>
      <c r="I329" s="59">
        <f t="shared" si="75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4"/>
        <v>0</v>
      </c>
      <c r="H331" s="59">
        <f t="shared" si="74"/>
        <v>0</v>
      </c>
      <c r="I331" s="59">
        <f t="shared" si="75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4"/>
        <v>0</v>
      </c>
      <c r="H332" s="59">
        <f t="shared" si="74"/>
        <v>0</v>
      </c>
      <c r="I332" s="59">
        <f t="shared" si="75"/>
        <v>0</v>
      </c>
      <c r="J332" s="118" t="s">
        <v>650</v>
      </c>
    </row>
    <row r="333" spans="1:10" x14ac:dyDescent="0.25">
      <c r="A333" s="116" t="s">
        <v>314</v>
      </c>
      <c r="B333" s="59">
        <v>502849.16</v>
      </c>
      <c r="C333" s="59">
        <v>1187167.56</v>
      </c>
      <c r="D333" s="59">
        <v>844912.31</v>
      </c>
      <c r="E333" s="59">
        <v>554009.01</v>
      </c>
      <c r="F333" s="59">
        <v>290903.3</v>
      </c>
      <c r="G333" s="59">
        <f t="shared" si="74"/>
        <v>1056858.17</v>
      </c>
      <c r="H333" s="59">
        <f t="shared" si="74"/>
        <v>1478070.86</v>
      </c>
      <c r="I333" s="59">
        <f t="shared" si="75"/>
        <v>2534929.0300000003</v>
      </c>
      <c r="J333" s="118" t="s">
        <v>602</v>
      </c>
    </row>
    <row r="334" spans="1:10" x14ac:dyDescent="0.25">
      <c r="A334" s="116" t="s">
        <v>315</v>
      </c>
      <c r="B334" s="128">
        <v>-2720229.3</v>
      </c>
      <c r="C334" s="128">
        <v>-149467.97</v>
      </c>
      <c r="D334" s="128">
        <v>-92766.87</v>
      </c>
      <c r="E334" s="128">
        <v>-60827.24</v>
      </c>
      <c r="F334" s="128">
        <v>-31939.63</v>
      </c>
      <c r="G334" s="128">
        <f t="shared" si="74"/>
        <v>-2781056.54</v>
      </c>
      <c r="H334" s="128">
        <f t="shared" si="74"/>
        <v>-181407.6</v>
      </c>
      <c r="I334" s="128">
        <f t="shared" si="75"/>
        <v>-2962464.14</v>
      </c>
      <c r="J334" s="118" t="s">
        <v>603</v>
      </c>
    </row>
    <row r="335" spans="1:10" x14ac:dyDescent="0.25">
      <c r="A335" s="116" t="s">
        <v>316</v>
      </c>
      <c r="B335" s="59">
        <f t="shared" ref="B335:I335" si="76">SUM(B326:B334)</f>
        <v>-2217380.1399999997</v>
      </c>
      <c r="C335" s="59">
        <f t="shared" si="76"/>
        <v>1037699.5900000001</v>
      </c>
      <c r="D335" s="59">
        <f t="shared" si="76"/>
        <v>25448007.529999997</v>
      </c>
      <c r="E335" s="59">
        <f t="shared" si="76"/>
        <v>16686258.529999999</v>
      </c>
      <c r="F335" s="59">
        <f t="shared" si="76"/>
        <v>8761749</v>
      </c>
      <c r="G335" s="59">
        <f t="shared" si="76"/>
        <v>14468878.390000001</v>
      </c>
      <c r="H335" s="59">
        <f t="shared" si="76"/>
        <v>9799448.5899999999</v>
      </c>
      <c r="I335" s="59">
        <f t="shared" si="76"/>
        <v>24268326.98</v>
      </c>
      <c r="J335" s="158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77">SUM(B337:B338)</f>
        <v>0</v>
      </c>
      <c r="C339" s="59">
        <f t="shared" si="77"/>
        <v>0</v>
      </c>
      <c r="D339" s="59">
        <f t="shared" si="77"/>
        <v>0</v>
      </c>
      <c r="E339" s="59">
        <f t="shared" si="77"/>
        <v>0</v>
      </c>
      <c r="F339" s="59">
        <f t="shared" si="77"/>
        <v>0</v>
      </c>
      <c r="G339" s="59">
        <f t="shared" si="77"/>
        <v>0</v>
      </c>
      <c r="H339" s="59">
        <f t="shared" si="77"/>
        <v>0</v>
      </c>
      <c r="I339" s="59">
        <f t="shared" si="77"/>
        <v>0</v>
      </c>
      <c r="J339" s="119"/>
    </row>
    <row r="340" spans="1:10" x14ac:dyDescent="0.25">
      <c r="A340" s="148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78">B298+B324+B335+B339</f>
        <v>-4110042.3600000003</v>
      </c>
      <c r="C341" s="59">
        <f t="shared" si="78"/>
        <v>3354636.0600000005</v>
      </c>
      <c r="D341" s="59">
        <f t="shared" si="78"/>
        <v>23243217.149999999</v>
      </c>
      <c r="E341" s="59">
        <f t="shared" si="78"/>
        <v>15240577.550000001</v>
      </c>
      <c r="F341" s="59">
        <f t="shared" si="78"/>
        <v>8002639.5999999996</v>
      </c>
      <c r="G341" s="59">
        <f t="shared" si="78"/>
        <v>11130535.190000001</v>
      </c>
      <c r="H341" s="59">
        <f t="shared" si="78"/>
        <v>11357275.66</v>
      </c>
      <c r="I341" s="59">
        <f t="shared" si="78"/>
        <v>22487810.850000001</v>
      </c>
      <c r="J341" s="159" t="s">
        <v>579</v>
      </c>
    </row>
    <row r="342" spans="1:10" x14ac:dyDescent="0.25">
      <c r="A342" s="148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60">
        <f t="shared" ref="B343:I343" si="79">B292-B341</f>
        <v>31639599.909999959</v>
      </c>
      <c r="C343" s="160">
        <f t="shared" si="79"/>
        <v>5342135.8400000036</v>
      </c>
      <c r="D343" s="160">
        <f t="shared" si="79"/>
        <v>-42907925.149999999</v>
      </c>
      <c r="E343" s="160">
        <f t="shared" si="79"/>
        <v>-27897249.829999998</v>
      </c>
      <c r="F343" s="160">
        <f t="shared" si="79"/>
        <v>-15010675.32</v>
      </c>
      <c r="G343" s="160">
        <f t="shared" si="79"/>
        <v>3742350.0799999591</v>
      </c>
      <c r="H343" s="160">
        <f t="shared" si="79"/>
        <v>-9668539.4799999893</v>
      </c>
      <c r="I343" s="160">
        <f t="shared" si="79"/>
        <v>-5926189.3999999762</v>
      </c>
      <c r="J343" s="161" t="s">
        <v>385</v>
      </c>
    </row>
    <row r="344" spans="1:10" ht="15.75" thickTop="1" x14ac:dyDescent="0.25">
      <c r="I344" s="162">
        <f>'Unallocated Summary'!F48-I343</f>
        <v>-3.7252902984619141E-8</v>
      </c>
      <c r="J344" s="116"/>
    </row>
    <row r="345" spans="1:10" x14ac:dyDescent="0.25">
      <c r="A345" s="152">
        <v>0</v>
      </c>
      <c r="B345" s="152">
        <v>0</v>
      </c>
      <c r="C345" s="152">
        <v>0</v>
      </c>
      <c r="D345" s="152">
        <v>0</v>
      </c>
      <c r="E345" s="152">
        <v>0</v>
      </c>
      <c r="F345" s="152">
        <v>0</v>
      </c>
      <c r="G345" s="152">
        <v>0</v>
      </c>
      <c r="H345" s="152">
        <v>0</v>
      </c>
      <c r="I345" s="152"/>
      <c r="J345" s="116"/>
    </row>
    <row r="346" spans="1:10" x14ac:dyDescent="0.25">
      <c r="B346" s="152"/>
      <c r="C346" s="152"/>
      <c r="D346" s="152"/>
      <c r="E346" s="152"/>
      <c r="F346" s="152"/>
      <c r="G346" s="152"/>
      <c r="H346" s="152"/>
      <c r="I346" s="15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9830E0-DE64-4C8C-AA00-D40244535F6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1BF60A0-3C74-4BD5-8411-88FF08949884}"/>
</file>

<file path=customXml/itemProps3.xml><?xml version="1.0" encoding="utf-8"?>
<ds:datastoreItem xmlns:ds="http://schemas.openxmlformats.org/officeDocument/2006/customXml" ds:itemID="{53F1F2E6-EED0-48EC-A385-A3F34E75656B}"/>
</file>

<file path=customXml/itemProps4.xml><?xml version="1.0" encoding="utf-8"?>
<ds:datastoreItem xmlns:ds="http://schemas.openxmlformats.org/officeDocument/2006/customXml" ds:itemID="{4B9DDA2D-F7AF-4830-8A4A-4031C8A52395}"/>
</file>

<file path=customXml/itemProps5.xml><?xml version="1.0" encoding="utf-8"?>
<ds:datastoreItem xmlns:ds="http://schemas.openxmlformats.org/officeDocument/2006/customXml" ds:itemID="{087EEE92-AD5E-41AF-8B12-5698391C1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0x0101006E56B4D1795A2E4DB2F0B01679ED314A00C9BBC25F77D76C4E83D497E2428401FF</vt:lpwstr>
  </property>
  <property fmtid="{D5CDD505-2E9C-101B-9397-08002B2CF9AE}" pid="5" name="_docset_NoMedatataSyncRequired">
    <vt:lpwstr>False</vt:lpwstr>
  </property>
</Properties>
</file>