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3040" windowHeight="9216"/>
  </bookViews>
  <sheets>
    <sheet name="LEAD" sheetId="1" r:id="rId1"/>
    <sheet name="Plant Assets" sheetId="2" r:id="rId2"/>
    <sheet name="Detail EOP Dec23" sheetId="3" r:id="rId3"/>
    <sheet name="ADIT" sheetId="4" r:id="rId4"/>
    <sheet name="2023 ADIT" sheetId="7" r:id="rId5"/>
    <sheet name="257" sheetId="8" r:id="rId6"/>
    <sheet name="249" sheetId="9" r:id="rId7"/>
  </sheets>
  <externalReferences>
    <externalReference r:id="rId8"/>
  </externalReferences>
  <definedNames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lng" hidden="1">{#N/A,#N/A,FALSE,"Pg 6b CustCount_Gas";#N/A,#N/A,FALSE,"QA";#N/A,#N/A,FALSE,"Report";#N/A,#N/A,FALSE,"forecast"}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3" i="1" l="1"/>
  <c r="AM15" i="4" l="1"/>
  <c r="AM21" i="4" s="1"/>
  <c r="AM23" i="4" s="1"/>
  <c r="AM19" i="4"/>
  <c r="AN19" i="4"/>
  <c r="AO19" i="4"/>
  <c r="AP19" i="4"/>
  <c r="AQ19" i="4"/>
  <c r="AR19" i="4"/>
  <c r="AS19" i="4"/>
  <c r="AT19" i="4"/>
  <c r="AU19" i="4"/>
  <c r="AV19" i="4"/>
  <c r="AW19" i="4"/>
  <c r="AX19" i="4"/>
  <c r="AL15" i="4"/>
  <c r="AL13" i="4" s="1"/>
  <c r="AL10" i="4"/>
  <c r="AK10" i="4"/>
  <c r="D14" i="9"/>
  <c r="E14" i="9"/>
  <c r="F14" i="9"/>
  <c r="K14" i="9"/>
  <c r="L14" i="9"/>
  <c r="M14" i="9" s="1"/>
  <c r="D11" i="8" s="1"/>
  <c r="I16" i="9"/>
  <c r="B9" i="7"/>
  <c r="B10" i="7"/>
  <c r="AM13" i="4" l="1"/>
  <c r="AN15" i="4" s="1"/>
  <c r="AM17" i="4"/>
  <c r="E11" i="8"/>
  <c r="F11" i="8"/>
  <c r="G11" i="8"/>
  <c r="C9" i="7" s="1"/>
  <c r="C10" i="7" s="1"/>
  <c r="Z15" i="4"/>
  <c r="Z17" i="4" s="1"/>
  <c r="AK11" i="4"/>
  <c r="AL11" i="4"/>
  <c r="C13" i="4"/>
  <c r="D13" i="4"/>
  <c r="E13" i="4"/>
  <c r="F13" i="4"/>
  <c r="G13" i="4"/>
  <c r="H13" i="4"/>
  <c r="I13" i="4"/>
  <c r="J13" i="4"/>
  <c r="K13" i="4"/>
  <c r="L13" i="4"/>
  <c r="M13" i="4"/>
  <c r="N13" i="4"/>
  <c r="Z13" i="4"/>
  <c r="AA15" i="4" s="1"/>
  <c r="O15" i="4"/>
  <c r="O21" i="4" s="1"/>
  <c r="O23" i="4" s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N21" i="4"/>
  <c r="N23" i="4" s="1"/>
  <c r="AN13" i="4" l="1"/>
  <c r="AO15" i="4" s="1"/>
  <c r="AN17" i="4"/>
  <c r="AN21" i="4"/>
  <c r="AN23" i="4" s="1"/>
  <c r="AA17" i="4"/>
  <c r="AA13" i="4"/>
  <c r="AB15" i="4"/>
  <c r="O13" i="4"/>
  <c r="P15" i="4" s="1"/>
  <c r="O17" i="4"/>
  <c r="AO13" i="4" l="1"/>
  <c r="AP15" i="4"/>
  <c r="AO17" i="4"/>
  <c r="AO21" i="4"/>
  <c r="AO23" i="4" s="1"/>
  <c r="P21" i="4"/>
  <c r="P23" i="4" s="1"/>
  <c r="P17" i="4"/>
  <c r="P13" i="4"/>
  <c r="Q15" i="4" s="1"/>
  <c r="AB17" i="4"/>
  <c r="AB13" i="4"/>
  <c r="AC15" i="4" s="1"/>
  <c r="AP17" i="4" l="1"/>
  <c r="AP13" i="4"/>
  <c r="AQ15" i="4" s="1"/>
  <c r="AP21" i="4"/>
  <c r="AP23" i="4" s="1"/>
  <c r="AC17" i="4"/>
  <c r="AC13" i="4"/>
  <c r="AD15" i="4"/>
  <c r="Q21" i="4"/>
  <c r="Q23" i="4" s="1"/>
  <c r="Q17" i="4"/>
  <c r="Q13" i="4"/>
  <c r="R15" i="4"/>
  <c r="AQ13" i="4" l="1"/>
  <c r="AQ17" i="4"/>
  <c r="AR15" i="4"/>
  <c r="AQ21" i="4"/>
  <c r="AQ23" i="4" s="1"/>
  <c r="R21" i="4"/>
  <c r="R23" i="4" s="1"/>
  <c r="R17" i="4"/>
  <c r="R13" i="4"/>
  <c r="S15" i="4" s="1"/>
  <c r="AD17" i="4"/>
  <c r="AD13" i="4"/>
  <c r="AE15" i="4"/>
  <c r="AR21" i="4" l="1"/>
  <c r="AR23" i="4" s="1"/>
  <c r="AR13" i="4"/>
  <c r="AS15" i="4" s="1"/>
  <c r="AR17" i="4"/>
  <c r="AE17" i="4"/>
  <c r="AE13" i="4"/>
  <c r="AF15" i="4" s="1"/>
  <c r="S21" i="4"/>
  <c r="S23" i="4" s="1"/>
  <c r="S17" i="4"/>
  <c r="S13" i="4"/>
  <c r="T15" i="4" s="1"/>
  <c r="AS13" i="4" l="1"/>
  <c r="AT15" i="4" s="1"/>
  <c r="AS17" i="4"/>
  <c r="AS21" i="4"/>
  <c r="AS23" i="4" s="1"/>
  <c r="T21" i="4"/>
  <c r="T23" i="4" s="1"/>
  <c r="T17" i="4"/>
  <c r="T13" i="4"/>
  <c r="U15" i="4" s="1"/>
  <c r="AF17" i="4"/>
  <c r="AF13" i="4"/>
  <c r="AG15" i="4" s="1"/>
  <c r="AT13" i="4" l="1"/>
  <c r="AU15" i="4" s="1"/>
  <c r="AT17" i="4"/>
  <c r="AT21" i="4"/>
  <c r="AT23" i="4" s="1"/>
  <c r="U21" i="4"/>
  <c r="U23" i="4" s="1"/>
  <c r="U17" i="4"/>
  <c r="U13" i="4"/>
  <c r="V15" i="4" s="1"/>
  <c r="AG17" i="4"/>
  <c r="AG13" i="4"/>
  <c r="AH15" i="4" s="1"/>
  <c r="AU17" i="4" l="1"/>
  <c r="AU13" i="4"/>
  <c r="AV15" i="4" s="1"/>
  <c r="AU21" i="4"/>
  <c r="AU23" i="4" s="1"/>
  <c r="V21" i="4"/>
  <c r="V23" i="4" s="1"/>
  <c r="V17" i="4"/>
  <c r="V13" i="4"/>
  <c r="W15" i="4" s="1"/>
  <c r="AH17" i="4"/>
  <c r="AH13" i="4"/>
  <c r="AI15" i="4"/>
  <c r="AV17" i="4" l="1"/>
  <c r="AV13" i="4"/>
  <c r="AW15" i="4"/>
  <c r="AV21" i="4"/>
  <c r="AV23" i="4" s="1"/>
  <c r="W13" i="4"/>
  <c r="X15" i="4"/>
  <c r="W21" i="4"/>
  <c r="W23" i="4" s="1"/>
  <c r="W17" i="4"/>
  <c r="AI17" i="4"/>
  <c r="AI13" i="4"/>
  <c r="AJ15" i="4" s="1"/>
  <c r="AW17" i="4" l="1"/>
  <c r="AW13" i="4"/>
  <c r="AX15" i="4" s="1"/>
  <c r="AX16" i="4" s="1"/>
  <c r="AW21" i="4"/>
  <c r="AW23" i="4" s="1"/>
  <c r="AX13" i="4"/>
  <c r="AX17" i="4"/>
  <c r="AX18" i="4" s="1"/>
  <c r="AX21" i="4"/>
  <c r="AX23" i="4" s="1"/>
  <c r="D17" i="1" s="1"/>
  <c r="AJ17" i="4"/>
  <c r="AJ13" i="4"/>
  <c r="AK15" i="4" s="1"/>
  <c r="X17" i="4"/>
  <c r="X13" i="4"/>
  <c r="Y15" i="4"/>
  <c r="AJ21" i="4" s="1"/>
  <c r="AJ23" i="4" s="1"/>
  <c r="X21" i="4"/>
  <c r="X23" i="4" s="1"/>
  <c r="AI21" i="4"/>
  <c r="AI23" i="4" s="1"/>
  <c r="Y17" i="4" l="1"/>
  <c r="Y13" i="4"/>
  <c r="AK21" i="4"/>
  <c r="AK23" i="4" s="1"/>
  <c r="Y21" i="4"/>
  <c r="Y23" i="4" s="1"/>
  <c r="AA21" i="4"/>
  <c r="AA23" i="4" s="1"/>
  <c r="Z21" i="4"/>
  <c r="Z23" i="4" s="1"/>
  <c r="AB21" i="4"/>
  <c r="AB23" i="4" s="1"/>
  <c r="AD21" i="4"/>
  <c r="AD23" i="4" s="1"/>
  <c r="AC21" i="4"/>
  <c r="AC23" i="4" s="1"/>
  <c r="AG21" i="4"/>
  <c r="AG23" i="4" s="1"/>
  <c r="AF21" i="4"/>
  <c r="AF23" i="4" s="1"/>
  <c r="AH21" i="4"/>
  <c r="AH23" i="4" s="1"/>
  <c r="AE21" i="4"/>
  <c r="AE23" i="4" s="1"/>
  <c r="AK17" i="4"/>
  <c r="AK13" i="4"/>
  <c r="AL21" i="4" l="1"/>
  <c r="AL23" i="4" s="1"/>
  <c r="AL17" i="4"/>
  <c r="AL18" i="4" s="1"/>
  <c r="CE112" i="3" l="1"/>
  <c r="CE86" i="3"/>
  <c r="CE77" i="3"/>
  <c r="CE68" i="3"/>
  <c r="CE59" i="3"/>
  <c r="CE50" i="3"/>
  <c r="CE31" i="3"/>
  <c r="CE26" i="3"/>
  <c r="CE20" i="3"/>
  <c r="CE10" i="3"/>
  <c r="F3" i="3" l="1"/>
  <c r="G3" i="3"/>
  <c r="H3" i="3"/>
  <c r="I3" i="3"/>
  <c r="J3" i="3" s="1"/>
  <c r="J5" i="3" s="1"/>
  <c r="J102" i="3" s="1"/>
  <c r="L3" i="3"/>
  <c r="M3" i="3"/>
  <c r="M8" i="3" s="1"/>
  <c r="N3" i="3"/>
  <c r="N5" i="3" s="1"/>
  <c r="O3" i="3"/>
  <c r="O5" i="3" s="1"/>
  <c r="P3" i="3"/>
  <c r="Q3" i="3"/>
  <c r="R3" i="3"/>
  <c r="S3" i="3"/>
  <c r="T3" i="3"/>
  <c r="T8" i="3" s="1"/>
  <c r="T9" i="3" s="1"/>
  <c r="U3" i="3"/>
  <c r="U8" i="3" s="1"/>
  <c r="U9" i="3" s="1"/>
  <c r="V3" i="3"/>
  <c r="V8" i="3" s="1"/>
  <c r="AI3" i="3"/>
  <c r="AI8" i="3" s="1"/>
  <c r="AJ3" i="3"/>
  <c r="AK3" i="3"/>
  <c r="AK8" i="3" s="1"/>
  <c r="AK9" i="3" s="1"/>
  <c r="AL3" i="3"/>
  <c r="E5" i="3"/>
  <c r="F5" i="3"/>
  <c r="G5" i="3"/>
  <c r="H5" i="3"/>
  <c r="I5" i="3"/>
  <c r="K5" i="3"/>
  <c r="L5" i="3"/>
  <c r="AH5" i="3"/>
  <c r="AH96" i="3" s="1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J96" i="3" s="1"/>
  <c r="BK5" i="3"/>
  <c r="BL5" i="3"/>
  <c r="BM5" i="3"/>
  <c r="BN5" i="3"/>
  <c r="BO5" i="3"/>
  <c r="BP5" i="3"/>
  <c r="BQ5" i="3"/>
  <c r="BR5" i="3"/>
  <c r="BS5" i="3"/>
  <c r="BT3" i="3" s="1"/>
  <c r="BT5" i="3" s="1"/>
  <c r="E7" i="3"/>
  <c r="F7" i="3"/>
  <c r="G7" i="3"/>
  <c r="H7" i="3"/>
  <c r="I7" i="3"/>
  <c r="I9" i="3" s="1"/>
  <c r="J7" i="3"/>
  <c r="K7" i="3"/>
  <c r="L7" i="3"/>
  <c r="M7" i="3"/>
  <c r="N7" i="3"/>
  <c r="O7" i="3"/>
  <c r="P7" i="3"/>
  <c r="Q7" i="3"/>
  <c r="R7" i="3"/>
  <c r="S7" i="3"/>
  <c r="T7" i="3"/>
  <c r="U7" i="3"/>
  <c r="V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V9" i="3" s="1"/>
  <c r="AW7" i="3"/>
  <c r="AX7" i="3"/>
  <c r="AY7" i="3"/>
  <c r="AZ7" i="3"/>
  <c r="BA7" i="3"/>
  <c r="BB7" i="3"/>
  <c r="BC7" i="3"/>
  <c r="BC9" i="3" s="1"/>
  <c r="BC103" i="3" s="1"/>
  <c r="BD7" i="3"/>
  <c r="BE7" i="3"/>
  <c r="BF7" i="3"/>
  <c r="BG7" i="3"/>
  <c r="BG9" i="3" s="1"/>
  <c r="BH7" i="3"/>
  <c r="BH9" i="3" s="1"/>
  <c r="BI7" i="3"/>
  <c r="BJ7" i="3"/>
  <c r="BK7" i="3"/>
  <c r="BK9" i="3" s="1"/>
  <c r="BL7" i="3"/>
  <c r="BM7" i="3"/>
  <c r="BN7" i="3"/>
  <c r="BO7" i="3"/>
  <c r="BP7" i="3"/>
  <c r="BP9" i="3" s="1"/>
  <c r="BQ7" i="3"/>
  <c r="BR7" i="3"/>
  <c r="BR9" i="3" s="1"/>
  <c r="BR97" i="3" s="1"/>
  <c r="BS7" i="3"/>
  <c r="BT7" i="3"/>
  <c r="E8" i="3"/>
  <c r="E9" i="3" s="1"/>
  <c r="F8" i="3"/>
  <c r="G8" i="3"/>
  <c r="G9" i="3" s="1"/>
  <c r="H8" i="3"/>
  <c r="I8" i="3"/>
  <c r="J8" i="3"/>
  <c r="J9" i="3" s="1"/>
  <c r="K8" i="3"/>
  <c r="K9" i="3" s="1"/>
  <c r="L8" i="3"/>
  <c r="L9" i="3" s="1"/>
  <c r="O8" i="3"/>
  <c r="W8" i="3"/>
  <c r="X8" i="3"/>
  <c r="Y8" i="3"/>
  <c r="Y9" i="3" s="1"/>
  <c r="Z8" i="3"/>
  <c r="AA8" i="3"/>
  <c r="AB8" i="3"/>
  <c r="AC8" i="3"/>
  <c r="AD8" i="3"/>
  <c r="AE8" i="3"/>
  <c r="AE9" i="3" s="1"/>
  <c r="AF8" i="3"/>
  <c r="AF9" i="3" s="1"/>
  <c r="AG8" i="3"/>
  <c r="AG9" i="3" s="1"/>
  <c r="AH8" i="3"/>
  <c r="AV8" i="3"/>
  <c r="AW8" i="3"/>
  <c r="AX8" i="3"/>
  <c r="AY8" i="3"/>
  <c r="AZ8" i="3"/>
  <c r="AZ9" i="3" s="1"/>
  <c r="BA8" i="3"/>
  <c r="BA9" i="3" s="1"/>
  <c r="BB8" i="3"/>
  <c r="BC8" i="3"/>
  <c r="BD8" i="3"/>
  <c r="BD9" i="3" s="1"/>
  <c r="BE8" i="3"/>
  <c r="BF8" i="3"/>
  <c r="BF9" i="3" s="1"/>
  <c r="BF103" i="3" s="1"/>
  <c r="BF111" i="3" s="1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F9" i="3"/>
  <c r="M9" i="3"/>
  <c r="W9" i="3"/>
  <c r="X9" i="3"/>
  <c r="Z9" i="3"/>
  <c r="AA9" i="3"/>
  <c r="AB9" i="3"/>
  <c r="AC9" i="3"/>
  <c r="AD9" i="3"/>
  <c r="AH9" i="3"/>
  <c r="AW9" i="3"/>
  <c r="AX9" i="3"/>
  <c r="AX103" i="3" s="1"/>
  <c r="AY9" i="3"/>
  <c r="BB9" i="3"/>
  <c r="BE9" i="3"/>
  <c r="BI9" i="3"/>
  <c r="BJ9" i="3"/>
  <c r="BL9" i="3"/>
  <c r="BN9" i="3"/>
  <c r="BO9" i="3"/>
  <c r="BQ9" i="3"/>
  <c r="BS9" i="3"/>
  <c r="AI13" i="3"/>
  <c r="AJ13" i="3" s="1"/>
  <c r="AJ15" i="3" s="1"/>
  <c r="BU13" i="3"/>
  <c r="BU18" i="3" s="1"/>
  <c r="BU19" i="3" s="1"/>
  <c r="BV13" i="3"/>
  <c r="BW13" i="3"/>
  <c r="BX13" i="3"/>
  <c r="E15" i="3"/>
  <c r="F15" i="3"/>
  <c r="G15" i="3"/>
  <c r="H15" i="3"/>
  <c r="I15" i="3"/>
  <c r="J15" i="3"/>
  <c r="K15" i="3"/>
  <c r="L15" i="3"/>
  <c r="M15" i="3"/>
  <c r="N15" i="3"/>
  <c r="O15" i="3"/>
  <c r="O102" i="3" s="1"/>
  <c r="P15" i="3"/>
  <c r="Q15" i="3"/>
  <c r="R15" i="3"/>
  <c r="S15" i="3"/>
  <c r="T15" i="3"/>
  <c r="U15" i="3"/>
  <c r="V15" i="3"/>
  <c r="AH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P102" i="3" s="1"/>
  <c r="BQ15" i="3"/>
  <c r="BQ102" i="3" s="1"/>
  <c r="BR15" i="3"/>
  <c r="BS15" i="3"/>
  <c r="BT15" i="3"/>
  <c r="BU15" i="3"/>
  <c r="E17" i="3"/>
  <c r="F17" i="3"/>
  <c r="G17" i="3"/>
  <c r="G19" i="3" s="1"/>
  <c r="H17" i="3"/>
  <c r="I17" i="3"/>
  <c r="J17" i="3"/>
  <c r="K17" i="3"/>
  <c r="K19" i="3" s="1"/>
  <c r="L17" i="3"/>
  <c r="L19" i="3" s="1"/>
  <c r="M17" i="3"/>
  <c r="M19" i="3" s="1"/>
  <c r="N17" i="3"/>
  <c r="N19" i="3" s="1"/>
  <c r="O17" i="3"/>
  <c r="Q17" i="3"/>
  <c r="R17" i="3"/>
  <c r="S17" i="3"/>
  <c r="T17" i="3"/>
  <c r="T19" i="3" s="1"/>
  <c r="U17" i="3"/>
  <c r="U19" i="3" s="1"/>
  <c r="E18" i="3"/>
  <c r="F18" i="3"/>
  <c r="G18" i="3"/>
  <c r="H18" i="3"/>
  <c r="I18" i="3"/>
  <c r="J18" i="3"/>
  <c r="K18" i="3"/>
  <c r="L18" i="3"/>
  <c r="M18" i="3"/>
  <c r="N18" i="3"/>
  <c r="O18" i="3"/>
  <c r="P18" i="3"/>
  <c r="P19" i="3" s="1"/>
  <c r="Q18" i="3"/>
  <c r="Q19" i="3" s="1"/>
  <c r="R18" i="3"/>
  <c r="S18" i="3"/>
  <c r="S19" i="3" s="1"/>
  <c r="T18" i="3"/>
  <c r="U18" i="3"/>
  <c r="V18" i="3"/>
  <c r="W18" i="3"/>
  <c r="W19" i="3" s="1"/>
  <c r="X18" i="3"/>
  <c r="X19" i="3" s="1"/>
  <c r="Y18" i="3"/>
  <c r="Z18" i="3"/>
  <c r="Z19" i="3" s="1"/>
  <c r="AA18" i="3"/>
  <c r="AB18" i="3"/>
  <c r="AC18" i="3"/>
  <c r="AD18" i="3"/>
  <c r="AE18" i="3"/>
  <c r="AF18" i="3"/>
  <c r="AG18" i="3"/>
  <c r="AH18" i="3"/>
  <c r="AI18" i="3"/>
  <c r="AI19" i="3" s="1"/>
  <c r="AJ18" i="3"/>
  <c r="AJ19" i="3" s="1"/>
  <c r="AV18" i="3"/>
  <c r="AW18" i="3"/>
  <c r="AX18" i="3"/>
  <c r="AY18" i="3"/>
  <c r="AZ18" i="3"/>
  <c r="BA18" i="3"/>
  <c r="BB18" i="3"/>
  <c r="BB19" i="3" s="1"/>
  <c r="BC18" i="3"/>
  <c r="BD18" i="3"/>
  <c r="BE18" i="3"/>
  <c r="BF18" i="3"/>
  <c r="BG18" i="3"/>
  <c r="BG19" i="3" s="1"/>
  <c r="BG97" i="3" s="1"/>
  <c r="BH18" i="3"/>
  <c r="BI18" i="3"/>
  <c r="BJ18" i="3"/>
  <c r="BK18" i="3"/>
  <c r="BL18" i="3"/>
  <c r="BL19" i="3" s="1"/>
  <c r="BM18" i="3"/>
  <c r="BN18" i="3"/>
  <c r="BO18" i="3"/>
  <c r="BP18" i="3"/>
  <c r="BQ18" i="3"/>
  <c r="BR18" i="3"/>
  <c r="BS18" i="3"/>
  <c r="BT18" i="3"/>
  <c r="BT19" i="3" s="1"/>
  <c r="E19" i="3"/>
  <c r="E20" i="3" s="1"/>
  <c r="F19" i="3"/>
  <c r="H19" i="3"/>
  <c r="I19" i="3"/>
  <c r="J19" i="3"/>
  <c r="V19" i="3"/>
  <c r="Y19" i="3"/>
  <c r="AA19" i="3"/>
  <c r="AB19" i="3"/>
  <c r="AC19" i="3"/>
  <c r="AD19" i="3"/>
  <c r="AE19" i="3"/>
  <c r="AF19" i="3"/>
  <c r="AG19" i="3"/>
  <c r="AH19" i="3"/>
  <c r="AV19" i="3"/>
  <c r="AW19" i="3"/>
  <c r="AX19" i="3"/>
  <c r="AY19" i="3"/>
  <c r="AZ19" i="3"/>
  <c r="BA19" i="3"/>
  <c r="BC19" i="3"/>
  <c r="BD19" i="3"/>
  <c r="BE19" i="3"/>
  <c r="BF19" i="3"/>
  <c r="BH19" i="3"/>
  <c r="BI19" i="3"/>
  <c r="BJ19" i="3"/>
  <c r="BK19" i="3"/>
  <c r="BM19" i="3"/>
  <c r="BN19" i="3"/>
  <c r="BO19" i="3"/>
  <c r="BP19" i="3"/>
  <c r="BQ19" i="3"/>
  <c r="BR19" i="3"/>
  <c r="BS19" i="3"/>
  <c r="AI22" i="3"/>
  <c r="AJ22" i="3"/>
  <c r="BU22" i="3"/>
  <c r="BV22" i="3"/>
  <c r="BW22" i="3" s="1"/>
  <c r="BX22" i="3"/>
  <c r="E24" i="3"/>
  <c r="E25" i="3" s="1"/>
  <c r="E26" i="3" s="1"/>
  <c r="F24" i="3"/>
  <c r="F25" i="3" s="1"/>
  <c r="G24" i="3"/>
  <c r="H24" i="3"/>
  <c r="I24" i="3"/>
  <c r="J24" i="3"/>
  <c r="K24" i="3"/>
  <c r="L24" i="3"/>
  <c r="M24" i="3"/>
  <c r="N24" i="3"/>
  <c r="O24" i="3"/>
  <c r="P24" i="3"/>
  <c r="Q24" i="3"/>
  <c r="Q25" i="3" s="1"/>
  <c r="R24" i="3"/>
  <c r="S24" i="3"/>
  <c r="T24" i="3"/>
  <c r="T25" i="3" s="1"/>
  <c r="U24" i="3"/>
  <c r="U25" i="3" s="1"/>
  <c r="V24" i="3"/>
  <c r="W24" i="3"/>
  <c r="W25" i="3" s="1"/>
  <c r="X24" i="3"/>
  <c r="Y24" i="3"/>
  <c r="Y25" i="3" s="1"/>
  <c r="Z24" i="3"/>
  <c r="Z25" i="3" s="1"/>
  <c r="AA24" i="3"/>
  <c r="AB24" i="3"/>
  <c r="AB25" i="3" s="1"/>
  <c r="AC24" i="3"/>
  <c r="AD24" i="3"/>
  <c r="AE24" i="3"/>
  <c r="AF24" i="3"/>
  <c r="AF25" i="3" s="1"/>
  <c r="AG24" i="3"/>
  <c r="AH24" i="3"/>
  <c r="AI24" i="3"/>
  <c r="AV24" i="3"/>
  <c r="AV25" i="3" s="1"/>
  <c r="AW24" i="3"/>
  <c r="AX24" i="3"/>
  <c r="AY24" i="3"/>
  <c r="AZ24" i="3"/>
  <c r="BA24" i="3"/>
  <c r="BA25" i="3" s="1"/>
  <c r="BB24" i="3"/>
  <c r="BB25" i="3" s="1"/>
  <c r="BC24" i="3"/>
  <c r="BD24" i="3"/>
  <c r="BE24" i="3"/>
  <c r="BE25" i="3" s="1"/>
  <c r="BF24" i="3"/>
  <c r="BG24" i="3"/>
  <c r="BH24" i="3"/>
  <c r="BI24" i="3"/>
  <c r="BI25" i="3" s="1"/>
  <c r="BJ24" i="3"/>
  <c r="BK24" i="3"/>
  <c r="BL24" i="3"/>
  <c r="BM24" i="3"/>
  <c r="BM25" i="3" s="1"/>
  <c r="BN24" i="3"/>
  <c r="BN25" i="3" s="1"/>
  <c r="BN103" i="3" s="1"/>
  <c r="BN111" i="3" s="1"/>
  <c r="BO24" i="3"/>
  <c r="BP24" i="3"/>
  <c r="BQ24" i="3"/>
  <c r="BR24" i="3"/>
  <c r="BS24" i="3"/>
  <c r="BT24" i="3"/>
  <c r="BT25" i="3" s="1"/>
  <c r="BU24" i="3"/>
  <c r="BU25" i="3" s="1"/>
  <c r="BV24" i="3"/>
  <c r="BW24" i="3"/>
  <c r="BW25" i="3" s="1"/>
  <c r="G25" i="3"/>
  <c r="H25" i="3"/>
  <c r="I25" i="3"/>
  <c r="J25" i="3"/>
  <c r="K25" i="3"/>
  <c r="L25" i="3"/>
  <c r="M25" i="3"/>
  <c r="N25" i="3"/>
  <c r="O25" i="3"/>
  <c r="P25" i="3"/>
  <c r="R25" i="3"/>
  <c r="S25" i="3"/>
  <c r="V25" i="3"/>
  <c r="X25" i="3"/>
  <c r="AA25" i="3"/>
  <c r="AC25" i="3"/>
  <c r="AD25" i="3"/>
  <c r="AE25" i="3"/>
  <c r="AG25" i="3"/>
  <c r="AH25" i="3"/>
  <c r="AI25" i="3"/>
  <c r="AW25" i="3"/>
  <c r="AX25" i="3"/>
  <c r="AY25" i="3"/>
  <c r="AZ25" i="3"/>
  <c r="BC25" i="3"/>
  <c r="BD25" i="3"/>
  <c r="BF25" i="3"/>
  <c r="BG25" i="3"/>
  <c r="BH25" i="3"/>
  <c r="BJ25" i="3"/>
  <c r="BK25" i="3"/>
  <c r="BL25" i="3"/>
  <c r="BO25" i="3"/>
  <c r="BP25" i="3"/>
  <c r="BQ25" i="3"/>
  <c r="BR25" i="3"/>
  <c r="BS25" i="3"/>
  <c r="BV25" i="3"/>
  <c r="F26" i="3"/>
  <c r="AJ27" i="3"/>
  <c r="AK27" i="3"/>
  <c r="BU27" i="3"/>
  <c r="BV27" i="3"/>
  <c r="BW27" i="3" s="1"/>
  <c r="BX27" i="3" s="1"/>
  <c r="BY27" i="3" s="1"/>
  <c r="E29" i="3"/>
  <c r="F29" i="3"/>
  <c r="G29" i="3"/>
  <c r="H29" i="3"/>
  <c r="H30" i="3" s="1"/>
  <c r="I29" i="3"/>
  <c r="I30" i="3" s="1"/>
  <c r="J29" i="3"/>
  <c r="K29" i="3"/>
  <c r="K30" i="3" s="1"/>
  <c r="L29" i="3"/>
  <c r="M29" i="3"/>
  <c r="N29" i="3"/>
  <c r="O29" i="3"/>
  <c r="O30" i="3" s="1"/>
  <c r="P29" i="3"/>
  <c r="Q29" i="3"/>
  <c r="Q30" i="3" s="1"/>
  <c r="R29" i="3"/>
  <c r="S29" i="3"/>
  <c r="T29" i="3"/>
  <c r="U29" i="3"/>
  <c r="U30" i="3" s="1"/>
  <c r="V29" i="3"/>
  <c r="W29" i="3"/>
  <c r="X29" i="3"/>
  <c r="Y29" i="3"/>
  <c r="Z29" i="3"/>
  <c r="AA29" i="3"/>
  <c r="AB29" i="3"/>
  <c r="AB30" i="3" s="1"/>
  <c r="AC29" i="3"/>
  <c r="AC30" i="3" s="1"/>
  <c r="AD29" i="3"/>
  <c r="AE29" i="3"/>
  <c r="AE30" i="3" s="1"/>
  <c r="AF29" i="3"/>
  <c r="AG29" i="3"/>
  <c r="AH29" i="3"/>
  <c r="AI29" i="3"/>
  <c r="AI30" i="3" s="1"/>
  <c r="AJ29" i="3"/>
  <c r="AV29" i="3"/>
  <c r="AW29" i="3"/>
  <c r="AW30" i="3" s="1"/>
  <c r="AX29" i="3"/>
  <c r="AY29" i="3"/>
  <c r="AY30" i="3" s="1"/>
  <c r="AZ29" i="3"/>
  <c r="BA29" i="3"/>
  <c r="BB29" i="3"/>
  <c r="BC29" i="3"/>
  <c r="BC30" i="3" s="1"/>
  <c r="BD29" i="3"/>
  <c r="BD30" i="3" s="1"/>
  <c r="BE29" i="3"/>
  <c r="BF29" i="3"/>
  <c r="BG29" i="3"/>
  <c r="BH29" i="3"/>
  <c r="BH30" i="3" s="1"/>
  <c r="BI29" i="3"/>
  <c r="BJ29" i="3"/>
  <c r="BK29" i="3"/>
  <c r="BL29" i="3"/>
  <c r="BL30" i="3" s="1"/>
  <c r="BM29" i="3"/>
  <c r="BN29" i="3"/>
  <c r="BN30" i="3" s="1"/>
  <c r="BO29" i="3"/>
  <c r="BP29" i="3"/>
  <c r="BQ29" i="3"/>
  <c r="BQ30" i="3" s="1"/>
  <c r="BR29" i="3"/>
  <c r="BS29" i="3"/>
  <c r="BS30" i="3" s="1"/>
  <c r="BT29" i="3"/>
  <c r="BU29" i="3"/>
  <c r="BU30" i="3" s="1"/>
  <c r="BV29" i="3"/>
  <c r="BV30" i="3" s="1"/>
  <c r="BW29" i="3"/>
  <c r="BW30" i="3" s="1"/>
  <c r="BX29" i="3"/>
  <c r="BX30" i="3" s="1"/>
  <c r="E30" i="3"/>
  <c r="F30" i="3"/>
  <c r="G30" i="3"/>
  <c r="J30" i="3"/>
  <c r="L30" i="3"/>
  <c r="M30" i="3"/>
  <c r="N30" i="3"/>
  <c r="P30" i="3"/>
  <c r="R30" i="3"/>
  <c r="S30" i="3"/>
  <c r="T30" i="3"/>
  <c r="V30" i="3"/>
  <c r="W30" i="3"/>
  <c r="X30" i="3"/>
  <c r="Y30" i="3"/>
  <c r="Z30" i="3"/>
  <c r="AA30" i="3"/>
  <c r="AD30" i="3"/>
  <c r="AF30" i="3"/>
  <c r="AG30" i="3"/>
  <c r="AH30" i="3"/>
  <c r="AJ30" i="3"/>
  <c r="AV30" i="3"/>
  <c r="AX30" i="3"/>
  <c r="AZ30" i="3"/>
  <c r="BA30" i="3"/>
  <c r="BB30" i="3"/>
  <c r="BE30" i="3"/>
  <c r="BF30" i="3"/>
  <c r="BG30" i="3"/>
  <c r="BI30" i="3"/>
  <c r="BJ30" i="3"/>
  <c r="BK30" i="3"/>
  <c r="BM30" i="3"/>
  <c r="BO30" i="3"/>
  <c r="BP30" i="3"/>
  <c r="BR30" i="3"/>
  <c r="BT30" i="3"/>
  <c r="E31" i="3"/>
  <c r="F31" i="3" s="1"/>
  <c r="G31" i="3" s="1"/>
  <c r="F33" i="3"/>
  <c r="F38" i="3" s="1"/>
  <c r="F39" i="3" s="1"/>
  <c r="G33" i="3"/>
  <c r="L33" i="3"/>
  <c r="M33" i="3"/>
  <c r="N33" i="3" s="1"/>
  <c r="O33" i="3"/>
  <c r="O38" i="3" s="1"/>
  <c r="O39" i="3" s="1"/>
  <c r="P33" i="3"/>
  <c r="AI33" i="3"/>
  <c r="E35" i="3"/>
  <c r="F35" i="3"/>
  <c r="K35" i="3"/>
  <c r="L35" i="3"/>
  <c r="M35" i="3"/>
  <c r="N35" i="3"/>
  <c r="O35" i="3"/>
  <c r="O96" i="3" s="1"/>
  <c r="P35" i="3"/>
  <c r="AH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E38" i="3"/>
  <c r="G38" i="3"/>
  <c r="G39" i="3" s="1"/>
  <c r="G97" i="3" s="1"/>
  <c r="K38" i="3"/>
  <c r="L38" i="3"/>
  <c r="M38" i="3"/>
  <c r="N38" i="3"/>
  <c r="AH38" i="3"/>
  <c r="AT38" i="3"/>
  <c r="AU38" i="3"/>
  <c r="AU39" i="3" s="1"/>
  <c r="AV38" i="3"/>
  <c r="AV39" i="3" s="1"/>
  <c r="AW38" i="3"/>
  <c r="AX38" i="3"/>
  <c r="AX39" i="3" s="1"/>
  <c r="AY38" i="3"/>
  <c r="AZ38" i="3"/>
  <c r="BA38" i="3"/>
  <c r="BB38" i="3"/>
  <c r="BC38" i="3"/>
  <c r="BC39" i="3" s="1"/>
  <c r="BD38" i="3"/>
  <c r="BE38" i="3"/>
  <c r="BF38" i="3"/>
  <c r="BF39" i="3" s="1"/>
  <c r="BG38" i="3"/>
  <c r="BH38" i="3"/>
  <c r="BI38" i="3"/>
  <c r="BJ38" i="3"/>
  <c r="BK38" i="3"/>
  <c r="BK39" i="3" s="1"/>
  <c r="BL38" i="3"/>
  <c r="BL39" i="3" s="1"/>
  <c r="BM38" i="3"/>
  <c r="BN38" i="3"/>
  <c r="BO38" i="3"/>
  <c r="BO39" i="3" s="1"/>
  <c r="BP38" i="3"/>
  <c r="BP39" i="3" s="1"/>
  <c r="BQ38" i="3"/>
  <c r="BQ39" i="3" s="1"/>
  <c r="BR38" i="3"/>
  <c r="BR39" i="3" s="1"/>
  <c r="BS38" i="3"/>
  <c r="BT38" i="3"/>
  <c r="E39" i="3"/>
  <c r="K39" i="3"/>
  <c r="L39" i="3"/>
  <c r="M39" i="3"/>
  <c r="N39" i="3"/>
  <c r="AH39" i="3"/>
  <c r="AT39" i="3"/>
  <c r="AW39" i="3"/>
  <c r="AY39" i="3"/>
  <c r="AZ39" i="3"/>
  <c r="BA39" i="3"/>
  <c r="BB39" i="3"/>
  <c r="BD39" i="3"/>
  <c r="BE39" i="3"/>
  <c r="BG39" i="3"/>
  <c r="BH39" i="3"/>
  <c r="BI39" i="3"/>
  <c r="BJ39" i="3"/>
  <c r="BM39" i="3"/>
  <c r="BN39" i="3"/>
  <c r="BS39" i="3"/>
  <c r="BT39" i="3"/>
  <c r="AI43" i="3"/>
  <c r="AJ43" i="3"/>
  <c r="AJ48" i="3" s="1"/>
  <c r="AJ49" i="3" s="1"/>
  <c r="AK43" i="3"/>
  <c r="E45" i="3"/>
  <c r="F45" i="3"/>
  <c r="G45" i="3"/>
  <c r="H45" i="3"/>
  <c r="I45" i="3"/>
  <c r="J45" i="3"/>
  <c r="K45" i="3"/>
  <c r="L45" i="3"/>
  <c r="M45" i="3"/>
  <c r="M106" i="3" s="1"/>
  <c r="N45" i="3"/>
  <c r="O45" i="3"/>
  <c r="P45" i="3"/>
  <c r="Q45" i="3"/>
  <c r="R45" i="3"/>
  <c r="S45" i="3"/>
  <c r="T45" i="3"/>
  <c r="T106" i="3" s="1"/>
  <c r="U45" i="3"/>
  <c r="V45" i="3"/>
  <c r="V106" i="3" s="1"/>
  <c r="AH45" i="3"/>
  <c r="AK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E106" i="3" s="1"/>
  <c r="BF45" i="3"/>
  <c r="BG45" i="3"/>
  <c r="BH45" i="3"/>
  <c r="BI45" i="3"/>
  <c r="BJ45" i="3"/>
  <c r="BJ106" i="3" s="1"/>
  <c r="BK45" i="3"/>
  <c r="BK96" i="3" s="1"/>
  <c r="BL45" i="3"/>
  <c r="BM45" i="3"/>
  <c r="BN45" i="3"/>
  <c r="BO45" i="3"/>
  <c r="BP45" i="3"/>
  <c r="BQ45" i="3"/>
  <c r="BR45" i="3"/>
  <c r="BS45" i="3"/>
  <c r="BT45" i="3"/>
  <c r="E47" i="3"/>
  <c r="F47" i="3"/>
  <c r="G47" i="3"/>
  <c r="H47" i="3"/>
  <c r="I47" i="3"/>
  <c r="I49" i="3" s="1"/>
  <c r="I107" i="3" s="1"/>
  <c r="J47" i="3"/>
  <c r="J49" i="3" s="1"/>
  <c r="J107" i="3" s="1"/>
  <c r="K47" i="3"/>
  <c r="K49" i="3" s="1"/>
  <c r="L47" i="3"/>
  <c r="M47" i="3"/>
  <c r="N47" i="3"/>
  <c r="O47" i="3"/>
  <c r="O49" i="3" s="1"/>
  <c r="P47" i="3"/>
  <c r="Q47" i="3"/>
  <c r="Q49" i="3" s="1"/>
  <c r="R47" i="3"/>
  <c r="S47" i="3"/>
  <c r="T47" i="3"/>
  <c r="U47" i="3"/>
  <c r="V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T49" i="3" s="1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H49" i="3" s="1"/>
  <c r="BH107" i="3" s="1"/>
  <c r="BI47" i="3"/>
  <c r="BI49" i="3" s="1"/>
  <c r="BI107" i="3" s="1"/>
  <c r="BJ47" i="3"/>
  <c r="BJ49" i="3" s="1"/>
  <c r="BK47" i="3"/>
  <c r="BL47" i="3"/>
  <c r="BM47" i="3"/>
  <c r="BN47" i="3"/>
  <c r="BO47" i="3"/>
  <c r="BP47" i="3"/>
  <c r="BQ47" i="3"/>
  <c r="BR47" i="3"/>
  <c r="BS47" i="3"/>
  <c r="BT47" i="3"/>
  <c r="E48" i="3"/>
  <c r="F48" i="3"/>
  <c r="G48" i="3"/>
  <c r="H48" i="3"/>
  <c r="I48" i="3"/>
  <c r="J48" i="3"/>
  <c r="K48" i="3"/>
  <c r="L48" i="3"/>
  <c r="L49" i="3" s="1"/>
  <c r="M48" i="3"/>
  <c r="N48" i="3"/>
  <c r="O48" i="3"/>
  <c r="P48" i="3"/>
  <c r="Q48" i="3"/>
  <c r="R48" i="3"/>
  <c r="S48" i="3"/>
  <c r="S49" i="3" s="1"/>
  <c r="T48" i="3"/>
  <c r="T49" i="3" s="1"/>
  <c r="U48" i="3"/>
  <c r="U49" i="3" s="1"/>
  <c r="V48" i="3"/>
  <c r="AH48" i="3"/>
  <c r="AT48" i="3"/>
  <c r="AU48" i="3"/>
  <c r="AV48" i="3"/>
  <c r="AV49" i="3" s="1"/>
  <c r="AW48" i="3"/>
  <c r="AX48" i="3"/>
  <c r="AX49" i="3" s="1"/>
  <c r="AX107" i="3" s="1"/>
  <c r="AX111" i="3" s="1"/>
  <c r="AY48" i="3"/>
  <c r="AY49" i="3" s="1"/>
  <c r="AY107" i="3" s="1"/>
  <c r="AZ48" i="3"/>
  <c r="AZ49" i="3" s="1"/>
  <c r="AZ107" i="3" s="1"/>
  <c r="BA48" i="3"/>
  <c r="BB48" i="3"/>
  <c r="BC48" i="3"/>
  <c r="BD48" i="3"/>
  <c r="BD49" i="3" s="1"/>
  <c r="BE48" i="3"/>
  <c r="BE49" i="3" s="1"/>
  <c r="BF48" i="3"/>
  <c r="BG48" i="3"/>
  <c r="BH48" i="3"/>
  <c r="BI48" i="3"/>
  <c r="BJ48" i="3"/>
  <c r="BK48" i="3"/>
  <c r="BL48" i="3"/>
  <c r="BM48" i="3"/>
  <c r="BN48" i="3"/>
  <c r="BO48" i="3"/>
  <c r="BP48" i="3"/>
  <c r="BP49" i="3" s="1"/>
  <c r="BP107" i="3" s="1"/>
  <c r="BQ48" i="3"/>
  <c r="BQ49" i="3" s="1"/>
  <c r="BQ107" i="3" s="1"/>
  <c r="BR48" i="3"/>
  <c r="BR49" i="3" s="1"/>
  <c r="BR107" i="3" s="1"/>
  <c r="BS48" i="3"/>
  <c r="BS49" i="3" s="1"/>
  <c r="BS107" i="3" s="1"/>
  <c r="BT48" i="3"/>
  <c r="BT49" i="3" s="1"/>
  <c r="BT107" i="3" s="1"/>
  <c r="E49" i="3"/>
  <c r="F49" i="3"/>
  <c r="G49" i="3"/>
  <c r="H49" i="3"/>
  <c r="V49" i="3"/>
  <c r="AH49" i="3"/>
  <c r="BA49" i="3"/>
  <c r="BC49" i="3"/>
  <c r="BF49" i="3"/>
  <c r="BG49" i="3"/>
  <c r="BK49" i="3"/>
  <c r="BL49" i="3"/>
  <c r="BL107" i="3" s="1"/>
  <c r="BM49" i="3"/>
  <c r="BM107" i="3" s="1"/>
  <c r="BN49" i="3"/>
  <c r="W52" i="3"/>
  <c r="X52" i="3"/>
  <c r="X57" i="3" s="1"/>
  <c r="X58" i="3" s="1"/>
  <c r="Y52" i="3"/>
  <c r="AI52" i="3"/>
  <c r="AJ52" i="3"/>
  <c r="BU52" i="3"/>
  <c r="BV52" i="3"/>
  <c r="BW52" i="3" s="1"/>
  <c r="BX52" i="3"/>
  <c r="E54" i="3"/>
  <c r="E106" i="3" s="1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W96" i="3" s="1"/>
  <c r="X54" i="3"/>
  <c r="X106" i="3" s="1"/>
  <c r="Y54" i="3"/>
  <c r="Z52" i="3" s="1"/>
  <c r="Z57" i="3" s="1"/>
  <c r="Z54" i="3"/>
  <c r="AA52" i="3" s="1"/>
  <c r="AH54" i="3"/>
  <c r="AI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I106" i="3" s="1"/>
  <c r="BJ54" i="3"/>
  <c r="BK54" i="3"/>
  <c r="BL54" i="3"/>
  <c r="BM54" i="3"/>
  <c r="BM106" i="3" s="1"/>
  <c r="BN54" i="3"/>
  <c r="BO54" i="3"/>
  <c r="BP54" i="3"/>
  <c r="BQ54" i="3"/>
  <c r="BR54" i="3"/>
  <c r="BS54" i="3"/>
  <c r="BT54" i="3"/>
  <c r="BU54" i="3"/>
  <c r="BU106" i="3" s="1"/>
  <c r="BV54" i="3"/>
  <c r="BV106" i="3" s="1"/>
  <c r="BW54" i="3"/>
  <c r="E57" i="3"/>
  <c r="F57" i="3"/>
  <c r="G57" i="3"/>
  <c r="H57" i="3"/>
  <c r="I57" i="3"/>
  <c r="I58" i="3" s="1"/>
  <c r="J57" i="3"/>
  <c r="K57" i="3"/>
  <c r="K58" i="3" s="1"/>
  <c r="L57" i="3"/>
  <c r="L58" i="3" s="1"/>
  <c r="M57" i="3"/>
  <c r="M58" i="3" s="1"/>
  <c r="N57" i="3"/>
  <c r="N58" i="3" s="1"/>
  <c r="O57" i="3"/>
  <c r="O58" i="3" s="1"/>
  <c r="P57" i="3"/>
  <c r="P58" i="3" s="1"/>
  <c r="Q57" i="3"/>
  <c r="R57" i="3"/>
  <c r="S57" i="3"/>
  <c r="T57" i="3"/>
  <c r="U57" i="3"/>
  <c r="U58" i="3" s="1"/>
  <c r="V57" i="3"/>
  <c r="W57" i="3"/>
  <c r="W58" i="3" s="1"/>
  <c r="W107" i="3" s="1"/>
  <c r="Y57" i="3"/>
  <c r="Y58" i="3" s="1"/>
  <c r="AH57" i="3"/>
  <c r="AI57" i="3"/>
  <c r="AI58" i="3" s="1"/>
  <c r="AJ57" i="3"/>
  <c r="AJ58" i="3" s="1"/>
  <c r="AV57" i="3"/>
  <c r="AW57" i="3"/>
  <c r="AX57" i="3"/>
  <c r="AY57" i="3"/>
  <c r="AZ57" i="3"/>
  <c r="BA57" i="3"/>
  <c r="BB57" i="3"/>
  <c r="BB58" i="3" s="1"/>
  <c r="BC57" i="3"/>
  <c r="BC58" i="3" s="1"/>
  <c r="BD57" i="3"/>
  <c r="BD58" i="3" s="1"/>
  <c r="BE57" i="3"/>
  <c r="BF57" i="3"/>
  <c r="BF58" i="3" s="1"/>
  <c r="BF107" i="3" s="1"/>
  <c r="BG57" i="3"/>
  <c r="BH57" i="3"/>
  <c r="BH58" i="3" s="1"/>
  <c r="BI57" i="3"/>
  <c r="BI58" i="3" s="1"/>
  <c r="BJ57" i="3"/>
  <c r="BK57" i="3"/>
  <c r="BK58" i="3" s="1"/>
  <c r="BK107" i="3" s="1"/>
  <c r="BL57" i="3"/>
  <c r="BM57" i="3"/>
  <c r="BN57" i="3"/>
  <c r="BO57" i="3"/>
  <c r="BP57" i="3"/>
  <c r="BQ57" i="3"/>
  <c r="BR57" i="3"/>
  <c r="BS57" i="3"/>
  <c r="BT57" i="3"/>
  <c r="BT58" i="3" s="1"/>
  <c r="BU57" i="3"/>
  <c r="BV57" i="3"/>
  <c r="BV58" i="3" s="1"/>
  <c r="BW57" i="3"/>
  <c r="BW58" i="3" s="1"/>
  <c r="BX57" i="3"/>
  <c r="BX58" i="3" s="1"/>
  <c r="E58" i="3"/>
  <c r="F58" i="3"/>
  <c r="G58" i="3"/>
  <c r="H58" i="3"/>
  <c r="J58" i="3"/>
  <c r="Q58" i="3"/>
  <c r="R58" i="3"/>
  <c r="S58" i="3"/>
  <c r="T58" i="3"/>
  <c r="V58" i="3"/>
  <c r="Z58" i="3"/>
  <c r="AH58" i="3"/>
  <c r="AV58" i="3"/>
  <c r="AW58" i="3"/>
  <c r="AX58" i="3"/>
  <c r="AY58" i="3"/>
  <c r="AZ58" i="3"/>
  <c r="BA58" i="3"/>
  <c r="BE58" i="3"/>
  <c r="BG58" i="3"/>
  <c r="BJ58" i="3"/>
  <c r="BL58" i="3"/>
  <c r="BM58" i="3"/>
  <c r="BN58" i="3"/>
  <c r="BN107" i="3" s="1"/>
  <c r="BO58" i="3"/>
  <c r="BP58" i="3"/>
  <c r="BQ58" i="3"/>
  <c r="BR58" i="3"/>
  <c r="BS58" i="3"/>
  <c r="BU58" i="3"/>
  <c r="AI61" i="3"/>
  <c r="AJ61" i="3" s="1"/>
  <c r="AJ63" i="3" s="1"/>
  <c r="BU61" i="3"/>
  <c r="BV61" i="3"/>
  <c r="BW61" i="3" s="1"/>
  <c r="BW66" i="3" s="1"/>
  <c r="BW67" i="3" s="1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1" i="3" s="1"/>
  <c r="AH63" i="3"/>
  <c r="AV63" i="3"/>
  <c r="AW63" i="3"/>
  <c r="AX63" i="3"/>
  <c r="AX106" i="3" s="1"/>
  <c r="AY63" i="3"/>
  <c r="AZ63" i="3"/>
  <c r="BA63" i="3"/>
  <c r="BB63" i="3"/>
  <c r="BC63" i="3"/>
  <c r="BC106" i="3" s="1"/>
  <c r="BD63" i="3"/>
  <c r="BD106" i="3" s="1"/>
  <c r="BE63" i="3"/>
  <c r="E65" i="3"/>
  <c r="F65" i="3"/>
  <c r="F67" i="3" s="1"/>
  <c r="G65" i="3"/>
  <c r="H65" i="3"/>
  <c r="H67" i="3" s="1"/>
  <c r="I65" i="3"/>
  <c r="J65" i="3"/>
  <c r="K65" i="3"/>
  <c r="K67" i="3" s="1"/>
  <c r="L65" i="3"/>
  <c r="M65" i="3"/>
  <c r="N65" i="3"/>
  <c r="N67" i="3" s="1"/>
  <c r="O65" i="3"/>
  <c r="P65" i="3"/>
  <c r="P67" i="3" s="1"/>
  <c r="Q65" i="3"/>
  <c r="R65" i="3"/>
  <c r="S65" i="3"/>
  <c r="S67" i="3" s="1"/>
  <c r="T65" i="3"/>
  <c r="U65" i="3"/>
  <c r="V65" i="3"/>
  <c r="V67" i="3" s="1"/>
  <c r="V107" i="3" s="1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Y67" i="3" s="1"/>
  <c r="AZ65" i="3"/>
  <c r="BA65" i="3"/>
  <c r="BA67" i="3" s="1"/>
  <c r="BB65" i="3"/>
  <c r="BB67" i="3" s="1"/>
  <c r="BC65" i="3"/>
  <c r="BD65" i="3"/>
  <c r="BE65" i="3"/>
  <c r="BE67" i="3" s="1"/>
  <c r="E66" i="3"/>
  <c r="F66" i="3"/>
  <c r="G66" i="3"/>
  <c r="H66" i="3"/>
  <c r="I66" i="3"/>
  <c r="I67" i="3" s="1"/>
  <c r="J66" i="3"/>
  <c r="K66" i="3"/>
  <c r="L66" i="3"/>
  <c r="L67" i="3" s="1"/>
  <c r="M66" i="3"/>
  <c r="N66" i="3"/>
  <c r="O66" i="3"/>
  <c r="O67" i="3" s="1"/>
  <c r="P66" i="3"/>
  <c r="Q66" i="3"/>
  <c r="R66" i="3"/>
  <c r="R67" i="3" s="1"/>
  <c r="S66" i="3"/>
  <c r="T66" i="3"/>
  <c r="U66" i="3"/>
  <c r="V66" i="3"/>
  <c r="W66" i="3"/>
  <c r="X66" i="3"/>
  <c r="Y66" i="3"/>
  <c r="Z66" i="3"/>
  <c r="AA66" i="3"/>
  <c r="AB66" i="3"/>
  <c r="AC66" i="3"/>
  <c r="AC67" i="3" s="1"/>
  <c r="AD66" i="3"/>
  <c r="AE66" i="3"/>
  <c r="AF66" i="3"/>
  <c r="AF67" i="3" s="1"/>
  <c r="AH66" i="3"/>
  <c r="AI66" i="3"/>
  <c r="AV66" i="3"/>
  <c r="AW66" i="3"/>
  <c r="AX66" i="3"/>
  <c r="AY66" i="3"/>
  <c r="AZ66" i="3"/>
  <c r="BA66" i="3"/>
  <c r="BB66" i="3"/>
  <c r="BC66" i="3"/>
  <c r="BC67" i="3" s="1"/>
  <c r="BD66" i="3"/>
  <c r="BD67" i="3" s="1"/>
  <c r="BD107" i="3" s="1"/>
  <c r="BE66" i="3"/>
  <c r="BS66" i="3"/>
  <c r="BS67" i="3" s="1"/>
  <c r="BT66" i="3"/>
  <c r="BT67" i="3" s="1"/>
  <c r="BU66" i="3"/>
  <c r="BU67" i="3" s="1"/>
  <c r="E67" i="3"/>
  <c r="G67" i="3"/>
  <c r="J67" i="3"/>
  <c r="M67" i="3"/>
  <c r="U67" i="3"/>
  <c r="W67" i="3"/>
  <c r="X67" i="3"/>
  <c r="Y67" i="3"/>
  <c r="Z67" i="3"/>
  <c r="Z107" i="3" s="1"/>
  <c r="Z111" i="3" s="1"/>
  <c r="AA67" i="3"/>
  <c r="AB67" i="3"/>
  <c r="AD67" i="3"/>
  <c r="AE67" i="3"/>
  <c r="AV67" i="3"/>
  <c r="AW67" i="3"/>
  <c r="AX67" i="3"/>
  <c r="AZ67" i="3"/>
  <c r="AI70" i="3"/>
  <c r="AJ70" i="3" s="1"/>
  <c r="BU70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Q106" i="3" s="1"/>
  <c r="R72" i="3"/>
  <c r="S72" i="3"/>
  <c r="T72" i="3"/>
  <c r="U72" i="3"/>
  <c r="V72" i="3"/>
  <c r="W72" i="3"/>
  <c r="X72" i="3"/>
  <c r="Y72" i="3"/>
  <c r="Z72" i="3"/>
  <c r="Z106" i="3" s="1"/>
  <c r="AA72" i="3"/>
  <c r="AB72" i="3"/>
  <c r="AC72" i="3"/>
  <c r="AD72" i="3"/>
  <c r="AE72" i="3"/>
  <c r="AF72" i="3"/>
  <c r="AG72" i="3"/>
  <c r="AH72" i="3"/>
  <c r="AV72" i="3"/>
  <c r="AV106" i="3" s="1"/>
  <c r="AW72" i="3"/>
  <c r="AX72" i="3"/>
  <c r="AY72" i="3"/>
  <c r="AZ72" i="3"/>
  <c r="BA72" i="3"/>
  <c r="BB72" i="3"/>
  <c r="BC72" i="3"/>
  <c r="BD72" i="3"/>
  <c r="BE72" i="3"/>
  <c r="E75" i="3"/>
  <c r="F75" i="3"/>
  <c r="F76" i="3" s="1"/>
  <c r="G75" i="3"/>
  <c r="H75" i="3"/>
  <c r="H76" i="3" s="1"/>
  <c r="H107" i="3" s="1"/>
  <c r="I75" i="3"/>
  <c r="I76" i="3" s="1"/>
  <c r="J75" i="3"/>
  <c r="K75" i="3"/>
  <c r="L75" i="3"/>
  <c r="M75" i="3"/>
  <c r="N75" i="3"/>
  <c r="O75" i="3"/>
  <c r="O76" i="3" s="1"/>
  <c r="P75" i="3"/>
  <c r="Q75" i="3"/>
  <c r="R75" i="3"/>
  <c r="R76" i="3" s="1"/>
  <c r="S75" i="3"/>
  <c r="T75" i="3"/>
  <c r="U75" i="3"/>
  <c r="U76" i="3" s="1"/>
  <c r="V75" i="3"/>
  <c r="W75" i="3"/>
  <c r="X75" i="3"/>
  <c r="X76" i="3" s="1"/>
  <c r="Y75" i="3"/>
  <c r="Y76" i="3" s="1"/>
  <c r="Y107" i="3" s="1"/>
  <c r="Z75" i="3"/>
  <c r="Z76" i="3" s="1"/>
  <c r="AA75" i="3"/>
  <c r="AB75" i="3"/>
  <c r="AB76" i="3" s="1"/>
  <c r="AC75" i="3"/>
  <c r="AC76" i="3" s="1"/>
  <c r="AD75" i="3"/>
  <c r="AE75" i="3"/>
  <c r="AE76" i="3" s="1"/>
  <c r="AF75" i="3"/>
  <c r="AF76" i="3" s="1"/>
  <c r="AG75" i="3"/>
  <c r="AH75" i="3"/>
  <c r="AV75" i="3"/>
  <c r="AV76" i="3" s="1"/>
  <c r="AW75" i="3"/>
  <c r="AX75" i="3"/>
  <c r="AX76" i="3" s="1"/>
  <c r="AY75" i="3"/>
  <c r="AY76" i="3" s="1"/>
  <c r="AZ75" i="3"/>
  <c r="BA75" i="3"/>
  <c r="BA76" i="3" s="1"/>
  <c r="BB75" i="3"/>
  <c r="BB76" i="3" s="1"/>
  <c r="BC75" i="3"/>
  <c r="BC76" i="3" s="1"/>
  <c r="BD75" i="3"/>
  <c r="BD76" i="3" s="1"/>
  <c r="BE75" i="3"/>
  <c r="BS75" i="3"/>
  <c r="BS76" i="3" s="1"/>
  <c r="BT75" i="3"/>
  <c r="E76" i="3"/>
  <c r="G76" i="3"/>
  <c r="J76" i="3"/>
  <c r="K76" i="3"/>
  <c r="L76" i="3"/>
  <c r="M76" i="3"/>
  <c r="N76" i="3"/>
  <c r="P76" i="3"/>
  <c r="Q76" i="3"/>
  <c r="S76" i="3"/>
  <c r="T76" i="3"/>
  <c r="V76" i="3"/>
  <c r="W76" i="3"/>
  <c r="AA76" i="3"/>
  <c r="AD76" i="3"/>
  <c r="AG76" i="3"/>
  <c r="AH76" i="3"/>
  <c r="AW76" i="3"/>
  <c r="AZ76" i="3"/>
  <c r="BE76" i="3"/>
  <c r="BT76" i="3"/>
  <c r="CF76" i="3"/>
  <c r="E77" i="3"/>
  <c r="F77" i="3" s="1"/>
  <c r="G77" i="3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AF77" i="3" s="1"/>
  <c r="AG77" i="3" s="1"/>
  <c r="AH77" i="3" s="1"/>
  <c r="AI79" i="3"/>
  <c r="BU79" i="3"/>
  <c r="E81" i="3"/>
  <c r="F81" i="3"/>
  <c r="G81" i="3"/>
  <c r="H81" i="3"/>
  <c r="I81" i="3"/>
  <c r="J81" i="3"/>
  <c r="K81" i="3"/>
  <c r="K102" i="3" s="1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Y96" i="3" s="1"/>
  <c r="Z81" i="3"/>
  <c r="Z96" i="3" s="1"/>
  <c r="AA81" i="3"/>
  <c r="AA102" i="3" s="1"/>
  <c r="AB81" i="3"/>
  <c r="AB102" i="3" s="1"/>
  <c r="AC81" i="3"/>
  <c r="AD81" i="3"/>
  <c r="AE81" i="3"/>
  <c r="AE102" i="3" s="1"/>
  <c r="AF81" i="3"/>
  <c r="AG81" i="3"/>
  <c r="AH81" i="3"/>
  <c r="AV81" i="3"/>
  <c r="AW81" i="3"/>
  <c r="AX81" i="3"/>
  <c r="AX96" i="3" s="1"/>
  <c r="AY81" i="3"/>
  <c r="AZ81" i="3"/>
  <c r="BA81" i="3"/>
  <c r="BB81" i="3"/>
  <c r="BC81" i="3"/>
  <c r="BD81" i="3"/>
  <c r="BE81" i="3"/>
  <c r="E84" i="3"/>
  <c r="E85" i="3" s="1"/>
  <c r="F84" i="3"/>
  <c r="G84" i="3"/>
  <c r="H84" i="3"/>
  <c r="I84" i="3"/>
  <c r="J84" i="3"/>
  <c r="K84" i="3"/>
  <c r="L84" i="3"/>
  <c r="M84" i="3"/>
  <c r="N84" i="3"/>
  <c r="O84" i="3"/>
  <c r="O85" i="3" s="1"/>
  <c r="P84" i="3"/>
  <c r="P85" i="3" s="1"/>
  <c r="Q84" i="3"/>
  <c r="Q85" i="3" s="1"/>
  <c r="R84" i="3"/>
  <c r="R85" i="3" s="1"/>
  <c r="S84" i="3"/>
  <c r="S85" i="3" s="1"/>
  <c r="T84" i="3"/>
  <c r="T85" i="3" s="1"/>
  <c r="U84" i="3"/>
  <c r="V84" i="3"/>
  <c r="V85" i="3" s="1"/>
  <c r="W84" i="3"/>
  <c r="W85" i="3" s="1"/>
  <c r="X84" i="3"/>
  <c r="Y84" i="3"/>
  <c r="Y85" i="3" s="1"/>
  <c r="Y103" i="3" s="1"/>
  <c r="Z84" i="3"/>
  <c r="Z85" i="3" s="1"/>
  <c r="Z103" i="3" s="1"/>
  <c r="AA84" i="3"/>
  <c r="AB84" i="3"/>
  <c r="AB85" i="3" s="1"/>
  <c r="AC84" i="3"/>
  <c r="AD84" i="3"/>
  <c r="AE84" i="3"/>
  <c r="AF84" i="3"/>
  <c r="AF85" i="3" s="1"/>
  <c r="AG84" i="3"/>
  <c r="AH84" i="3"/>
  <c r="AI84" i="3"/>
  <c r="AI85" i="3" s="1"/>
  <c r="AV84" i="3"/>
  <c r="AV85" i="3" s="1"/>
  <c r="AW84" i="3"/>
  <c r="AW85" i="3" s="1"/>
  <c r="AW103" i="3" s="1"/>
  <c r="AX84" i="3"/>
  <c r="AY84" i="3"/>
  <c r="AY85" i="3" s="1"/>
  <c r="AZ84" i="3"/>
  <c r="AZ85" i="3" s="1"/>
  <c r="BA84" i="3"/>
  <c r="BA85" i="3" s="1"/>
  <c r="BB84" i="3"/>
  <c r="BB85" i="3" s="1"/>
  <c r="BC84" i="3"/>
  <c r="BD84" i="3"/>
  <c r="BE84" i="3"/>
  <c r="BE85" i="3" s="1"/>
  <c r="BS84" i="3"/>
  <c r="BT84" i="3"/>
  <c r="F85" i="3"/>
  <c r="G85" i="3"/>
  <c r="H85" i="3"/>
  <c r="I85" i="3"/>
  <c r="J85" i="3"/>
  <c r="K85" i="3"/>
  <c r="L85" i="3"/>
  <c r="M85" i="3"/>
  <c r="N85" i="3"/>
  <c r="U85" i="3"/>
  <c r="X85" i="3"/>
  <c r="AA85" i="3"/>
  <c r="AC85" i="3"/>
  <c r="AD85" i="3"/>
  <c r="AE85" i="3"/>
  <c r="AG85" i="3"/>
  <c r="AH85" i="3"/>
  <c r="AX85" i="3"/>
  <c r="BC85" i="3"/>
  <c r="BD85" i="3"/>
  <c r="BS85" i="3"/>
  <c r="BT85" i="3"/>
  <c r="E86" i="3"/>
  <c r="F86" i="3"/>
  <c r="G86" i="3"/>
  <c r="H86" i="3" s="1"/>
  <c r="I86" i="3" s="1"/>
  <c r="J86" i="3" s="1"/>
  <c r="K86" i="3" s="1"/>
  <c r="L86" i="3" s="1"/>
  <c r="M86" i="3" s="1"/>
  <c r="N86" i="3" s="1"/>
  <c r="AI88" i="3"/>
  <c r="AI90" i="3" s="1"/>
  <c r="AJ88" i="3"/>
  <c r="BU88" i="3"/>
  <c r="BV88" i="3"/>
  <c r="BW88" i="3"/>
  <c r="BX88" i="3" s="1"/>
  <c r="BY88" i="3"/>
  <c r="BZ88" i="3"/>
  <c r="CA88" i="3" s="1"/>
  <c r="CB88" i="3" s="1"/>
  <c r="CC88" i="3" s="1"/>
  <c r="CD88" i="3" s="1"/>
  <c r="W90" i="3"/>
  <c r="X90" i="3"/>
  <c r="X100" i="3" s="1"/>
  <c r="Y90" i="3"/>
  <c r="Z90" i="3"/>
  <c r="Z100" i="3" s="1"/>
  <c r="AA90" i="3"/>
  <c r="AA100" i="3" s="1"/>
  <c r="AB90" i="3"/>
  <c r="AC90" i="3"/>
  <c r="AC100" i="3" s="1"/>
  <c r="AD90" i="3"/>
  <c r="AD100" i="3" s="1"/>
  <c r="AE90" i="3"/>
  <c r="AF90" i="3"/>
  <c r="AF100" i="3" s="1"/>
  <c r="AG90" i="3"/>
  <c r="AH90" i="3"/>
  <c r="AV90" i="3"/>
  <c r="AV100" i="3" s="1"/>
  <c r="AW90" i="3"/>
  <c r="AX90" i="3"/>
  <c r="AX100" i="3" s="1"/>
  <c r="AY90" i="3"/>
  <c r="AZ90" i="3"/>
  <c r="AZ100" i="3" s="1"/>
  <c r="BA90" i="3"/>
  <c r="BB90" i="3"/>
  <c r="BB100" i="3" s="1"/>
  <c r="BC90" i="3"/>
  <c r="BD90" i="3"/>
  <c r="BE90" i="3"/>
  <c r="CE94" i="3"/>
  <c r="D96" i="3"/>
  <c r="F96" i="3"/>
  <c r="L96" i="3"/>
  <c r="X96" i="3"/>
  <c r="AY96" i="3"/>
  <c r="BB96" i="3"/>
  <c r="BD96" i="3"/>
  <c r="BE96" i="3"/>
  <c r="BH96" i="3"/>
  <c r="BL96" i="3"/>
  <c r="BO96" i="3"/>
  <c r="BP96" i="3"/>
  <c r="BQ96" i="3"/>
  <c r="BR96" i="3"/>
  <c r="BS96" i="3"/>
  <c r="D98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Y100" i="3"/>
  <c r="AB100" i="3"/>
  <c r="AE100" i="3"/>
  <c r="AG100" i="3"/>
  <c r="AH100" i="3"/>
  <c r="AI100" i="3"/>
  <c r="AW100" i="3"/>
  <c r="AY100" i="3"/>
  <c r="BA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D102" i="3"/>
  <c r="F102" i="3"/>
  <c r="G102" i="3"/>
  <c r="I102" i="3"/>
  <c r="L102" i="3"/>
  <c r="N102" i="3"/>
  <c r="W102" i="3"/>
  <c r="W110" i="3" s="1"/>
  <c r="X102" i="3"/>
  <c r="Y102" i="3"/>
  <c r="AC102" i="3"/>
  <c r="AD102" i="3"/>
  <c r="AF102" i="3"/>
  <c r="AG102" i="3"/>
  <c r="AZ102" i="3"/>
  <c r="BA102" i="3"/>
  <c r="BB102" i="3"/>
  <c r="BD102" i="3"/>
  <c r="BD110" i="3" s="1"/>
  <c r="BE102" i="3"/>
  <c r="BF102" i="3"/>
  <c r="BG102" i="3"/>
  <c r="BH102" i="3"/>
  <c r="BH110" i="3" s="1"/>
  <c r="BI102" i="3"/>
  <c r="BI110" i="3" s="1"/>
  <c r="BJ102" i="3"/>
  <c r="BJ110" i="3" s="1"/>
  <c r="BK102" i="3"/>
  <c r="BK110" i="3" s="1"/>
  <c r="BL102" i="3"/>
  <c r="BO102" i="3"/>
  <c r="BR102" i="3"/>
  <c r="BT102" i="3"/>
  <c r="CE102" i="3"/>
  <c r="E103" i="3"/>
  <c r="F103" i="3"/>
  <c r="G103" i="3"/>
  <c r="M103" i="3"/>
  <c r="W103" i="3"/>
  <c r="AA103" i="3"/>
  <c r="AC103" i="3"/>
  <c r="AD103" i="3"/>
  <c r="AF103" i="3"/>
  <c r="BB103" i="3"/>
  <c r="BJ103" i="3"/>
  <c r="BJ111" i="3" s="1"/>
  <c r="BO103" i="3"/>
  <c r="BQ103" i="3"/>
  <c r="BQ111" i="3" s="1"/>
  <c r="BR103" i="3"/>
  <c r="F106" i="3"/>
  <c r="G106" i="3"/>
  <c r="H106" i="3"/>
  <c r="I106" i="3"/>
  <c r="J106" i="3"/>
  <c r="J110" i="3" s="1"/>
  <c r="L106" i="3"/>
  <c r="O106" i="3"/>
  <c r="P106" i="3"/>
  <c r="R106" i="3"/>
  <c r="S106" i="3"/>
  <c r="U106" i="3"/>
  <c r="W106" i="3"/>
  <c r="AZ106" i="3"/>
  <c r="BG106" i="3"/>
  <c r="BH106" i="3"/>
  <c r="BK106" i="3"/>
  <c r="BL106" i="3"/>
  <c r="BN106" i="3"/>
  <c r="BO106" i="3"/>
  <c r="BP106" i="3"/>
  <c r="BQ106" i="3"/>
  <c r="BR106" i="3"/>
  <c r="BT106" i="3"/>
  <c r="BW106" i="3"/>
  <c r="CE106" i="3"/>
  <c r="K107" i="3"/>
  <c r="BA107" i="3"/>
  <c r="BE107" i="3"/>
  <c r="BG107" i="3"/>
  <c r="BJ107" i="3"/>
  <c r="BL110" i="3"/>
  <c r="BO110" i="3"/>
  <c r="BP110" i="3"/>
  <c r="BQ110" i="3"/>
  <c r="BR110" i="3"/>
  <c r="BT110" i="3"/>
  <c r="O18" i="2"/>
  <c r="P18" i="2"/>
  <c r="O19" i="2"/>
  <c r="P19" i="2"/>
  <c r="Q20" i="2" s="1"/>
  <c r="O20" i="2"/>
  <c r="P20" i="2"/>
  <c r="D21" i="2"/>
  <c r="E21" i="2"/>
  <c r="AM3" i="3" l="1"/>
  <c r="AL5" i="3"/>
  <c r="AL8" i="3"/>
  <c r="AL9" i="3" s="1"/>
  <c r="BF96" i="3"/>
  <c r="BF106" i="3"/>
  <c r="AH107" i="3"/>
  <c r="AV107" i="3"/>
  <c r="AV97" i="3"/>
  <c r="AY97" i="3"/>
  <c r="L110" i="3"/>
  <c r="L107" i="3"/>
  <c r="L97" i="3"/>
  <c r="U103" i="3"/>
  <c r="U111" i="3" s="1"/>
  <c r="AG103" i="3"/>
  <c r="BA97" i="3"/>
  <c r="BA103" i="3"/>
  <c r="BA111" i="3" s="1"/>
  <c r="E107" i="3"/>
  <c r="E50" i="3"/>
  <c r="E97" i="3"/>
  <c r="AI77" i="3"/>
  <c r="AJ77" i="3" s="1"/>
  <c r="M111" i="3"/>
  <c r="F107" i="3"/>
  <c r="F111" i="3" s="1"/>
  <c r="F97" i="3"/>
  <c r="T103" i="3"/>
  <c r="T111" i="3" s="1"/>
  <c r="AW102" i="3"/>
  <c r="AW110" i="3" s="1"/>
  <c r="AW96" i="3"/>
  <c r="AJ72" i="3"/>
  <c r="AJ75" i="3"/>
  <c r="AJ76" i="3" s="1"/>
  <c r="AK70" i="3"/>
  <c r="AH97" i="3"/>
  <c r="H110" i="3"/>
  <c r="AZ97" i="3"/>
  <c r="AZ103" i="3"/>
  <c r="AZ111" i="3" s="1"/>
  <c r="BS97" i="3"/>
  <c r="AI5" i="3"/>
  <c r="BN97" i="3"/>
  <c r="AJ33" i="3"/>
  <c r="AI35" i="3"/>
  <c r="AI38" i="3"/>
  <c r="AI39" i="3" s="1"/>
  <c r="Q8" i="3"/>
  <c r="Q9" i="3" s="1"/>
  <c r="Q5" i="3"/>
  <c r="BL97" i="3"/>
  <c r="BL103" i="3"/>
  <c r="BL111" i="3" s="1"/>
  <c r="U5" i="3"/>
  <c r="P8" i="3"/>
  <c r="P9" i="3" s="1"/>
  <c r="P5" i="3"/>
  <c r="X110" i="3"/>
  <c r="Y111" i="3"/>
  <c r="E68" i="3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G107" i="3"/>
  <c r="BP97" i="3"/>
  <c r="BK103" i="3"/>
  <c r="BK111" i="3" s="1"/>
  <c r="BK97" i="3"/>
  <c r="AB103" i="3"/>
  <c r="BJ97" i="3"/>
  <c r="T5" i="3"/>
  <c r="BG110" i="3"/>
  <c r="T67" i="3"/>
  <c r="BX61" i="3"/>
  <c r="BE97" i="3"/>
  <c r="BE103" i="3"/>
  <c r="BE111" i="3" s="1"/>
  <c r="AJ5" i="3"/>
  <c r="AJ8" i="3"/>
  <c r="AJ9" i="3" s="1"/>
  <c r="BN102" i="3"/>
  <c r="BN96" i="3"/>
  <c r="X97" i="3"/>
  <c r="X103" i="3"/>
  <c r="F110" i="3"/>
  <c r="BW18" i="3"/>
  <c r="BW19" i="3" s="1"/>
  <c r="BW15" i="3"/>
  <c r="G111" i="3"/>
  <c r="BB111" i="3"/>
  <c r="AX97" i="3"/>
  <c r="BF110" i="3"/>
  <c r="AI72" i="3"/>
  <c r="AI75" i="3"/>
  <c r="AI76" i="3" s="1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7" i="3"/>
  <c r="AA58" i="3" s="1"/>
  <c r="AA54" i="3"/>
  <c r="BI97" i="3"/>
  <c r="BI103" i="3"/>
  <c r="BI111" i="3" s="1"/>
  <c r="AJ79" i="3"/>
  <c r="AI81" i="3"/>
  <c r="BQ97" i="3"/>
  <c r="M97" i="3"/>
  <c r="Y110" i="3"/>
  <c r="AK22" i="3"/>
  <c r="AJ24" i="3"/>
  <c r="AJ25" i="3" s="1"/>
  <c r="BV15" i="3"/>
  <c r="BV18" i="3"/>
  <c r="BV19" i="3" s="1"/>
  <c r="AH102" i="3"/>
  <c r="BE110" i="3"/>
  <c r="AV110" i="3"/>
  <c r="E102" i="3"/>
  <c r="E110" i="3" s="1"/>
  <c r="E96" i="3"/>
  <c r="Y97" i="3"/>
  <c r="AJ45" i="3"/>
  <c r="BB97" i="3"/>
  <c r="BU84" i="3"/>
  <c r="BU85" i="3" s="1"/>
  <c r="BV79" i="3"/>
  <c r="Q67" i="3"/>
  <c r="Q107" i="3" s="1"/>
  <c r="BY52" i="3"/>
  <c r="BX54" i="3"/>
  <c r="BX106" i="3" s="1"/>
  <c r="H31" i="3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BF97" i="3"/>
  <c r="L103" i="3"/>
  <c r="BH97" i="3"/>
  <c r="BH103" i="3"/>
  <c r="BH111" i="3" s="1"/>
  <c r="I103" i="3"/>
  <c r="I111" i="3" s="1"/>
  <c r="BY29" i="3"/>
  <c r="BY30" i="3" s="1"/>
  <c r="BZ27" i="3"/>
  <c r="BM102" i="3"/>
  <c r="BM110" i="3" s="1"/>
  <c r="BM96" i="3"/>
  <c r="BX15" i="3"/>
  <c r="BY13" i="3"/>
  <c r="BX18" i="3"/>
  <c r="BX19" i="3" s="1"/>
  <c r="S8" i="3"/>
  <c r="S9" i="3" s="1"/>
  <c r="S5" i="3"/>
  <c r="C5" i="2" a="1"/>
  <c r="BV66" i="3"/>
  <c r="BV67" i="3" s="1"/>
  <c r="AK5" i="3"/>
  <c r="CD114" i="3"/>
  <c r="V5" i="3"/>
  <c r="BR111" i="3"/>
  <c r="AK48" i="3"/>
  <c r="AK49" i="3" s="1"/>
  <c r="AL43" i="3"/>
  <c r="BD97" i="3"/>
  <c r="BD103" i="3"/>
  <c r="BD111" i="3" s="1"/>
  <c r="AY103" i="3"/>
  <c r="AY111" i="3" s="1"/>
  <c r="O86" i="3"/>
  <c r="P86" i="3" s="1"/>
  <c r="Q86" i="3" s="1"/>
  <c r="R86" i="3" s="1"/>
  <c r="S86" i="3" s="1"/>
  <c r="T86" i="3" s="1"/>
  <c r="U86" i="3" s="1"/>
  <c r="V86" i="3" s="1"/>
  <c r="W86" i="3" s="1"/>
  <c r="X86" i="3" s="1"/>
  <c r="Y86" i="3" s="1"/>
  <c r="Z86" i="3" s="1"/>
  <c r="AA86" i="3" s="1"/>
  <c r="AB86" i="3" s="1"/>
  <c r="AC86" i="3" s="1"/>
  <c r="AD86" i="3" s="1"/>
  <c r="AE86" i="3" s="1"/>
  <c r="AF86" i="3" s="1"/>
  <c r="AG86" i="3" s="1"/>
  <c r="AH86" i="3" s="1"/>
  <c r="AI86" i="3" s="1"/>
  <c r="R8" i="3"/>
  <c r="R9" i="3" s="1"/>
  <c r="R5" i="3"/>
  <c r="AL27" i="3"/>
  <c r="AK29" i="3"/>
  <c r="AK30" i="3" s="1"/>
  <c r="Z102" i="3"/>
  <c r="Z110" i="3" s="1"/>
  <c r="AJ54" i="3"/>
  <c r="AK52" i="3"/>
  <c r="BC97" i="3"/>
  <c r="X107" i="3"/>
  <c r="BA106" i="3"/>
  <c r="BA110" i="3" s="1"/>
  <c r="K103" i="3"/>
  <c r="K111" i="3" s="1"/>
  <c r="K97" i="3"/>
  <c r="BG103" i="3"/>
  <c r="BG111" i="3" s="1"/>
  <c r="H9" i="3"/>
  <c r="J103" i="3"/>
  <c r="J111" i="3" s="1"/>
  <c r="BG96" i="3"/>
  <c r="AJ90" i="3"/>
  <c r="AJ100" i="3" s="1"/>
  <c r="AK88" i="3"/>
  <c r="U107" i="3"/>
  <c r="T107" i="3"/>
  <c r="K96" i="3"/>
  <c r="K106" i="3"/>
  <c r="K110" i="3" s="1"/>
  <c r="Q33" i="3"/>
  <c r="P38" i="3"/>
  <c r="P39" i="3" s="1"/>
  <c r="W111" i="3"/>
  <c r="AW106" i="3"/>
  <c r="S107" i="3"/>
  <c r="AI9" i="3"/>
  <c r="H102" i="3"/>
  <c r="O110" i="3"/>
  <c r="O107" i="3"/>
  <c r="BP103" i="3"/>
  <c r="BP111" i="3" s="1"/>
  <c r="BC96" i="3"/>
  <c r="BC102" i="3"/>
  <c r="BC110" i="3" s="1"/>
  <c r="I110" i="3"/>
  <c r="BN110" i="3"/>
  <c r="AZ110" i="3"/>
  <c r="N49" i="3"/>
  <c r="N107" i="3" s="1"/>
  <c r="BX24" i="3"/>
  <c r="BX25" i="3" s="1"/>
  <c r="BY22" i="3"/>
  <c r="W97" i="3"/>
  <c r="E10" i="3"/>
  <c r="V9" i="3"/>
  <c r="G110" i="3"/>
  <c r="AH67" i="3"/>
  <c r="M49" i="3"/>
  <c r="M107" i="3" s="1"/>
  <c r="BI96" i="3"/>
  <c r="G26" i="3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H103" i="3"/>
  <c r="AH111" i="3" s="1"/>
  <c r="BT9" i="3"/>
  <c r="BB49" i="3"/>
  <c r="BB107" i="3" s="1"/>
  <c r="H33" i="3"/>
  <c r="G35" i="3"/>
  <c r="G96" i="3" s="1"/>
  <c r="Z97" i="3"/>
  <c r="AE103" i="3"/>
  <c r="BU3" i="3"/>
  <c r="BT96" i="3"/>
  <c r="AY102" i="3"/>
  <c r="AY110" i="3" s="1"/>
  <c r="BB106" i="3"/>
  <c r="BB110" i="3" s="1"/>
  <c r="BA96" i="3"/>
  <c r="AZ96" i="3"/>
  <c r="AI63" i="3"/>
  <c r="BS103" i="3"/>
  <c r="O9" i="3"/>
  <c r="Y106" i="3"/>
  <c r="AW49" i="3"/>
  <c r="AW107" i="3" s="1"/>
  <c r="AW111" i="3" s="1"/>
  <c r="R49" i="3"/>
  <c r="R107" i="3" s="1"/>
  <c r="N106" i="3"/>
  <c r="N110" i="3" s="1"/>
  <c r="AW97" i="3"/>
  <c r="R19" i="3"/>
  <c r="AX102" i="3"/>
  <c r="AX110" i="3" s="1"/>
  <c r="AG66" i="3"/>
  <c r="AG67" i="3" s="1"/>
  <c r="AG63" i="3"/>
  <c r="AV103" i="3"/>
  <c r="AV111" i="3" s="1"/>
  <c r="BU75" i="3"/>
  <c r="BU76" i="3" s="1"/>
  <c r="BU107" i="3" s="1"/>
  <c r="BV70" i="3"/>
  <c r="AI67" i="3"/>
  <c r="AK61" i="3"/>
  <c r="AJ66" i="3"/>
  <c r="AJ67" i="3" s="1"/>
  <c r="AJ107" i="3" s="1"/>
  <c r="BC107" i="3"/>
  <c r="BC111" i="3" s="1"/>
  <c r="BO49" i="3"/>
  <c r="BO107" i="3" s="1"/>
  <c r="BO111" i="3" s="1"/>
  <c r="AU49" i="3"/>
  <c r="P49" i="3"/>
  <c r="P107" i="3" s="1"/>
  <c r="O19" i="3"/>
  <c r="AV102" i="3"/>
  <c r="AV96" i="3"/>
  <c r="BS106" i="3"/>
  <c r="AY106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N96" i="3"/>
  <c r="AH106" i="3"/>
  <c r="N8" i="3"/>
  <c r="N9" i="3" s="1"/>
  <c r="BS102" i="3"/>
  <c r="AK13" i="3"/>
  <c r="AI48" i="3"/>
  <c r="AI49" i="3" s="1"/>
  <c r="AI45" i="3"/>
  <c r="BM9" i="3"/>
  <c r="M5" i="3"/>
  <c r="AI15" i="3"/>
  <c r="E18" i="1"/>
  <c r="F17" i="1"/>
  <c r="BY54" i="3" l="1"/>
  <c r="BY106" i="3" s="1"/>
  <c r="BZ52" i="3"/>
  <c r="BY57" i="3"/>
  <c r="BY58" i="3" s="1"/>
  <c r="AI106" i="3"/>
  <c r="BZ22" i="3"/>
  <c r="BY24" i="3"/>
  <c r="BY25" i="3" s="1"/>
  <c r="AI107" i="3"/>
  <c r="AL13" i="3"/>
  <c r="AK15" i="3"/>
  <c r="AK18" i="3"/>
  <c r="AK19" i="3" s="1"/>
  <c r="V102" i="3"/>
  <c r="V110" i="3" s="1"/>
  <c r="E111" i="3"/>
  <c r="P103" i="3"/>
  <c r="P111" i="3" s="1"/>
  <c r="P97" i="3"/>
  <c r="AH110" i="3"/>
  <c r="U102" i="3"/>
  <c r="U110" i="3" s="1"/>
  <c r="AM43" i="3"/>
  <c r="AL48" i="3"/>
  <c r="AL49" i="3" s="1"/>
  <c r="AL45" i="3"/>
  <c r="Q68" i="3"/>
  <c r="R68" i="3" s="1"/>
  <c r="S68" i="3" s="1"/>
  <c r="T68" i="3" s="1"/>
  <c r="U68" i="3" s="1"/>
  <c r="V68" i="3" s="1"/>
  <c r="W68" i="3" s="1"/>
  <c r="X68" i="3" s="1"/>
  <c r="Y68" i="3" s="1"/>
  <c r="Z68" i="3" s="1"/>
  <c r="AA68" i="3" s="1"/>
  <c r="AB68" i="3" s="1"/>
  <c r="AC68" i="3" s="1"/>
  <c r="AD68" i="3" s="1"/>
  <c r="AE68" i="3" s="1"/>
  <c r="AF68" i="3" s="1"/>
  <c r="AG68" i="3" s="1"/>
  <c r="AH68" i="3" s="1"/>
  <c r="AI68" i="3" s="1"/>
  <c r="AJ68" i="3" s="1"/>
  <c r="P102" i="3"/>
  <c r="P110" i="3" s="1"/>
  <c r="P96" i="3"/>
  <c r="AA96" i="3"/>
  <c r="AB52" i="3"/>
  <c r="AA106" i="3"/>
  <c r="AA110" i="3" s="1"/>
  <c r="AK54" i="3"/>
  <c r="AL52" i="3"/>
  <c r="AK57" i="3"/>
  <c r="AK58" i="3" s="1"/>
  <c r="AK107" i="3" s="1"/>
  <c r="AI96" i="3"/>
  <c r="AI102" i="3"/>
  <c r="AI110" i="3" s="1"/>
  <c r="BY18" i="3"/>
  <c r="BY19" i="3" s="1"/>
  <c r="BY15" i="3"/>
  <c r="BZ13" i="3"/>
  <c r="AJ106" i="3"/>
  <c r="N103" i="3"/>
  <c r="N111" i="3" s="1"/>
  <c r="N97" i="3"/>
  <c r="BZ29" i="3"/>
  <c r="BZ30" i="3" s="1"/>
  <c r="CA27" i="3"/>
  <c r="AJ102" i="3"/>
  <c r="AJ110" i="3" s="1"/>
  <c r="AM27" i="3"/>
  <c r="AL29" i="3"/>
  <c r="AL30" i="3" s="1"/>
  <c r="AA107" i="3"/>
  <c r="AA111" i="3" s="1"/>
  <c r="AA97" i="3"/>
  <c r="AA59" i="3"/>
  <c r="AK75" i="3"/>
  <c r="AK76" i="3" s="1"/>
  <c r="AK72" i="3"/>
  <c r="AL70" i="3"/>
  <c r="Q103" i="3"/>
  <c r="Q111" i="3" s="1"/>
  <c r="AK24" i="3"/>
  <c r="AK25" i="3" s="1"/>
  <c r="AL22" i="3"/>
  <c r="BM97" i="3"/>
  <c r="BM103" i="3"/>
  <c r="BM111" i="3" s="1"/>
  <c r="Q38" i="3"/>
  <c r="Q39" i="3" s="1"/>
  <c r="Q97" i="3" s="1"/>
  <c r="Q35" i="3"/>
  <c r="Q96" i="3" s="1"/>
  <c r="R33" i="3"/>
  <c r="BW79" i="3"/>
  <c r="BV84" i="3"/>
  <c r="BV85" i="3" s="1"/>
  <c r="AJ35" i="3"/>
  <c r="AJ96" i="3" s="1"/>
  <c r="AK33" i="3"/>
  <c r="AJ38" i="3"/>
  <c r="AJ39" i="3" s="1"/>
  <c r="AJ97" i="3" s="1"/>
  <c r="BW70" i="3"/>
  <c r="BV75" i="3"/>
  <c r="BV76" i="3" s="1"/>
  <c r="BV107" i="3" s="1"/>
  <c r="X111" i="3"/>
  <c r="BS110" i="3"/>
  <c r="AK79" i="3"/>
  <c r="AJ81" i="3"/>
  <c r="AJ84" i="3"/>
  <c r="AJ85" i="3" s="1"/>
  <c r="BT97" i="3"/>
  <c r="BT103" i="3"/>
  <c r="R102" i="3"/>
  <c r="R110" i="3" s="1"/>
  <c r="BY61" i="3"/>
  <c r="BX66" i="3"/>
  <c r="BX67" i="3" s="1"/>
  <c r="H103" i="3"/>
  <c r="H97" i="3"/>
  <c r="AJ86" i="3"/>
  <c r="AI97" i="3"/>
  <c r="AI103" i="3"/>
  <c r="AI111" i="3" s="1"/>
  <c r="L111" i="3"/>
  <c r="Q102" i="3"/>
  <c r="Q110" i="3" s="1"/>
  <c r="V103" i="3"/>
  <c r="V111" i="3" s="1"/>
  <c r="M102" i="3"/>
  <c r="M110" i="3" s="1"/>
  <c r="M96" i="3"/>
  <c r="F10" i="3"/>
  <c r="E104" i="3"/>
  <c r="E98" i="3"/>
  <c r="AL61" i="3"/>
  <c r="AK63" i="3"/>
  <c r="AK66" i="3"/>
  <c r="AK67" i="3" s="1"/>
  <c r="S102" i="3"/>
  <c r="S110" i="3" s="1"/>
  <c r="S103" i="3"/>
  <c r="S111" i="3" s="1"/>
  <c r="BU5" i="3"/>
  <c r="BU8" i="3"/>
  <c r="BU9" i="3" s="1"/>
  <c r="AK90" i="3"/>
  <c r="AK100" i="3" s="1"/>
  <c r="AL88" i="3"/>
  <c r="H35" i="3"/>
  <c r="H96" i="3" s="1"/>
  <c r="H38" i="3"/>
  <c r="H39" i="3" s="1"/>
  <c r="I33" i="3"/>
  <c r="AJ103" i="3"/>
  <c r="AJ111" i="3" s="1"/>
  <c r="F50" i="3"/>
  <c r="E108" i="3"/>
  <c r="R20" i="3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J26" i="3"/>
  <c r="AK26" i="3" s="1"/>
  <c r="BO97" i="3"/>
  <c r="R103" i="3"/>
  <c r="R111" i="3" s="1"/>
  <c r="O103" i="3"/>
  <c r="O111" i="3" s="1"/>
  <c r="O97" i="3"/>
  <c r="BS111" i="3"/>
  <c r="C15" i="2"/>
  <c r="C5" i="2"/>
  <c r="C7" i="2"/>
  <c r="C10" i="2"/>
  <c r="C16" i="2"/>
  <c r="C12" i="2"/>
  <c r="C11" i="2"/>
  <c r="C14" i="2"/>
  <c r="C13" i="2"/>
  <c r="C9" i="2"/>
  <c r="C6" i="2"/>
  <c r="C17" i="2"/>
  <c r="C8" i="2"/>
  <c r="T102" i="3"/>
  <c r="T110" i="3" s="1"/>
  <c r="AN3" i="3"/>
  <c r="AM8" i="3"/>
  <c r="AM9" i="3" s="1"/>
  <c r="AM5" i="3"/>
  <c r="AK106" i="3" l="1"/>
  <c r="H111" i="3"/>
  <c r="R35" i="3"/>
  <c r="R96" i="3" s="1"/>
  <c r="R38" i="3"/>
  <c r="R39" i="3" s="1"/>
  <c r="R97" i="3" s="1"/>
  <c r="S33" i="3"/>
  <c r="E112" i="3"/>
  <c r="BZ24" i="3"/>
  <c r="BZ25" i="3" s="1"/>
  <c r="CA22" i="3"/>
  <c r="AM88" i="3"/>
  <c r="AL90" i="3"/>
  <c r="AL100" i="3" s="1"/>
  <c r="AO3" i="3"/>
  <c r="AN8" i="3"/>
  <c r="AN9" i="3" s="1"/>
  <c r="AN5" i="3"/>
  <c r="AK20" i="3"/>
  <c r="AK81" i="3"/>
  <c r="AK102" i="3" s="1"/>
  <c r="AL79" i="3"/>
  <c r="AK84" i="3"/>
  <c r="AK85" i="3" s="1"/>
  <c r="AK86" i="3"/>
  <c r="AM13" i="3"/>
  <c r="AL15" i="3"/>
  <c r="AL18" i="3"/>
  <c r="AL19" i="3" s="1"/>
  <c r="G10" i="3"/>
  <c r="F104" i="3"/>
  <c r="F112" i="3" s="1"/>
  <c r="F98" i="3"/>
  <c r="CA29" i="3"/>
  <c r="CA30" i="3" s="1"/>
  <c r="CB27" i="3"/>
  <c r="BT111" i="3"/>
  <c r="CA52" i="3"/>
  <c r="BZ54" i="3"/>
  <c r="BZ106" i="3" s="1"/>
  <c r="BZ57" i="3"/>
  <c r="BZ58" i="3" s="1"/>
  <c r="AM48" i="3"/>
  <c r="AM49" i="3" s="1"/>
  <c r="AM45" i="3"/>
  <c r="AN43" i="3"/>
  <c r="C21" i="2"/>
  <c r="C23" i="2" s="1"/>
  <c r="AK38" i="3"/>
  <c r="AK39" i="3" s="1"/>
  <c r="AK97" i="3" s="1"/>
  <c r="AL33" i="3"/>
  <c r="AK35" i="3"/>
  <c r="AK96" i="3" s="1"/>
  <c r="AM61" i="3"/>
  <c r="AL63" i="3"/>
  <c r="AL66" i="3"/>
  <c r="AL67" i="3" s="1"/>
  <c r="AN27" i="3"/>
  <c r="AM29" i="3"/>
  <c r="AM30" i="3" s="1"/>
  <c r="AB57" i="3"/>
  <c r="AB58" i="3" s="1"/>
  <c r="AB54" i="3"/>
  <c r="BZ61" i="3"/>
  <c r="BY66" i="3"/>
  <c r="BY67" i="3" s="1"/>
  <c r="BZ18" i="3"/>
  <c r="BZ19" i="3" s="1"/>
  <c r="BZ15" i="3"/>
  <c r="CA13" i="3"/>
  <c r="AM52" i="3"/>
  <c r="AL57" i="3"/>
  <c r="AL58" i="3" s="1"/>
  <c r="AL54" i="3"/>
  <c r="G50" i="3"/>
  <c r="F108" i="3"/>
  <c r="AK68" i="3"/>
  <c r="AL106" i="3"/>
  <c r="AK77" i="3"/>
  <c r="AL77" i="3" s="1"/>
  <c r="AK110" i="3"/>
  <c r="BV3" i="3"/>
  <c r="BU102" i="3"/>
  <c r="BU96" i="3"/>
  <c r="BX70" i="3"/>
  <c r="BW75" i="3"/>
  <c r="BW76" i="3" s="1"/>
  <c r="BW107" i="3" s="1"/>
  <c r="BW84" i="3"/>
  <c r="BW85" i="3" s="1"/>
  <c r="BX79" i="3"/>
  <c r="I35" i="3"/>
  <c r="I96" i="3" s="1"/>
  <c r="J33" i="3"/>
  <c r="I38" i="3"/>
  <c r="I39" i="3" s="1"/>
  <c r="I97" i="3" s="1"/>
  <c r="AM22" i="3"/>
  <c r="AL24" i="3"/>
  <c r="AL25" i="3" s="1"/>
  <c r="AL26" i="3" s="1"/>
  <c r="AL107" i="3"/>
  <c r="AL31" i="3"/>
  <c r="BU97" i="3"/>
  <c r="BU103" i="3"/>
  <c r="BU111" i="3" s="1"/>
  <c r="AM70" i="3"/>
  <c r="AL75" i="3"/>
  <c r="AL76" i="3" s="1"/>
  <c r="AL72" i="3"/>
  <c r="A16" i="1"/>
  <c r="A17" i="1"/>
  <c r="A18" i="1"/>
  <c r="A19" i="1" s="1"/>
  <c r="A20" i="1" s="1"/>
  <c r="A21" i="1" s="1"/>
  <c r="A22" i="1" s="1"/>
  <c r="A15" i="1"/>
  <c r="CB22" i="3" l="1"/>
  <c r="CA24" i="3"/>
  <c r="CA25" i="3" s="1"/>
  <c r="AN29" i="3"/>
  <c r="AN30" i="3" s="1"/>
  <c r="AO27" i="3"/>
  <c r="BY79" i="3"/>
  <c r="BX84" i="3"/>
  <c r="BX85" i="3" s="1"/>
  <c r="G108" i="3"/>
  <c r="H50" i="3"/>
  <c r="AL102" i="3"/>
  <c r="AL110" i="3" s="1"/>
  <c r="AL35" i="3"/>
  <c r="AL96" i="3" s="1"/>
  <c r="AM33" i="3"/>
  <c r="AL38" i="3"/>
  <c r="AL39" i="3" s="1"/>
  <c r="AL97" i="3" s="1"/>
  <c r="BV8" i="3"/>
  <c r="BV9" i="3" s="1"/>
  <c r="BV5" i="3"/>
  <c r="CA57" i="3"/>
  <c r="CA58" i="3" s="1"/>
  <c r="CB52" i="3"/>
  <c r="CA54" i="3"/>
  <c r="CA106" i="3" s="1"/>
  <c r="AO8" i="3"/>
  <c r="AO9" i="3" s="1"/>
  <c r="AO5" i="3"/>
  <c r="AN22" i="3"/>
  <c r="AM24" i="3"/>
  <c r="AM25" i="3" s="1"/>
  <c r="AM26" i="3" s="1"/>
  <c r="BZ66" i="3"/>
  <c r="BZ67" i="3" s="1"/>
  <c r="CA61" i="3"/>
  <c r="AC52" i="3"/>
  <c r="AB106" i="3"/>
  <c r="AB110" i="3" s="1"/>
  <c r="AB96" i="3"/>
  <c r="J38" i="3"/>
  <c r="J39" i="3" s="1"/>
  <c r="J97" i="3" s="1"/>
  <c r="J35" i="3"/>
  <c r="J96" i="3" s="1"/>
  <c r="AB107" i="3"/>
  <c r="AB97" i="3"/>
  <c r="CC27" i="3"/>
  <c r="CB29" i="3"/>
  <c r="CB30" i="3" s="1"/>
  <c r="G98" i="3"/>
  <c r="H10" i="3"/>
  <c r="G104" i="3"/>
  <c r="AM15" i="3"/>
  <c r="AN13" i="3"/>
  <c r="AM18" i="3"/>
  <c r="AM19" i="3" s="1"/>
  <c r="AM57" i="3"/>
  <c r="AM58" i="3" s="1"/>
  <c r="AM107" i="3" s="1"/>
  <c r="AM54" i="3"/>
  <c r="AM106" i="3" s="1"/>
  <c r="AN52" i="3"/>
  <c r="AM75" i="3"/>
  <c r="AM76" i="3" s="1"/>
  <c r="AM77" i="3" s="1"/>
  <c r="AN70" i="3"/>
  <c r="AM72" i="3"/>
  <c r="AB59" i="3"/>
  <c r="AO43" i="3"/>
  <c r="AN48" i="3"/>
  <c r="AN49" i="3" s="1"/>
  <c r="AN45" i="3"/>
  <c r="AL84" i="3"/>
  <c r="AL85" i="3" s="1"/>
  <c r="AL103" i="3" s="1"/>
  <c r="AL111" i="3" s="1"/>
  <c r="AL81" i="3"/>
  <c r="AM79" i="3"/>
  <c r="CA15" i="3"/>
  <c r="CB13" i="3"/>
  <c r="CA18" i="3"/>
  <c r="CA19" i="3" s="1"/>
  <c r="AN88" i="3"/>
  <c r="AM90" i="3"/>
  <c r="AM100" i="3" s="1"/>
  <c r="AL68" i="3"/>
  <c r="S38" i="3"/>
  <c r="S39" i="3" s="1"/>
  <c r="S97" i="3" s="1"/>
  <c r="S35" i="3"/>
  <c r="S96" i="3" s="1"/>
  <c r="T33" i="3"/>
  <c r="AM63" i="3"/>
  <c r="AN61" i="3" s="1"/>
  <c r="AM66" i="3"/>
  <c r="AM67" i="3" s="1"/>
  <c r="AL86" i="3"/>
  <c r="BX75" i="3"/>
  <c r="BX76" i="3" s="1"/>
  <c r="BX107" i="3" s="1"/>
  <c r="BY70" i="3"/>
  <c r="AM31" i="3"/>
  <c r="AL20" i="3"/>
  <c r="AK103" i="3"/>
  <c r="BU110" i="3"/>
  <c r="AC57" i="3" l="1"/>
  <c r="AC58" i="3" s="1"/>
  <c r="AC54" i="3"/>
  <c r="CC13" i="3"/>
  <c r="CB18" i="3"/>
  <c r="CB19" i="3" s="1"/>
  <c r="CB15" i="3"/>
  <c r="AP43" i="3"/>
  <c r="AO48" i="3"/>
  <c r="AO49" i="3" s="1"/>
  <c r="AO45" i="3"/>
  <c r="AC59" i="3"/>
  <c r="I50" i="3"/>
  <c r="H108" i="3"/>
  <c r="AM96" i="3"/>
  <c r="AM102" i="3"/>
  <c r="AM110" i="3" s="1"/>
  <c r="AN31" i="3"/>
  <c r="AO31" i="3" s="1"/>
  <c r="T35" i="3"/>
  <c r="T96" i="3" s="1"/>
  <c r="T38" i="3"/>
  <c r="T39" i="3" s="1"/>
  <c r="T97" i="3" s="1"/>
  <c r="U33" i="3"/>
  <c r="AN54" i="3"/>
  <c r="AN106" i="3" s="1"/>
  <c r="AO52" i="3"/>
  <c r="AN57" i="3"/>
  <c r="AN58" i="3" s="1"/>
  <c r="AN18" i="3"/>
  <c r="AN19" i="3" s="1"/>
  <c r="AO13" i="3"/>
  <c r="AN15" i="3"/>
  <c r="AM20" i="3"/>
  <c r="AN20" i="3" s="1"/>
  <c r="G112" i="3"/>
  <c r="CB54" i="3"/>
  <c r="CB106" i="3" s="1"/>
  <c r="CC52" i="3"/>
  <c r="CB57" i="3"/>
  <c r="CB58" i="3" s="1"/>
  <c r="AM68" i="3"/>
  <c r="AN68" i="3" s="1"/>
  <c r="AO29" i="3"/>
  <c r="AO30" i="3" s="1"/>
  <c r="AP27" i="3"/>
  <c r="AK111" i="3"/>
  <c r="CC22" i="3"/>
  <c r="CB24" i="3"/>
  <c r="CB25" i="3" s="1"/>
  <c r="I10" i="3"/>
  <c r="H98" i="3"/>
  <c r="H104" i="3"/>
  <c r="AN90" i="3"/>
  <c r="AN100" i="3" s="1"/>
  <c r="AO88" i="3"/>
  <c r="CA66" i="3"/>
  <c r="CA67" i="3" s="1"/>
  <c r="CB61" i="3"/>
  <c r="AN24" i="3"/>
  <c r="AN25" i="3" s="1"/>
  <c r="AN26" i="3" s="1"/>
  <c r="AO22" i="3"/>
  <c r="AP3" i="3"/>
  <c r="BY75" i="3"/>
  <c r="BY76" i="3" s="1"/>
  <c r="BY107" i="3" s="1"/>
  <c r="BZ70" i="3"/>
  <c r="AM84" i="3"/>
  <c r="AM85" i="3" s="1"/>
  <c r="AM103" i="3" s="1"/>
  <c r="AM81" i="3"/>
  <c r="AN79" i="3"/>
  <c r="BV96" i="3"/>
  <c r="BV102" i="3"/>
  <c r="BW3" i="3"/>
  <c r="BV97" i="3"/>
  <c r="BV103" i="3"/>
  <c r="AM35" i="3"/>
  <c r="AN33" i="3"/>
  <c r="AM38" i="3"/>
  <c r="AM39" i="3" s="1"/>
  <c r="AM97" i="3" s="1"/>
  <c r="AN63" i="3"/>
  <c r="AO61" i="3" s="1"/>
  <c r="AN66" i="3"/>
  <c r="AN67" i="3" s="1"/>
  <c r="AN107" i="3" s="1"/>
  <c r="AB111" i="3"/>
  <c r="AN75" i="3"/>
  <c r="AN76" i="3" s="1"/>
  <c r="AN77" i="3" s="1"/>
  <c r="AN72" i="3"/>
  <c r="AO70" i="3"/>
  <c r="BZ79" i="3"/>
  <c r="BY84" i="3"/>
  <c r="BY85" i="3" s="1"/>
  <c r="AM86" i="3"/>
  <c r="CD27" i="3"/>
  <c r="CD29" i="3" s="1"/>
  <c r="CD30" i="3" s="1"/>
  <c r="CC29" i="3"/>
  <c r="CC30" i="3" s="1"/>
  <c r="AM111" i="3" l="1"/>
  <c r="AP48" i="3"/>
  <c r="AP49" i="3" s="1"/>
  <c r="AP45" i="3"/>
  <c r="AQ43" i="3"/>
  <c r="AO15" i="3"/>
  <c r="AO18" i="3"/>
  <c r="AO19" i="3" s="1"/>
  <c r="AP13" i="3"/>
  <c r="CD52" i="3"/>
  <c r="CC54" i="3"/>
  <c r="CC106" i="3" s="1"/>
  <c r="CC57" i="3"/>
  <c r="CC58" i="3" s="1"/>
  <c r="AO33" i="3"/>
  <c r="AN38" i="3"/>
  <c r="AN39" i="3" s="1"/>
  <c r="AN97" i="3" s="1"/>
  <c r="AN35" i="3"/>
  <c r="BW8" i="3"/>
  <c r="BW9" i="3" s="1"/>
  <c r="BW5" i="3"/>
  <c r="I104" i="3"/>
  <c r="I98" i="3"/>
  <c r="J10" i="3"/>
  <c r="CD22" i="3"/>
  <c r="CD24" i="3" s="1"/>
  <c r="CD25" i="3" s="1"/>
  <c r="CC24" i="3"/>
  <c r="CC25" i="3" s="1"/>
  <c r="AC107" i="3"/>
  <c r="AC97" i="3"/>
  <c r="AP31" i="3"/>
  <c r="I108" i="3"/>
  <c r="J50" i="3"/>
  <c r="AO20" i="3"/>
  <c r="U35" i="3"/>
  <c r="U96" i="3" s="1"/>
  <c r="U38" i="3"/>
  <c r="U39" i="3" s="1"/>
  <c r="U97" i="3" s="1"/>
  <c r="V33" i="3"/>
  <c r="AO68" i="3"/>
  <c r="AN102" i="3"/>
  <c r="AN110" i="3" s="1"/>
  <c r="AN96" i="3"/>
  <c r="H112" i="3"/>
  <c r="AD52" i="3"/>
  <c r="AC96" i="3"/>
  <c r="AC106" i="3"/>
  <c r="AC110" i="3" s="1"/>
  <c r="AQ27" i="3"/>
  <c r="AP29" i="3"/>
  <c r="AP30" i="3" s="1"/>
  <c r="AP88" i="3"/>
  <c r="AO90" i="3"/>
  <c r="AO100" i="3" s="1"/>
  <c r="BV110" i="3"/>
  <c r="CC15" i="3"/>
  <c r="CD13" i="3"/>
  <c r="CC18" i="3"/>
  <c r="CC19" i="3" s="1"/>
  <c r="AP8" i="3"/>
  <c r="AP9" i="3" s="1"/>
  <c r="AP5" i="3"/>
  <c r="AP22" i="3"/>
  <c r="AO24" i="3"/>
  <c r="AO25" i="3" s="1"/>
  <c r="AO26" i="3" s="1"/>
  <c r="AO66" i="3"/>
  <c r="AO67" i="3" s="1"/>
  <c r="AO63" i="3"/>
  <c r="AP61" i="3" s="1"/>
  <c r="CC61" i="3"/>
  <c r="CB66" i="3"/>
  <c r="CB67" i="3" s="1"/>
  <c r="BV111" i="3"/>
  <c r="AO57" i="3"/>
  <c r="AO58" i="3" s="1"/>
  <c r="AO107" i="3" s="1"/>
  <c r="AP52" i="3"/>
  <c r="AO54" i="3"/>
  <c r="AO106" i="3" s="1"/>
  <c r="AN81" i="3"/>
  <c r="AO79" i="3"/>
  <c r="AN84" i="3"/>
  <c r="AN85" i="3" s="1"/>
  <c r="AN86" i="3" s="1"/>
  <c r="CA70" i="3"/>
  <c r="BZ75" i="3"/>
  <c r="BZ76" i="3" s="1"/>
  <c r="BZ107" i="3" s="1"/>
  <c r="BZ84" i="3"/>
  <c r="BZ85" i="3" s="1"/>
  <c r="CA79" i="3"/>
  <c r="AO75" i="3"/>
  <c r="AO76" i="3" s="1"/>
  <c r="AO77" i="3" s="1"/>
  <c r="AP70" i="3"/>
  <c r="AO72" i="3"/>
  <c r="CD18" i="3" l="1"/>
  <c r="CD19" i="3" s="1"/>
  <c r="CD15" i="3"/>
  <c r="AN103" i="3"/>
  <c r="AN111" i="3" s="1"/>
  <c r="AQ48" i="3"/>
  <c r="AQ49" i="3" s="1"/>
  <c r="AQ45" i="3"/>
  <c r="AR43" i="3"/>
  <c r="BW97" i="3"/>
  <c r="BW103" i="3"/>
  <c r="AP68" i="3"/>
  <c r="V38" i="3"/>
  <c r="V39" i="3" s="1"/>
  <c r="V97" i="3" s="1"/>
  <c r="V35" i="3"/>
  <c r="V96" i="3" s="1"/>
  <c r="J108" i="3"/>
  <c r="K50" i="3"/>
  <c r="AQ29" i="3"/>
  <c r="AQ30" i="3" s="1"/>
  <c r="AR27" i="3"/>
  <c r="CB70" i="3"/>
  <c r="CA75" i="3"/>
  <c r="CA76" i="3" s="1"/>
  <c r="CA107" i="3" s="1"/>
  <c r="CD57" i="3"/>
  <c r="CD58" i="3" s="1"/>
  <c r="CD54" i="3"/>
  <c r="CD106" i="3" s="1"/>
  <c r="AP107" i="3"/>
  <c r="AO84" i="3"/>
  <c r="AO85" i="3" s="1"/>
  <c r="AO86" i="3" s="1"/>
  <c r="AP79" i="3"/>
  <c r="AO81" i="3"/>
  <c r="AO102" i="3" s="1"/>
  <c r="AO110" i="3" s="1"/>
  <c r="AP20" i="3"/>
  <c r="AP63" i="3"/>
  <c r="AQ61" i="3" s="1"/>
  <c r="AP66" i="3"/>
  <c r="AP67" i="3" s="1"/>
  <c r="AC111" i="3"/>
  <c r="CC66" i="3"/>
  <c r="CC67" i="3" s="1"/>
  <c r="CD61" i="3"/>
  <c r="CD66" i="3" s="1"/>
  <c r="CD67" i="3" s="1"/>
  <c r="AP72" i="3"/>
  <c r="AQ70" i="3"/>
  <c r="AP75" i="3"/>
  <c r="AP76" i="3" s="1"/>
  <c r="AP77" i="3" s="1"/>
  <c r="AD57" i="3"/>
  <c r="AD58" i="3" s="1"/>
  <c r="AD54" i="3"/>
  <c r="AO35" i="3"/>
  <c r="AO96" i="3" s="1"/>
  <c r="AP33" i="3"/>
  <c r="AO38" i="3"/>
  <c r="AO39" i="3" s="1"/>
  <c r="AO97" i="3" s="1"/>
  <c r="AP57" i="3"/>
  <c r="AP58" i="3" s="1"/>
  <c r="AQ52" i="3"/>
  <c r="AP54" i="3"/>
  <c r="AP106" i="3" s="1"/>
  <c r="AP18" i="3"/>
  <c r="AP19" i="3" s="1"/>
  <c r="AP15" i="3"/>
  <c r="AQ13" i="3" s="1"/>
  <c r="AQ31" i="3"/>
  <c r="AP90" i="3"/>
  <c r="AP100" i="3" s="1"/>
  <c r="AQ88" i="3"/>
  <c r="J98" i="3"/>
  <c r="J104" i="3"/>
  <c r="K10" i="3"/>
  <c r="CA84" i="3"/>
  <c r="CA85" i="3" s="1"/>
  <c r="CB79" i="3"/>
  <c r="AP24" i="3"/>
  <c r="AP25" i="3" s="1"/>
  <c r="AQ22" i="3"/>
  <c r="I112" i="3"/>
  <c r="AQ3" i="3"/>
  <c r="BX3" i="3"/>
  <c r="BW102" i="3"/>
  <c r="BW96" i="3"/>
  <c r="AP86" i="3" l="1"/>
  <c r="AQ63" i="3"/>
  <c r="AR61" i="3" s="1"/>
  <c r="AQ66" i="3"/>
  <c r="AQ67" i="3" s="1"/>
  <c r="CD117" i="3"/>
  <c r="K5" i="2" a="1"/>
  <c r="AP103" i="3"/>
  <c r="AP111" i="3" s="1"/>
  <c r="BW110" i="3"/>
  <c r="AQ54" i="3"/>
  <c r="AQ57" i="3"/>
  <c r="AQ58" i="3" s="1"/>
  <c r="AQ107" i="3" s="1"/>
  <c r="AR52" i="3"/>
  <c r="AO103" i="3"/>
  <c r="AO111" i="3" s="1"/>
  <c r="AD96" i="3"/>
  <c r="AE52" i="3"/>
  <c r="AD106" i="3"/>
  <c r="AD110" i="3" s="1"/>
  <c r="AR22" i="3"/>
  <c r="AQ24" i="3"/>
  <c r="AQ25" i="3" s="1"/>
  <c r="K98" i="3"/>
  <c r="K104" i="3"/>
  <c r="L10" i="3"/>
  <c r="AS27" i="3"/>
  <c r="AR29" i="3"/>
  <c r="AR30" i="3" s="1"/>
  <c r="AR31" i="3" s="1"/>
  <c r="AQ68" i="3"/>
  <c r="AQ8" i="3"/>
  <c r="AQ9" i="3" s="1"/>
  <c r="AQ5" i="3"/>
  <c r="L50" i="3"/>
  <c r="K108" i="3"/>
  <c r="AQ15" i="3"/>
  <c r="AR13" i="3" s="1"/>
  <c r="AQ18" i="3"/>
  <c r="AQ19" i="3" s="1"/>
  <c r="AQ20" i="3" s="1"/>
  <c r="AQ79" i="3"/>
  <c r="AP81" i="3"/>
  <c r="AP96" i="3" s="1"/>
  <c r="AP84" i="3"/>
  <c r="AP85" i="3" s="1"/>
  <c r="BX5" i="3"/>
  <c r="BX8" i="3"/>
  <c r="BX9" i="3" s="1"/>
  <c r="AD107" i="3"/>
  <c r="AD97" i="3"/>
  <c r="AD59" i="3"/>
  <c r="CB84" i="3"/>
  <c r="CB85" i="3" s="1"/>
  <c r="CC79" i="3"/>
  <c r="AQ75" i="3"/>
  <c r="AQ76" i="3" s="1"/>
  <c r="AQ77" i="3" s="1"/>
  <c r="AQ72" i="3"/>
  <c r="AR70" i="3"/>
  <c r="AP26" i="3"/>
  <c r="AQ26" i="3" s="1"/>
  <c r="BW111" i="3"/>
  <c r="AQ106" i="3"/>
  <c r="CC70" i="3"/>
  <c r="CB75" i="3"/>
  <c r="CB76" i="3" s="1"/>
  <c r="CB107" i="3" s="1"/>
  <c r="J112" i="3"/>
  <c r="AS43" i="3"/>
  <c r="AR45" i="3"/>
  <c r="AR48" i="3"/>
  <c r="AR49" i="3" s="1"/>
  <c r="AQ33" i="3"/>
  <c r="AP38" i="3"/>
  <c r="AP39" i="3" s="1"/>
  <c r="AP97" i="3" s="1"/>
  <c r="AP35" i="3"/>
  <c r="AR88" i="3"/>
  <c r="AQ90" i="3"/>
  <c r="AQ100" i="3" s="1"/>
  <c r="AR20" i="3" l="1"/>
  <c r="CD79" i="3"/>
  <c r="CD84" i="3" s="1"/>
  <c r="CD85" i="3" s="1"/>
  <c r="CC84" i="3"/>
  <c r="CC85" i="3" s="1"/>
  <c r="AR75" i="3"/>
  <c r="AR76" i="3" s="1"/>
  <c r="AR77" i="3" s="1"/>
  <c r="AR72" i="3"/>
  <c r="AS70" i="3"/>
  <c r="AR90" i="3"/>
  <c r="AR100" i="3" s="1"/>
  <c r="AS88" i="3"/>
  <c r="K112" i="3"/>
  <c r="AQ86" i="3"/>
  <c r="AR57" i="3"/>
  <c r="AR58" i="3" s="1"/>
  <c r="AR107" i="3" s="1"/>
  <c r="AS52" i="3"/>
  <c r="AR54" i="3"/>
  <c r="AR106" i="3" s="1"/>
  <c r="AR15" i="3"/>
  <c r="AS13" i="3" s="1"/>
  <c r="AR18" i="3"/>
  <c r="AR19" i="3" s="1"/>
  <c r="AR3" i="3"/>
  <c r="AP102" i="3"/>
  <c r="AP110" i="3" s="1"/>
  <c r="AD111" i="3"/>
  <c r="BX103" i="3"/>
  <c r="BX97" i="3"/>
  <c r="AQ81" i="3"/>
  <c r="AQ102" i="3" s="1"/>
  <c r="AQ110" i="3" s="1"/>
  <c r="AR79" i="3"/>
  <c r="AQ84" i="3"/>
  <c r="AQ85" i="3" s="1"/>
  <c r="AQ103" i="3" s="1"/>
  <c r="AQ111" i="3" s="1"/>
  <c r="CD70" i="3"/>
  <c r="CD75" i="3" s="1"/>
  <c r="CD76" i="3" s="1"/>
  <c r="CC75" i="3"/>
  <c r="CC76" i="3" s="1"/>
  <c r="CC107" i="3" s="1"/>
  <c r="K7" i="2"/>
  <c r="K9" i="2"/>
  <c r="K11" i="2"/>
  <c r="K13" i="2"/>
  <c r="K15" i="2"/>
  <c r="K17" i="2"/>
  <c r="K8" i="2"/>
  <c r="K10" i="2"/>
  <c r="K12" i="2"/>
  <c r="K16" i="2"/>
  <c r="K5" i="2"/>
  <c r="K6" i="2"/>
  <c r="K14" i="2"/>
  <c r="AS29" i="3"/>
  <c r="AS30" i="3" s="1"/>
  <c r="AS31" i="3" s="1"/>
  <c r="AT27" i="3"/>
  <c r="M10" i="3"/>
  <c r="L104" i="3"/>
  <c r="L98" i="3"/>
  <c r="AR66" i="3"/>
  <c r="AR67" i="3" s="1"/>
  <c r="AR68" i="3" s="1"/>
  <c r="AR63" i="3"/>
  <c r="AS61" i="3" s="1"/>
  <c r="AE54" i="3"/>
  <c r="AE57" i="3"/>
  <c r="AE58" i="3" s="1"/>
  <c r="AE59" i="3" s="1"/>
  <c r="M50" i="3"/>
  <c r="L108" i="3"/>
  <c r="AR26" i="3"/>
  <c r="AQ35" i="3"/>
  <c r="AR33" i="3"/>
  <c r="AQ38" i="3"/>
  <c r="AQ39" i="3" s="1"/>
  <c r="AQ97" i="3" s="1"/>
  <c r="AR24" i="3"/>
  <c r="AR25" i="3" s="1"/>
  <c r="AS22" i="3"/>
  <c r="BX96" i="3"/>
  <c r="BY3" i="3"/>
  <c r="BX102" i="3"/>
  <c r="AS45" i="3"/>
  <c r="AS48" i="3"/>
  <c r="AS49" i="3" s="1"/>
  <c r="AS57" i="3" l="1"/>
  <c r="AS58" i="3" s="1"/>
  <c r="AS54" i="3"/>
  <c r="AT52" i="3" s="1"/>
  <c r="CE49" i="3"/>
  <c r="AR84" i="3"/>
  <c r="AR85" i="3" s="1"/>
  <c r="AR86" i="3" s="1"/>
  <c r="AR81" i="3"/>
  <c r="AS79" i="3"/>
  <c r="M98" i="3"/>
  <c r="M104" i="3"/>
  <c r="N10" i="3"/>
  <c r="BX111" i="3"/>
  <c r="AS26" i="3"/>
  <c r="M108" i="3"/>
  <c r="N50" i="3"/>
  <c r="AS66" i="3"/>
  <c r="AS67" i="3" s="1"/>
  <c r="AS68" i="3" s="1"/>
  <c r="AS63" i="3"/>
  <c r="AT61" i="3" s="1"/>
  <c r="L112" i="3"/>
  <c r="AS72" i="3"/>
  <c r="AT70" i="3" s="1"/>
  <c r="AS75" i="3"/>
  <c r="AS76" i="3" s="1"/>
  <c r="AS77" i="3" s="1"/>
  <c r="K21" i="2"/>
  <c r="K23" i="2" s="1"/>
  <c r="CD107" i="3"/>
  <c r="AT29" i="3"/>
  <c r="AT30" i="3" s="1"/>
  <c r="AT31" i="3" s="1"/>
  <c r="AU31" i="3" s="1"/>
  <c r="AV31" i="3" s="1"/>
  <c r="AW31" i="3" s="1"/>
  <c r="AX31" i="3" s="1"/>
  <c r="AY31" i="3" s="1"/>
  <c r="AZ31" i="3" s="1"/>
  <c r="BA31" i="3" s="1"/>
  <c r="BB31" i="3" s="1"/>
  <c r="BC31" i="3" s="1"/>
  <c r="BD31" i="3" s="1"/>
  <c r="BE31" i="3" s="1"/>
  <c r="BF31" i="3" s="1"/>
  <c r="BG31" i="3" s="1"/>
  <c r="BH31" i="3" s="1"/>
  <c r="BI31" i="3" s="1"/>
  <c r="BJ31" i="3" s="1"/>
  <c r="BK31" i="3" s="1"/>
  <c r="BL31" i="3" s="1"/>
  <c r="BM31" i="3" s="1"/>
  <c r="BN31" i="3" s="1"/>
  <c r="BO31" i="3" s="1"/>
  <c r="BP31" i="3" s="1"/>
  <c r="BQ31" i="3" s="1"/>
  <c r="BR31" i="3" s="1"/>
  <c r="BS31" i="3" s="1"/>
  <c r="BT31" i="3" s="1"/>
  <c r="BU31" i="3" s="1"/>
  <c r="BV31" i="3" s="1"/>
  <c r="BW31" i="3" s="1"/>
  <c r="BX31" i="3" s="1"/>
  <c r="BY31" i="3" s="1"/>
  <c r="BZ31" i="3" s="1"/>
  <c r="CA31" i="3" s="1"/>
  <c r="CB31" i="3" s="1"/>
  <c r="CC31" i="3" s="1"/>
  <c r="CD31" i="3" s="1"/>
  <c r="AU27" i="3"/>
  <c r="AU29" i="3" s="1"/>
  <c r="AU30" i="3" s="1"/>
  <c r="CE30" i="3" s="1"/>
  <c r="AS33" i="3"/>
  <c r="AR35" i="3"/>
  <c r="AR38" i="3"/>
  <c r="AR39" i="3" s="1"/>
  <c r="AR8" i="3"/>
  <c r="AR9" i="3" s="1"/>
  <c r="AR5" i="3"/>
  <c r="AS20" i="3"/>
  <c r="AS106" i="3"/>
  <c r="BX110" i="3"/>
  <c r="AT22" i="3"/>
  <c r="AS24" i="3"/>
  <c r="AS25" i="3" s="1"/>
  <c r="AQ96" i="3"/>
  <c r="AS18" i="3"/>
  <c r="AS19" i="3" s="1"/>
  <c r="AS15" i="3"/>
  <c r="AT13" i="3" s="1"/>
  <c r="AE107" i="3"/>
  <c r="AE97" i="3"/>
  <c r="AF52" i="3"/>
  <c r="AE96" i="3"/>
  <c r="AE106" i="3"/>
  <c r="AE110" i="3" s="1"/>
  <c r="AS90" i="3"/>
  <c r="AS100" i="3" s="1"/>
  <c r="AT88" i="3"/>
  <c r="BY8" i="3"/>
  <c r="BY9" i="3" s="1"/>
  <c r="BY5" i="3"/>
  <c r="O50" i="3" l="1"/>
  <c r="N108" i="3"/>
  <c r="N98" i="3"/>
  <c r="N104" i="3"/>
  <c r="N112" i="3" s="1"/>
  <c r="O10" i="3"/>
  <c r="BZ3" i="3"/>
  <c r="BY102" i="3"/>
  <c r="BY110" i="3" s="1"/>
  <c r="BY96" i="3"/>
  <c r="AT20" i="3"/>
  <c r="BY103" i="3"/>
  <c r="BY111" i="3" s="1"/>
  <c r="BY97" i="3"/>
  <c r="AR97" i="3"/>
  <c r="AR103" i="3"/>
  <c r="AR111" i="3" s="1"/>
  <c r="M112" i="3"/>
  <c r="AE111" i="3"/>
  <c r="AS107" i="3"/>
  <c r="AT90" i="3"/>
  <c r="AT100" i="3" s="1"/>
  <c r="AU88" i="3"/>
  <c r="AU90" i="3" s="1"/>
  <c r="AU100" i="3" s="1"/>
  <c r="AS38" i="3"/>
  <c r="AS39" i="3" s="1"/>
  <c r="AS35" i="3"/>
  <c r="AT18" i="3"/>
  <c r="AT19" i="3" s="1"/>
  <c r="AT15" i="3"/>
  <c r="AU13" i="3" s="1"/>
  <c r="AU22" i="3"/>
  <c r="AU24" i="3" s="1"/>
  <c r="AU25" i="3" s="1"/>
  <c r="CE25" i="3" s="1"/>
  <c r="AT24" i="3"/>
  <c r="AT25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BJ26" i="3" s="1"/>
  <c r="BK26" i="3" s="1"/>
  <c r="BL26" i="3" s="1"/>
  <c r="BM26" i="3" s="1"/>
  <c r="BN26" i="3" s="1"/>
  <c r="BO26" i="3" s="1"/>
  <c r="BP26" i="3" s="1"/>
  <c r="BQ26" i="3" s="1"/>
  <c r="BR26" i="3" s="1"/>
  <c r="BS26" i="3" s="1"/>
  <c r="BT26" i="3" s="1"/>
  <c r="BU26" i="3" s="1"/>
  <c r="BV26" i="3" s="1"/>
  <c r="BW26" i="3" s="1"/>
  <c r="BX26" i="3" s="1"/>
  <c r="BY26" i="3" s="1"/>
  <c r="BZ26" i="3" s="1"/>
  <c r="CA26" i="3" s="1"/>
  <c r="CB26" i="3" s="1"/>
  <c r="CC26" i="3" s="1"/>
  <c r="CD26" i="3" s="1"/>
  <c r="AS3" i="3"/>
  <c r="AR102" i="3"/>
  <c r="AR110" i="3" s="1"/>
  <c r="AR96" i="3"/>
  <c r="AF57" i="3"/>
  <c r="AF58" i="3" s="1"/>
  <c r="AF54" i="3"/>
  <c r="M5" i="2" a="1"/>
  <c r="AT57" i="3"/>
  <c r="AT58" i="3" s="1"/>
  <c r="AT107" i="3" s="1"/>
  <c r="AT54" i="3"/>
  <c r="AT72" i="3"/>
  <c r="AU70" i="3" s="1"/>
  <c r="AT75" i="3"/>
  <c r="AT76" i="3" s="1"/>
  <c r="AS81" i="3"/>
  <c r="AT79" i="3" s="1"/>
  <c r="AS84" i="3"/>
  <c r="AS85" i="3" s="1"/>
  <c r="AT63" i="3"/>
  <c r="AU61" i="3" s="1"/>
  <c r="AT66" i="3"/>
  <c r="AT67" i="3" s="1"/>
  <c r="AT68" i="3" s="1"/>
  <c r="AS5" i="3" l="1"/>
  <c r="AS8" i="3"/>
  <c r="AS9" i="3" s="1"/>
  <c r="AF107" i="3"/>
  <c r="AF111" i="3" s="1"/>
  <c r="AF97" i="3"/>
  <c r="AF59" i="3"/>
  <c r="M10" i="2"/>
  <c r="M17" i="2"/>
  <c r="M8" i="2"/>
  <c r="M15" i="2"/>
  <c r="M12" i="2"/>
  <c r="M7" i="2"/>
  <c r="M14" i="2"/>
  <c r="M11" i="2"/>
  <c r="M16" i="2"/>
  <c r="M13" i="2"/>
  <c r="M5" i="2"/>
  <c r="M9" i="2"/>
  <c r="M6" i="2"/>
  <c r="AF96" i="3"/>
  <c r="AF106" i="3"/>
  <c r="AF110" i="3" s="1"/>
  <c r="AG52" i="3"/>
  <c r="BZ5" i="3"/>
  <c r="BZ8" i="3"/>
  <c r="BZ9" i="3" s="1"/>
  <c r="AU18" i="3"/>
  <c r="AU19" i="3" s="1"/>
  <c r="CE19" i="3" s="1"/>
  <c r="AU15" i="3"/>
  <c r="CE76" i="3"/>
  <c r="AT106" i="3"/>
  <c r="AU52" i="3"/>
  <c r="P10" i="3"/>
  <c r="O98" i="3"/>
  <c r="O104" i="3"/>
  <c r="O112" i="3" s="1"/>
  <c r="AU66" i="3"/>
  <c r="AU67" i="3" s="1"/>
  <c r="CE67" i="3" s="1"/>
  <c r="AU63" i="3"/>
  <c r="P50" i="3"/>
  <c r="O108" i="3"/>
  <c r="AT84" i="3"/>
  <c r="AT85" i="3" s="1"/>
  <c r="AT81" i="3"/>
  <c r="AU79" i="3" s="1"/>
  <c r="AS86" i="3"/>
  <c r="AT86" i="3" s="1"/>
  <c r="AU75" i="3"/>
  <c r="AU76" i="3" s="1"/>
  <c r="AU72" i="3"/>
  <c r="AT77" i="3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X77" i="3" s="1"/>
  <c r="BY77" i="3" s="1"/>
  <c r="BZ77" i="3" s="1"/>
  <c r="CA77" i="3" s="1"/>
  <c r="CB77" i="3" s="1"/>
  <c r="CC77" i="3" s="1"/>
  <c r="CD77" i="3" s="1"/>
  <c r="P108" i="3" l="1"/>
  <c r="Q50" i="3"/>
  <c r="AU57" i="3"/>
  <c r="AU58" i="3" s="1"/>
  <c r="AU107" i="3" s="1"/>
  <c r="AU54" i="3"/>
  <c r="AU106" i="3" s="1"/>
  <c r="AU20" i="3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BF20" i="3" s="1"/>
  <c r="BG20" i="3" s="1"/>
  <c r="BH20" i="3" s="1"/>
  <c r="BI20" i="3" s="1"/>
  <c r="BJ20" i="3" s="1"/>
  <c r="BK20" i="3" s="1"/>
  <c r="BL20" i="3" s="1"/>
  <c r="BM20" i="3" s="1"/>
  <c r="BN20" i="3" s="1"/>
  <c r="BO20" i="3" s="1"/>
  <c r="BP20" i="3" s="1"/>
  <c r="BQ20" i="3" s="1"/>
  <c r="BR20" i="3" s="1"/>
  <c r="BS20" i="3" s="1"/>
  <c r="BT20" i="3" s="1"/>
  <c r="BU20" i="3" s="1"/>
  <c r="BV20" i="3" s="1"/>
  <c r="BW20" i="3" s="1"/>
  <c r="BX20" i="3" s="1"/>
  <c r="BY20" i="3" s="1"/>
  <c r="BZ20" i="3" s="1"/>
  <c r="CA20" i="3" s="1"/>
  <c r="CB20" i="3" s="1"/>
  <c r="CC20" i="3" s="1"/>
  <c r="CD20" i="3" s="1"/>
  <c r="BZ103" i="3"/>
  <c r="BZ111" i="3" s="1"/>
  <c r="BZ97" i="3"/>
  <c r="BZ96" i="3"/>
  <c r="CA3" i="3"/>
  <c r="BZ102" i="3"/>
  <c r="BZ110" i="3" s="1"/>
  <c r="AG54" i="3"/>
  <c r="AG57" i="3"/>
  <c r="AG58" i="3" s="1"/>
  <c r="AG59" i="3" s="1"/>
  <c r="AH59" i="3" s="1"/>
  <c r="AI59" i="3" s="1"/>
  <c r="AJ59" i="3" s="1"/>
  <c r="AK59" i="3" s="1"/>
  <c r="AL59" i="3" s="1"/>
  <c r="AM59" i="3" s="1"/>
  <c r="AN59" i="3" s="1"/>
  <c r="AO59" i="3" s="1"/>
  <c r="AP59" i="3" s="1"/>
  <c r="AQ59" i="3" s="1"/>
  <c r="AR59" i="3" s="1"/>
  <c r="AS59" i="3" s="1"/>
  <c r="AT59" i="3" s="1"/>
  <c r="AU59" i="3" s="1"/>
  <c r="AV59" i="3" s="1"/>
  <c r="AW59" i="3" s="1"/>
  <c r="AX59" i="3" s="1"/>
  <c r="AY59" i="3" s="1"/>
  <c r="AZ59" i="3" s="1"/>
  <c r="BA59" i="3" s="1"/>
  <c r="BB59" i="3" s="1"/>
  <c r="BC59" i="3" s="1"/>
  <c r="BD59" i="3" s="1"/>
  <c r="BE59" i="3" s="1"/>
  <c r="BF59" i="3" s="1"/>
  <c r="BG59" i="3" s="1"/>
  <c r="BH59" i="3" s="1"/>
  <c r="BI59" i="3" s="1"/>
  <c r="BJ59" i="3" s="1"/>
  <c r="BK59" i="3" s="1"/>
  <c r="BL59" i="3" s="1"/>
  <c r="BM59" i="3" s="1"/>
  <c r="BN59" i="3" s="1"/>
  <c r="BO59" i="3" s="1"/>
  <c r="BP59" i="3" s="1"/>
  <c r="BQ59" i="3" s="1"/>
  <c r="BR59" i="3" s="1"/>
  <c r="BS59" i="3" s="1"/>
  <c r="BT59" i="3" s="1"/>
  <c r="BU59" i="3" s="1"/>
  <c r="BV59" i="3" s="1"/>
  <c r="BW59" i="3" s="1"/>
  <c r="BX59" i="3" s="1"/>
  <c r="BY59" i="3" s="1"/>
  <c r="BZ59" i="3" s="1"/>
  <c r="CA59" i="3" s="1"/>
  <c r="CB59" i="3" s="1"/>
  <c r="CC59" i="3" s="1"/>
  <c r="CD59" i="3" s="1"/>
  <c r="P98" i="3"/>
  <c r="P104" i="3"/>
  <c r="P112" i="3" s="1"/>
  <c r="Q10" i="3"/>
  <c r="AU84" i="3"/>
  <c r="AU85" i="3" s="1"/>
  <c r="CE85" i="3" s="1"/>
  <c r="AU81" i="3"/>
  <c r="M21" i="2"/>
  <c r="M23" i="2" s="1"/>
  <c r="AS97" i="3"/>
  <c r="AS103" i="3"/>
  <c r="AS111" i="3" s="1"/>
  <c r="AT3" i="3"/>
  <c r="AS102" i="3"/>
  <c r="AS110" i="3" s="1"/>
  <c r="AS96" i="3"/>
  <c r="AU68" i="3"/>
  <c r="AV68" i="3" s="1"/>
  <c r="AW68" i="3" s="1"/>
  <c r="AX68" i="3" s="1"/>
  <c r="AY68" i="3" s="1"/>
  <c r="AZ68" i="3" s="1"/>
  <c r="BA68" i="3" s="1"/>
  <c r="BB68" i="3" s="1"/>
  <c r="BC68" i="3" s="1"/>
  <c r="BD68" i="3" s="1"/>
  <c r="BE68" i="3" s="1"/>
  <c r="BF68" i="3" s="1"/>
  <c r="BG68" i="3" s="1"/>
  <c r="BH68" i="3" s="1"/>
  <c r="BI68" i="3" s="1"/>
  <c r="BJ68" i="3" s="1"/>
  <c r="BK68" i="3" s="1"/>
  <c r="BL68" i="3" s="1"/>
  <c r="BM68" i="3" s="1"/>
  <c r="BN68" i="3" s="1"/>
  <c r="BO68" i="3" s="1"/>
  <c r="BP68" i="3" s="1"/>
  <c r="BQ68" i="3" s="1"/>
  <c r="BR68" i="3" s="1"/>
  <c r="BS68" i="3" s="1"/>
  <c r="BT68" i="3" s="1"/>
  <c r="BU68" i="3" s="1"/>
  <c r="BV68" i="3" s="1"/>
  <c r="BW68" i="3" s="1"/>
  <c r="BX68" i="3" s="1"/>
  <c r="BY68" i="3" s="1"/>
  <c r="BZ68" i="3" s="1"/>
  <c r="CA68" i="3" s="1"/>
  <c r="CB68" i="3" s="1"/>
  <c r="CC68" i="3" s="1"/>
  <c r="CD68" i="3" s="1"/>
  <c r="R10" i="3" l="1"/>
  <c r="Q98" i="3"/>
  <c r="Q104" i="3"/>
  <c r="AG107" i="3"/>
  <c r="AG111" i="3" s="1"/>
  <c r="AG97" i="3"/>
  <c r="CE58" i="3"/>
  <c r="AU86" i="3"/>
  <c r="AV86" i="3" s="1"/>
  <c r="AW86" i="3" s="1"/>
  <c r="AX86" i="3" s="1"/>
  <c r="AY86" i="3" s="1"/>
  <c r="AZ86" i="3" s="1"/>
  <c r="BA86" i="3" s="1"/>
  <c r="BB86" i="3" s="1"/>
  <c r="BC86" i="3" s="1"/>
  <c r="BD86" i="3" s="1"/>
  <c r="BE86" i="3" s="1"/>
  <c r="BF86" i="3" s="1"/>
  <c r="BG86" i="3" s="1"/>
  <c r="BH86" i="3" s="1"/>
  <c r="BI86" i="3" s="1"/>
  <c r="BJ86" i="3" s="1"/>
  <c r="BK86" i="3" s="1"/>
  <c r="BL86" i="3" s="1"/>
  <c r="BM86" i="3" s="1"/>
  <c r="BN86" i="3" s="1"/>
  <c r="BO86" i="3" s="1"/>
  <c r="BP86" i="3" s="1"/>
  <c r="BQ86" i="3" s="1"/>
  <c r="BR86" i="3" s="1"/>
  <c r="BS86" i="3" s="1"/>
  <c r="BT86" i="3" s="1"/>
  <c r="BU86" i="3" s="1"/>
  <c r="BV86" i="3" s="1"/>
  <c r="BW86" i="3" s="1"/>
  <c r="BX86" i="3" s="1"/>
  <c r="BY86" i="3" s="1"/>
  <c r="BZ86" i="3" s="1"/>
  <c r="CA86" i="3" s="1"/>
  <c r="CB86" i="3" s="1"/>
  <c r="CC86" i="3" s="1"/>
  <c r="CD86" i="3" s="1"/>
  <c r="AG96" i="3"/>
  <c r="AG106" i="3"/>
  <c r="AG110" i="3" s="1"/>
  <c r="CA8" i="3"/>
  <c r="CA9" i="3" s="1"/>
  <c r="CA5" i="3"/>
  <c r="AT8" i="3"/>
  <c r="AT9" i="3" s="1"/>
  <c r="AT5" i="3"/>
  <c r="R50" i="3"/>
  <c r="Q108" i="3"/>
  <c r="CE107" i="3"/>
  <c r="AU3" i="3" l="1"/>
  <c r="AT102" i="3"/>
  <c r="AT110" i="3" s="1"/>
  <c r="AT96" i="3"/>
  <c r="S50" i="3"/>
  <c r="R108" i="3"/>
  <c r="AT97" i="3"/>
  <c r="AT103" i="3"/>
  <c r="AT111" i="3" s="1"/>
  <c r="CA96" i="3"/>
  <c r="CB3" i="3"/>
  <c r="CA102" i="3"/>
  <c r="CA110" i="3" s="1"/>
  <c r="CA103" i="3"/>
  <c r="CA111" i="3" s="1"/>
  <c r="CA97" i="3"/>
  <c r="Q112" i="3"/>
  <c r="R98" i="3"/>
  <c r="S10" i="3"/>
  <c r="R104" i="3"/>
  <c r="R112" i="3" s="1"/>
  <c r="S98" i="3" l="1"/>
  <c r="T10" i="3"/>
  <c r="S104" i="3"/>
  <c r="CB8" i="3"/>
  <c r="CB9" i="3" s="1"/>
  <c r="CB5" i="3"/>
  <c r="T50" i="3"/>
  <c r="S108" i="3"/>
  <c r="AU5" i="3"/>
  <c r="AU8" i="3"/>
  <c r="AU9" i="3" s="1"/>
  <c r="AU102" i="3" l="1"/>
  <c r="AU110" i="3" s="1"/>
  <c r="AU96" i="3"/>
  <c r="CB97" i="3"/>
  <c r="CB103" i="3"/>
  <c r="CB111" i="3" s="1"/>
  <c r="T98" i="3"/>
  <c r="U10" i="3"/>
  <c r="T104" i="3"/>
  <c r="AU103" i="3"/>
  <c r="AU111" i="3" s="1"/>
  <c r="AU97" i="3"/>
  <c r="U50" i="3"/>
  <c r="T108" i="3"/>
  <c r="CB96" i="3"/>
  <c r="CC3" i="3"/>
  <c r="CB102" i="3"/>
  <c r="CB110" i="3" s="1"/>
  <c r="S112" i="3"/>
  <c r="CC8" i="3" l="1"/>
  <c r="CC9" i="3" s="1"/>
  <c r="CC5" i="3"/>
  <c r="U98" i="3"/>
  <c r="V10" i="3"/>
  <c r="U104" i="3"/>
  <c r="V50" i="3"/>
  <c r="U108" i="3"/>
  <c r="T112" i="3"/>
  <c r="U112" i="3" l="1"/>
  <c r="V104" i="3"/>
  <c r="V98" i="3"/>
  <c r="W10" i="3"/>
  <c r="W50" i="3"/>
  <c r="V108" i="3"/>
  <c r="CD3" i="3"/>
  <c r="CC96" i="3"/>
  <c r="CC102" i="3"/>
  <c r="CC110" i="3" s="1"/>
  <c r="CC103" i="3"/>
  <c r="CC111" i="3" s="1"/>
  <c r="CC97" i="3"/>
  <c r="CD8" i="3" l="1"/>
  <c r="CD9" i="3" s="1"/>
  <c r="CD5" i="3"/>
  <c r="X50" i="3"/>
  <c r="W108" i="3"/>
  <c r="X10" i="3"/>
  <c r="W104" i="3"/>
  <c r="W112" i="3" s="1"/>
  <c r="W98" i="3"/>
  <c r="V112" i="3"/>
  <c r="X104" i="3" l="1"/>
  <c r="Y10" i="3"/>
  <c r="X98" i="3"/>
  <c r="Y50" i="3"/>
  <c r="X108" i="3"/>
  <c r="CD96" i="3"/>
  <c r="CD102" i="3"/>
  <c r="CD97" i="3"/>
  <c r="CD103" i="3"/>
  <c r="CE9" i="3"/>
  <c r="CE98" i="3" s="1"/>
  <c r="CD111" i="3" l="1"/>
  <c r="CE103" i="3"/>
  <c r="I5" i="2" a="1"/>
  <c r="CD115" i="3"/>
  <c r="CD110" i="3"/>
  <c r="CD119" i="3" s="1"/>
  <c r="G5" i="2" a="1"/>
  <c r="Z50" i="3"/>
  <c r="Y108" i="3"/>
  <c r="Z10" i="3"/>
  <c r="Y98" i="3"/>
  <c r="Y104" i="3"/>
  <c r="Y112" i="3" s="1"/>
  <c r="X112" i="3"/>
  <c r="G7" i="2" l="1"/>
  <c r="O7" i="2" s="1"/>
  <c r="G9" i="2"/>
  <c r="O9" i="2" s="1"/>
  <c r="G11" i="2"/>
  <c r="O11" i="2" s="1"/>
  <c r="G13" i="2"/>
  <c r="O13" i="2" s="1"/>
  <c r="G15" i="2"/>
  <c r="O15" i="2" s="1"/>
  <c r="G17" i="2"/>
  <c r="O17" i="2" s="1"/>
  <c r="G8" i="2"/>
  <c r="O8" i="2" s="1"/>
  <c r="G5" i="2"/>
  <c r="G16" i="2"/>
  <c r="O16" i="2" s="1"/>
  <c r="G14" i="2"/>
  <c r="O14" i="2" s="1"/>
  <c r="G12" i="2"/>
  <c r="O12" i="2" s="1"/>
  <c r="G10" i="2"/>
  <c r="O10" i="2" s="1"/>
  <c r="G6" i="2"/>
  <c r="O6" i="2" s="1"/>
  <c r="AA10" i="3"/>
  <c r="Z104" i="3"/>
  <c r="Z98" i="3"/>
  <c r="Z108" i="3"/>
  <c r="AA50" i="3"/>
  <c r="I17" i="2"/>
  <c r="Q17" i="2" s="1"/>
  <c r="I15" i="2"/>
  <c r="Q15" i="2" s="1"/>
  <c r="I6" i="2"/>
  <c r="I13" i="2"/>
  <c r="Q13" i="2" s="1"/>
  <c r="I12" i="2"/>
  <c r="Q12" i="2" s="1"/>
  <c r="I7" i="2"/>
  <c r="Q7" i="2" s="1"/>
  <c r="I10" i="2"/>
  <c r="Q10" i="2" s="1"/>
  <c r="I5" i="2"/>
  <c r="Q5" i="2" s="1"/>
  <c r="I11" i="2"/>
  <c r="Q11" i="2" s="1"/>
  <c r="I9" i="2"/>
  <c r="Q9" i="2" s="1"/>
  <c r="I14" i="2"/>
  <c r="Q14" i="2" s="1"/>
  <c r="I16" i="2"/>
  <c r="Q16" i="2" s="1"/>
  <c r="I8" i="2"/>
  <c r="Q8" i="2" s="1"/>
  <c r="CE111" i="3"/>
  <c r="Z112" i="3" l="1"/>
  <c r="AB50" i="3"/>
  <c r="AA108" i="3"/>
  <c r="AB10" i="3"/>
  <c r="AA104" i="3"/>
  <c r="AA112" i="3" s="1"/>
  <c r="AA98" i="3"/>
  <c r="G21" i="2"/>
  <c r="G23" i="2" s="1"/>
  <c r="O5" i="2"/>
  <c r="O21" i="2" s="1"/>
  <c r="Q6" i="2"/>
  <c r="Q21" i="2" s="1"/>
  <c r="I21" i="2"/>
  <c r="I23" i="2" s="1"/>
  <c r="Q23" i="2" l="1"/>
  <c r="D21" i="1"/>
  <c r="O23" i="2"/>
  <c r="D15" i="1"/>
  <c r="AC10" i="3"/>
  <c r="AB98" i="3"/>
  <c r="AB104" i="3"/>
  <c r="AC50" i="3"/>
  <c r="AB108" i="3"/>
  <c r="F21" i="1" l="1"/>
  <c r="F23" i="1" s="1"/>
  <c r="D23" i="1"/>
  <c r="F15" i="1"/>
  <c r="AD50" i="3"/>
  <c r="AC108" i="3"/>
  <c r="AB112" i="3"/>
  <c r="AD10" i="3"/>
  <c r="AC104" i="3"/>
  <c r="AC112" i="3" s="1"/>
  <c r="AC98" i="3"/>
  <c r="AE10" i="3" l="1"/>
  <c r="AD104" i="3"/>
  <c r="AD98" i="3"/>
  <c r="AE50" i="3"/>
  <c r="AD108" i="3"/>
  <c r="AF50" i="3" l="1"/>
  <c r="AE108" i="3"/>
  <c r="AD112" i="3"/>
  <c r="AF10" i="3"/>
  <c r="AE104" i="3"/>
  <c r="AE112" i="3" s="1"/>
  <c r="AE98" i="3"/>
  <c r="AG10" i="3" l="1"/>
  <c r="AF104" i="3"/>
  <c r="AF98" i="3"/>
  <c r="AG50" i="3"/>
  <c r="AF108" i="3"/>
  <c r="AG108" i="3" l="1"/>
  <c r="AH50" i="3"/>
  <c r="AF112" i="3"/>
  <c r="AH10" i="3"/>
  <c r="AG98" i="3"/>
  <c r="AG104" i="3"/>
  <c r="AG112" i="3" s="1"/>
  <c r="AH98" i="3" l="1"/>
  <c r="AI10" i="3"/>
  <c r="AH104" i="3"/>
  <c r="AI50" i="3"/>
  <c r="AH108" i="3"/>
  <c r="AI108" i="3" l="1"/>
  <c r="AJ50" i="3"/>
  <c r="AH112" i="3"/>
  <c r="AJ10" i="3"/>
  <c r="AI98" i="3"/>
  <c r="AI104" i="3"/>
  <c r="AI112" i="3" s="1"/>
  <c r="AK10" i="3" l="1"/>
  <c r="AJ98" i="3"/>
  <c r="AJ104" i="3"/>
  <c r="AJ108" i="3"/>
  <c r="AK50" i="3"/>
  <c r="AK108" i="3" l="1"/>
  <c r="AL50" i="3"/>
  <c r="AJ112" i="3"/>
  <c r="AL10" i="3"/>
  <c r="AK98" i="3"/>
  <c r="AK104" i="3"/>
  <c r="AK112" i="3" s="1"/>
  <c r="AM10" i="3" l="1"/>
  <c r="AL98" i="3"/>
  <c r="AL104" i="3"/>
  <c r="AL108" i="3"/>
  <c r="AM50" i="3"/>
  <c r="AN50" i="3" l="1"/>
  <c r="AM108" i="3"/>
  <c r="AL112" i="3"/>
  <c r="AN10" i="3"/>
  <c r="AM98" i="3"/>
  <c r="AM104" i="3"/>
  <c r="AM112" i="3" s="1"/>
  <c r="AO10" i="3" l="1"/>
  <c r="AN98" i="3"/>
  <c r="AN104" i="3"/>
  <c r="AN108" i="3"/>
  <c r="AO50" i="3"/>
  <c r="AP50" i="3" l="1"/>
  <c r="AO108" i="3"/>
  <c r="AN112" i="3"/>
  <c r="AO98" i="3"/>
  <c r="AP10" i="3"/>
  <c r="AO104" i="3"/>
  <c r="AO112" i="3" s="1"/>
  <c r="AQ10" i="3" l="1"/>
  <c r="AP98" i="3"/>
  <c r="AP104" i="3"/>
  <c r="AQ50" i="3"/>
  <c r="AP108" i="3"/>
  <c r="AR50" i="3" l="1"/>
  <c r="AQ108" i="3"/>
  <c r="AP112" i="3"/>
  <c r="AR10" i="3"/>
  <c r="AQ98" i="3"/>
  <c r="AQ104" i="3"/>
  <c r="AQ112" i="3" s="1"/>
  <c r="AR98" i="3" l="1"/>
  <c r="AR104" i="3"/>
  <c r="AS10" i="3"/>
  <c r="AS50" i="3"/>
  <c r="AR108" i="3"/>
  <c r="AR112" i="3" l="1"/>
  <c r="AT50" i="3"/>
  <c r="AS108" i="3"/>
  <c r="AT10" i="3"/>
  <c r="AS98" i="3"/>
  <c r="AS104" i="3"/>
  <c r="AS112" i="3" s="1"/>
  <c r="AT98" i="3" l="1"/>
  <c r="AT104" i="3"/>
  <c r="AU10" i="3"/>
  <c r="AU50" i="3"/>
  <c r="AT108" i="3"/>
  <c r="AU98" i="3" l="1"/>
  <c r="AV10" i="3"/>
  <c r="AU104" i="3"/>
  <c r="AV50" i="3"/>
  <c r="AU108" i="3"/>
  <c r="AT112" i="3"/>
  <c r="AW50" i="3" l="1"/>
  <c r="AV108" i="3"/>
  <c r="AU112" i="3"/>
  <c r="AW10" i="3"/>
  <c r="AV98" i="3"/>
  <c r="AV104" i="3"/>
  <c r="AV112" i="3" s="1"/>
  <c r="AW104" i="3" l="1"/>
  <c r="AW98" i="3"/>
  <c r="AX10" i="3"/>
  <c r="AX50" i="3"/>
  <c r="AW108" i="3"/>
  <c r="AY50" i="3" l="1"/>
  <c r="AX108" i="3"/>
  <c r="AX104" i="3"/>
  <c r="AX112" i="3" s="1"/>
  <c r="AY10" i="3"/>
  <c r="AX98" i="3"/>
  <c r="AW112" i="3"/>
  <c r="AY104" i="3" l="1"/>
  <c r="AY98" i="3"/>
  <c r="AZ10" i="3"/>
  <c r="AZ50" i="3"/>
  <c r="AY108" i="3"/>
  <c r="BA50" i="3" l="1"/>
  <c r="AZ108" i="3"/>
  <c r="BA10" i="3"/>
  <c r="AZ104" i="3"/>
  <c r="AZ112" i="3" s="1"/>
  <c r="AZ98" i="3"/>
  <c r="AY112" i="3"/>
  <c r="BB10" i="3" l="1"/>
  <c r="BA104" i="3"/>
  <c r="BA98" i="3"/>
  <c r="BB50" i="3"/>
  <c r="BA108" i="3"/>
  <c r="BC50" i="3" l="1"/>
  <c r="BB108" i="3"/>
  <c r="BA112" i="3"/>
  <c r="BC10" i="3"/>
  <c r="BB104" i="3"/>
  <c r="BB112" i="3" s="1"/>
  <c r="BB98" i="3"/>
  <c r="BD10" i="3" l="1"/>
  <c r="BC104" i="3"/>
  <c r="BC98" i="3"/>
  <c r="BC108" i="3"/>
  <c r="BD50" i="3"/>
  <c r="BE50" i="3" l="1"/>
  <c r="BD108" i="3"/>
  <c r="BC112" i="3"/>
  <c r="BE10" i="3"/>
  <c r="BD104" i="3"/>
  <c r="BD112" i="3" s="1"/>
  <c r="BD98" i="3"/>
  <c r="BF10" i="3" l="1"/>
  <c r="BE98" i="3"/>
  <c r="BE104" i="3"/>
  <c r="BF50" i="3"/>
  <c r="BE108" i="3"/>
  <c r="BG50" i="3" l="1"/>
  <c r="BF108" i="3"/>
  <c r="BE112" i="3"/>
  <c r="BG10" i="3"/>
  <c r="BF98" i="3"/>
  <c r="BF104" i="3"/>
  <c r="BF112" i="3" s="1"/>
  <c r="BH10" i="3" l="1"/>
  <c r="BG98" i="3"/>
  <c r="BG104" i="3"/>
  <c r="BG112" i="3" s="1"/>
  <c r="BH50" i="3"/>
  <c r="BG108" i="3"/>
  <c r="BH108" i="3" l="1"/>
  <c r="BI50" i="3"/>
  <c r="BI10" i="3"/>
  <c r="BH98" i="3"/>
  <c r="BH104" i="3"/>
  <c r="BH112" i="3" s="1"/>
  <c r="BJ10" i="3" l="1"/>
  <c r="BI98" i="3"/>
  <c r="BI104" i="3"/>
  <c r="BI108" i="3"/>
  <c r="BJ50" i="3"/>
  <c r="BJ108" i="3" l="1"/>
  <c r="BK50" i="3"/>
  <c r="BI112" i="3"/>
  <c r="BJ98" i="3"/>
  <c r="BK10" i="3"/>
  <c r="BJ104" i="3"/>
  <c r="BJ112" i="3" s="1"/>
  <c r="BL10" i="3" l="1"/>
  <c r="BK104" i="3"/>
  <c r="BK98" i="3"/>
  <c r="BL50" i="3"/>
  <c r="BK108" i="3"/>
  <c r="BL108" i="3" l="1"/>
  <c r="BM50" i="3"/>
  <c r="BK112" i="3"/>
  <c r="BL98" i="3"/>
  <c r="BM10" i="3"/>
  <c r="BL104" i="3"/>
  <c r="BL112" i="3" l="1"/>
  <c r="BN10" i="3"/>
  <c r="BM104" i="3"/>
  <c r="BM98" i="3"/>
  <c r="BN50" i="3"/>
  <c r="BM108" i="3"/>
  <c r="BO50" i="3" l="1"/>
  <c r="BN108" i="3"/>
  <c r="BM112" i="3"/>
  <c r="BN98" i="3"/>
  <c r="BO10" i="3"/>
  <c r="BN104" i="3"/>
  <c r="BN112" i="3" s="1"/>
  <c r="BP10" i="3" l="1"/>
  <c r="BO104" i="3"/>
  <c r="BO98" i="3"/>
  <c r="BO108" i="3"/>
  <c r="BP50" i="3"/>
  <c r="BQ50" i="3" l="1"/>
  <c r="BP108" i="3"/>
  <c r="BO112" i="3"/>
  <c r="BQ10" i="3"/>
  <c r="BP104" i="3"/>
  <c r="BP112" i="3" s="1"/>
  <c r="BP98" i="3"/>
  <c r="BQ104" i="3" l="1"/>
  <c r="BQ98" i="3"/>
  <c r="BR10" i="3"/>
  <c r="BR50" i="3"/>
  <c r="BQ108" i="3"/>
  <c r="BR108" i="3" l="1"/>
  <c r="BS50" i="3"/>
  <c r="BR98" i="3"/>
  <c r="BS10" i="3"/>
  <c r="BR104" i="3"/>
  <c r="BQ112" i="3"/>
  <c r="BR112" i="3" l="1"/>
  <c r="BS98" i="3"/>
  <c r="BT10" i="3"/>
  <c r="BS104" i="3"/>
  <c r="BT50" i="3"/>
  <c r="BS108" i="3"/>
  <c r="BT108" i="3" l="1"/>
  <c r="BU50" i="3"/>
  <c r="BS112" i="3"/>
  <c r="BT104" i="3"/>
  <c r="BT112" i="3" s="1"/>
  <c r="BU10" i="3"/>
  <c r="BT98" i="3"/>
  <c r="BV10" i="3" l="1"/>
  <c r="BU98" i="3"/>
  <c r="BU104" i="3"/>
  <c r="BU108" i="3"/>
  <c r="BV50" i="3"/>
  <c r="BW50" i="3" l="1"/>
  <c r="BV108" i="3"/>
  <c r="BU112" i="3"/>
  <c r="BV104" i="3"/>
  <c r="BV112" i="3" s="1"/>
  <c r="BW10" i="3"/>
  <c r="BV98" i="3"/>
  <c r="BX10" i="3" l="1"/>
  <c r="BW98" i="3"/>
  <c r="BW104" i="3"/>
  <c r="BX50" i="3"/>
  <c r="BW108" i="3"/>
  <c r="BX108" i="3" l="1"/>
  <c r="BY50" i="3"/>
  <c r="BW112" i="3"/>
  <c r="BY10" i="3"/>
  <c r="BX98" i="3"/>
  <c r="BX104" i="3"/>
  <c r="BX112" i="3" l="1"/>
  <c r="BZ10" i="3"/>
  <c r="BY98" i="3"/>
  <c r="BY104" i="3"/>
  <c r="BZ50" i="3"/>
  <c r="BY108" i="3"/>
  <c r="BZ108" i="3" l="1"/>
  <c r="CA50" i="3"/>
  <c r="BY112" i="3"/>
  <c r="CA10" i="3"/>
  <c r="BZ104" i="3"/>
  <c r="BZ112" i="3" s="1"/>
  <c r="BZ98" i="3"/>
  <c r="CB10" i="3" l="1"/>
  <c r="CA98" i="3"/>
  <c r="CA104" i="3"/>
  <c r="CB50" i="3"/>
  <c r="CA108" i="3"/>
  <c r="CC50" i="3" l="1"/>
  <c r="CB108" i="3"/>
  <c r="CA112" i="3"/>
  <c r="CC10" i="3"/>
  <c r="CB104" i="3"/>
  <c r="CB112" i="3" s="1"/>
  <c r="CB98" i="3"/>
  <c r="CD10" i="3" l="1"/>
  <c r="CC104" i="3"/>
  <c r="CC98" i="3"/>
  <c r="CD50" i="3"/>
  <c r="CD108" i="3" s="1"/>
  <c r="CC108" i="3"/>
  <c r="CD118" i="3" l="1"/>
  <c r="L5" i="2" a="1"/>
  <c r="CC112" i="3"/>
  <c r="CD98" i="3"/>
  <c r="CD104" i="3"/>
  <c r="L5" i="2" l="1"/>
  <c r="L10" i="2"/>
  <c r="L15" i="2"/>
  <c r="L12" i="2"/>
  <c r="L13" i="2"/>
  <c r="L8" i="2"/>
  <c r="L16" i="2"/>
  <c r="L14" i="2"/>
  <c r="L6" i="2"/>
  <c r="L17" i="2"/>
  <c r="L11" i="2"/>
  <c r="L7" i="2"/>
  <c r="L9" i="2"/>
  <c r="CD112" i="3"/>
  <c r="CD120" i="3" s="1"/>
  <c r="CD116" i="3"/>
  <c r="H5" i="2" a="1"/>
  <c r="H6" i="2" l="1"/>
  <c r="P6" i="2" s="1"/>
  <c r="H15" i="2"/>
  <c r="P15" i="2" s="1"/>
  <c r="H8" i="2"/>
  <c r="P8" i="2" s="1"/>
  <c r="H7" i="2"/>
  <c r="P7" i="2" s="1"/>
  <c r="H5" i="2"/>
  <c r="H10" i="2"/>
  <c r="P10" i="2" s="1"/>
  <c r="H13" i="2"/>
  <c r="P13" i="2" s="1"/>
  <c r="H12" i="2"/>
  <c r="P12" i="2" s="1"/>
  <c r="H9" i="2"/>
  <c r="P9" i="2" s="1"/>
  <c r="H17" i="2"/>
  <c r="P17" i="2" s="1"/>
  <c r="H14" i="2"/>
  <c r="P14" i="2" s="1"/>
  <c r="H11" i="2"/>
  <c r="P11" i="2" s="1"/>
  <c r="H16" i="2"/>
  <c r="P16" i="2" s="1"/>
  <c r="L21" i="2"/>
  <c r="L23" i="2" s="1"/>
  <c r="H21" i="2" l="1"/>
  <c r="H23" i="2" s="1"/>
  <c r="P5" i="2"/>
  <c r="P21" i="2" s="1"/>
  <c r="P23" i="2" l="1"/>
  <c r="D16" i="1"/>
  <c r="F16" i="1" l="1"/>
  <c r="F18" i="1" s="1"/>
  <c r="F24" i="1" s="1"/>
  <c r="D18" i="1"/>
</calcChain>
</file>

<file path=xl/comments1.xml><?xml version="1.0" encoding="utf-8"?>
<comments xmlns="http://schemas.openxmlformats.org/spreadsheetml/2006/main">
  <authors>
    <author>Dalton, Lane</author>
  </authors>
  <commentList>
    <comment ref="BS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1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2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S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2.44% to blended January 2023 rate of 2.70%.</t>
        </r>
      </text>
    </comment>
    <comment ref="BT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U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V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W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X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Y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Z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B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C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CD2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2.70% to new February rate of 2.76%.</t>
        </r>
      </text>
    </comment>
    <comment ref="BS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3.20% to blended January 2023 rate of 3.87%.</t>
        </r>
      </text>
    </comment>
    <comment ref="BT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U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V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W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X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Y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BZ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B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C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D3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3.87% to new February rate of 4.04%.</t>
        </r>
      </text>
    </comment>
    <comment ref="CF39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No data, but changed from 3764 to 3802 to match cell C32.</t>
        </r>
      </text>
    </comment>
    <comment ref="BS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4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55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64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S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4.13% to blended January 2023 rate of 3.58%..</t>
        </r>
      </text>
    </comment>
    <comment ref="BT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U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V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W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X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Y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BZ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A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B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C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D73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3.58% to new February rate of 3.44%.</t>
        </r>
      </text>
    </comment>
    <comment ref="CF76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Changed from G3781 to G3780</t>
        </r>
      </text>
    </comment>
    <comment ref="BS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from 2.21% to blended January 2023 rate of 2.24%.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U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V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W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X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Y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BZ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A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B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C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CD82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3/13/2023: Updated blended January 2023 rate of 2.24% to new February rate of 2.25%.</t>
        </r>
      </text>
    </comment>
    <comment ref="AH88" authorId="0" shapeId="0">
      <text>
        <r>
          <rPr>
            <b/>
            <sz val="9"/>
            <color indexed="81"/>
            <rFont val="Tahoma"/>
            <family val="2"/>
          </rPr>
          <t>Dalton, Lane:</t>
        </r>
        <r>
          <rPr>
            <sz val="9"/>
            <color indexed="81"/>
            <rFont val="Tahoma"/>
            <family val="2"/>
          </rPr>
          <t xml:space="preserve">
3/11/2021: Went from 105 FU to 101 in January 2018.</t>
        </r>
      </text>
    </comment>
  </commentList>
</comments>
</file>

<file path=xl/sharedStrings.xml><?xml version="1.0" encoding="utf-8"?>
<sst xmlns="http://schemas.openxmlformats.org/spreadsheetml/2006/main" count="288" uniqueCount="119">
  <si>
    <t>PUGET SOUND ENERGY-ELECTRIC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</si>
  <si>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</si>
  <si>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</si>
  <si>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</si>
  <si>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</si>
  <si>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</si>
  <si>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</si>
  <si>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</si>
  <si>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</si>
  <si>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</si>
  <si>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</si>
  <si>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</si>
  <si>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INCREASE (DECREASE) NOI</t>
  </si>
  <si>
    <t>12 MONTHS ENDED DECEMBER 31, 2023</t>
  </si>
  <si>
    <t>2023 COMMISSION BASIS REPORT</t>
  </si>
  <si>
    <t>PLANT BALANCE (AMA)</t>
  </si>
  <si>
    <t>ACCUM DEPRECIATION (AMA)</t>
  </si>
  <si>
    <t>DEFERRED INCOME TAX LIABILITY (AMA)</t>
  </si>
  <si>
    <t>NET  PLANT RATEBASE (AMA)</t>
  </si>
  <si>
    <t>INCREASE (DECREASE) FIT</t>
  </si>
  <si>
    <t>REMOVE DEPRECIATION EXPENSE</t>
  </si>
  <si>
    <t>Remove Distribution Upgrade LNG</t>
  </si>
  <si>
    <t>LNG DISTRIBUTION UPGRADE RATEBASE</t>
  </si>
  <si>
    <t>LNG DISTRIBUTION UPGRADE OTHER OPERATING REVENUES</t>
  </si>
  <si>
    <t>check→</t>
  </si>
  <si>
    <t>12 Mo Ending</t>
  </si>
  <si>
    <t>AMA</t>
  </si>
  <si>
    <t>Ending 12/31/2023</t>
  </si>
  <si>
    <t>Depr Expense</t>
  </si>
  <si>
    <t>Reserve</t>
  </si>
  <si>
    <t>Gross Plant</t>
  </si>
  <si>
    <t>Total All LNG</t>
  </si>
  <si>
    <t>G378 - Reg Station Equip</t>
  </si>
  <si>
    <t>G376 - Mains</t>
  </si>
  <si>
    <t>G374 - Land</t>
  </si>
  <si>
    <t>LNG Plant Assets</t>
  </si>
  <si>
    <t>AMA Grand Total A/C</t>
  </si>
  <si>
    <t>AMA Grand Total Gross Plant</t>
  </si>
  <si>
    <t>AMA Station Equip A/D</t>
  </si>
  <si>
    <t>AMA Station Equip Gross Plant</t>
  </si>
  <si>
    <t>AMA Mains A/D</t>
  </si>
  <si>
    <t>AMA Mains Gross Plant</t>
  </si>
  <si>
    <t>AMA Land</t>
  </si>
  <si>
    <t xml:space="preserve">Grand Total Accum  Depreciation </t>
  </si>
  <si>
    <t>Grand Total Depreciation Expense</t>
  </si>
  <si>
    <t>Grand Total Gross Plant</t>
  </si>
  <si>
    <t>Accumulated Depreciation for Station Equipment</t>
  </si>
  <si>
    <t>Depreciation for Reg Station Equip</t>
  </si>
  <si>
    <t>Gross Plant for Reg Station Equip</t>
  </si>
  <si>
    <t>Accumulated Depreciation for Mains</t>
  </si>
  <si>
    <t>Depreciation for Mains</t>
  </si>
  <si>
    <t>Gross Plant for Mains</t>
  </si>
  <si>
    <t>Gross Plant for Land</t>
  </si>
  <si>
    <t>TOTAL ACUUMULATED DEPRECIATION WITH 109088130</t>
  </si>
  <si>
    <t>TOTAL DEPRECIATION WITH 109088130</t>
  </si>
  <si>
    <t>TOTAL PLANT WITH 109088130</t>
  </si>
  <si>
    <t>Total Depreciation Expense</t>
  </si>
  <si>
    <t>Depreciation Expense</t>
  </si>
  <si>
    <t>First Month Depr. Expense</t>
  </si>
  <si>
    <t>Depreciation Rate</t>
  </si>
  <si>
    <t>Total Land</t>
  </si>
  <si>
    <t xml:space="preserve">Added Plant </t>
  </si>
  <si>
    <t>FERC</t>
  </si>
  <si>
    <t>Placed in SVCC</t>
  </si>
  <si>
    <t>Accumulated Depreciation</t>
  </si>
  <si>
    <t>`</t>
  </si>
  <si>
    <t>Total Plant</t>
  </si>
  <si>
    <t>2/1/208</t>
  </si>
  <si>
    <t>Work Order</t>
  </si>
  <si>
    <t>Depr. Expense</t>
  </si>
  <si>
    <t xml:space="preserve"> Depr. Expense</t>
  </si>
  <si>
    <t>Totals</t>
  </si>
  <si>
    <t>LNG: Distribution Upgrade</t>
  </si>
  <si>
    <t xml:space="preserve">check </t>
  </si>
  <si>
    <t>Total DR/(CR) Balance</t>
  </si>
  <si>
    <t>Plant Assets G376 &amp; G378</t>
  </si>
  <si>
    <t>Plant Assets 376 &amp; 378</t>
  </si>
  <si>
    <t>End Bal</t>
  </si>
  <si>
    <t>Beg Bal</t>
  </si>
  <si>
    <t>2022 ADIT</t>
  </si>
  <si>
    <t xml:space="preserve">(whole $) </t>
  </si>
  <si>
    <t>JK OK  2/15/23</t>
  </si>
  <si>
    <t>AR 2/15/23</t>
  </si>
  <si>
    <t>Tacoma LNG Plant Assets Accumulated Deferred Taxes</t>
  </si>
  <si>
    <t>per Tax Department:</t>
  </si>
  <si>
    <t>PwrTax - 257</t>
  </si>
  <si>
    <t>Company Totals:</t>
  </si>
  <si>
    <t>"Ending_x000D_
APB11 DFIT_x000D_
Balance"</t>
  </si>
  <si>
    <t>"_x000D_
Current_x000D_
DFIT"</t>
  </si>
  <si>
    <t>"Beginning_x000D_
APB11 DFIT_x000D_
Balance"</t>
  </si>
  <si>
    <t>"_x000D_
Ending_x000D_
Difference"</t>
  </si>
  <si>
    <t>"_x000D_
Current_x000D_
Difference"</t>
  </si>
  <si>
    <t>"_x000D_
Beginning_x000D_
Difference"</t>
  </si>
  <si>
    <t>Grouped By: Total Tax Classes</t>
  </si>
  <si>
    <t>Puget Sound Energy</t>
  </si>
  <si>
    <t>Jurisdiction: Federal</t>
  </si>
  <si>
    <t>AR 2/28/24</t>
  </si>
  <si>
    <t>All Gas Tax Classes</t>
  </si>
  <si>
    <t>All 2017 Vintages</t>
  </si>
  <si>
    <t>Case 1036</t>
  </si>
  <si>
    <t>TFA Report 257</t>
  </si>
  <si>
    <t>PSE allocated % to TLNG</t>
  </si>
  <si>
    <t>Recal. Timing Diff</t>
  </si>
  <si>
    <t>TLNG Plant Assets Book Reserve</t>
  </si>
  <si>
    <t>TLNG Plant Assets Book Basis</t>
  </si>
  <si>
    <t>TLNG Applied Tax Basis &amp; Tax A/D</t>
  </si>
  <si>
    <t>PwrTax - 249</t>
  </si>
  <si>
    <t>Company Total:</t>
  </si>
  <si>
    <t>Net Plant</t>
  </si>
  <si>
    <t>Accum Depr</t>
  </si>
  <si>
    <t>"Timing_x000D_
Difference"</t>
  </si>
  <si>
    <t>Book Basis</t>
  </si>
  <si>
    <t>"Financial_x000D_
Book_x000D_
Reserve"</t>
  </si>
  <si>
    <t>Tax Basis</t>
  </si>
  <si>
    <t>"Compliance_x000D_
Tax Reserve_x000D_
w/o Ord Retires"</t>
  </si>
  <si>
    <t>"Compliance_x000D_
Tax Basis_x000D_
w/o Ord Retires"</t>
  </si>
  <si>
    <t>Tax Year End:</t>
  </si>
  <si>
    <t>TFA Report 249</t>
  </si>
  <si>
    <t>INCREASE (DECREASE) OPERATING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</si>
</sst>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_(&quot;$&quot;* #,##0_);_(&quot;$&quot;* \(#,##0\);_(&quot;$&quot;* &quot;-&quot;??_);_(@_)"/>
    <numFmt numFmtId="166" formatCode="_(* #,##0_);_(* \(#,##0\);_(* &quot;-&quot;??_);_(@_)"/>
    <numFmt numFmtId="167" formatCode="###,000"/>
    <numFmt numFmtId="168" formatCode="0.000000"/>
    <numFmt numFmtId="169" formatCode="_(&quot;$&quot;* #,##0.0000_);_(&quot;$&quot;* \(#,##0.0000\);_(&quot;$&quot;* &quot;-&quot;????_);_(@_)"/>
    <numFmt numFmtId="170" formatCode="&quot;2021 December Case&quot;#,##0.00_);[Red]\(&quot;2021 December Case&quot;#,##0.0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color rgb="FF0033CC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2" applyNumberFormat="0" applyAlignment="0" applyProtection="0">
      <alignment horizontal="left" vertical="center" indent="1"/>
    </xf>
    <xf numFmtId="167" fontId="7" fillId="3" borderId="2" applyNumberFormat="0" applyAlignment="0" applyProtection="0">
      <alignment horizontal="left" vertical="center" indent="1"/>
    </xf>
    <xf numFmtId="167" fontId="7" fillId="0" borderId="3" applyNumberFormat="0" applyProtection="0">
      <alignment horizontal="right" vertical="center"/>
    </xf>
    <xf numFmtId="0" fontId="6" fillId="2" borderId="4" applyNumberFormat="0" applyAlignment="0" applyProtection="0">
      <alignment horizontal="left" vertical="center" indent="1"/>
    </xf>
    <xf numFmtId="167" fontId="6" fillId="0" borderId="4" applyNumberFormat="0" applyProtection="0">
      <alignment horizontal="right" vertical="center"/>
    </xf>
    <xf numFmtId="169" fontId="9" fillId="0" borderId="0">
      <alignment horizontal="left" wrapText="1"/>
    </xf>
    <xf numFmtId="168" fontId="9" fillId="0" borderId="0">
      <alignment horizontal="left" wrapText="1"/>
    </xf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Border="1"/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 indent="2"/>
    </xf>
    <xf numFmtId="42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left" indent="2"/>
    </xf>
    <xf numFmtId="166" fontId="8" fillId="0" borderId="1" xfId="0" applyNumberFormat="1" applyFont="1" applyFill="1" applyBorder="1" applyAlignment="1"/>
    <xf numFmtId="0" fontId="8" fillId="0" borderId="0" xfId="0" applyFont="1" applyFill="1" applyAlignment="1">
      <alignment horizontal="left"/>
    </xf>
    <xf numFmtId="0" fontId="0" fillId="0" borderId="0" xfId="0" applyAlignment="1"/>
    <xf numFmtId="166" fontId="0" fillId="0" borderId="0" xfId="0" applyNumberFormat="1" applyAlignment="1"/>
    <xf numFmtId="168" fontId="8" fillId="0" borderId="0" xfId="9" applyFont="1" applyFill="1" applyBorder="1" applyAlignment="1"/>
    <xf numFmtId="165" fontId="0" fillId="0" borderId="0" xfId="0" applyNumberFormat="1" applyAlignment="1"/>
    <xf numFmtId="9" fontId="8" fillId="0" borderId="0" xfId="2" applyFont="1" applyFill="1" applyBorder="1" applyAlignment="1"/>
    <xf numFmtId="43" fontId="14" fillId="0" borderId="0" xfId="0" applyNumberFormat="1" applyFont="1" applyFill="1"/>
    <xf numFmtId="0" fontId="14" fillId="0" borderId="0" xfId="0" applyFont="1" applyFill="1"/>
    <xf numFmtId="0" fontId="0" fillId="0" borderId="0" xfId="0" applyFill="1"/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66" fontId="0" fillId="0" borderId="0" xfId="10" applyNumberFormat="1" applyFont="1" applyFill="1"/>
    <xf numFmtId="166" fontId="16" fillId="0" borderId="0" xfId="0" applyNumberFormat="1" applyFont="1" applyFill="1"/>
    <xf numFmtId="43" fontId="0" fillId="0" borderId="0" xfId="10" applyFont="1" applyFill="1"/>
    <xf numFmtId="5" fontId="17" fillId="0" borderId="6" xfId="0" applyNumberFormat="1" applyFont="1" applyFill="1" applyBorder="1"/>
    <xf numFmtId="0" fontId="13" fillId="0" borderId="0" xfId="0" applyFont="1" applyFill="1" applyAlignment="1">
      <alignment horizontal="left"/>
    </xf>
    <xf numFmtId="166" fontId="17" fillId="0" borderId="0" xfId="10" applyNumberFormat="1" applyFont="1" applyFill="1"/>
    <xf numFmtId="5" fontId="17" fillId="0" borderId="5" xfId="0" applyNumberFormat="1" applyFont="1" applyFill="1" applyBorder="1"/>
    <xf numFmtId="166" fontId="1" fillId="0" borderId="0" xfId="10" applyNumberFormat="1" applyFont="1" applyFill="1"/>
    <xf numFmtId="5" fontId="1" fillId="0" borderId="0" xfId="10" applyNumberFormat="1" applyFont="1" applyFill="1"/>
    <xf numFmtId="5" fontId="0" fillId="0" borderId="0" xfId="10" applyNumberFormat="1" applyFont="1" applyFill="1"/>
    <xf numFmtId="5" fontId="0" fillId="0" borderId="0" xfId="0" applyNumberFormat="1" applyFill="1"/>
    <xf numFmtId="166" fontId="18" fillId="0" borderId="0" xfId="10" applyNumberFormat="1" applyFont="1" applyFill="1"/>
    <xf numFmtId="5" fontId="18" fillId="0" borderId="0" xfId="10" applyNumberFormat="1" applyFont="1" applyFill="1"/>
    <xf numFmtId="5" fontId="17" fillId="0" borderId="0" xfId="1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44" fontId="0" fillId="0" borderId="0" xfId="0" applyNumberFormat="1" applyFont="1" applyFill="1"/>
    <xf numFmtId="5" fontId="0" fillId="0" borderId="0" xfId="0" applyNumberFormat="1" applyFont="1" applyFill="1"/>
    <xf numFmtId="44" fontId="0" fillId="0" borderId="0" xfId="0" applyNumberFormat="1" applyFill="1"/>
    <xf numFmtId="165" fontId="0" fillId="0" borderId="0" xfId="0" applyNumberFormat="1" applyFill="1"/>
    <xf numFmtId="165" fontId="0" fillId="0" borderId="6" xfId="0" applyNumberFormat="1" applyFill="1" applyBorder="1"/>
    <xf numFmtId="44" fontId="0" fillId="0" borderId="6" xfId="0" applyNumberFormat="1" applyFill="1" applyBorder="1"/>
    <xf numFmtId="0" fontId="13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6" xfId="0" applyFont="1" applyFill="1" applyBorder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165" fontId="0" fillId="0" borderId="5" xfId="0" applyNumberFormat="1" applyFill="1" applyBorder="1"/>
    <xf numFmtId="44" fontId="0" fillId="0" borderId="5" xfId="0" applyNumberFormat="1" applyFill="1" applyBorder="1"/>
    <xf numFmtId="0" fontId="13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43" fontId="19" fillId="0" borderId="0" xfId="0" applyNumberFormat="1" applyFont="1" applyFill="1" applyBorder="1"/>
    <xf numFmtId="44" fontId="0" fillId="0" borderId="0" xfId="0" applyNumberFormat="1" applyFill="1" applyBorder="1"/>
    <xf numFmtId="44" fontId="20" fillId="0" borderId="5" xfId="0" applyNumberFormat="1" applyFont="1" applyFill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4" fontId="0" fillId="0" borderId="0" xfId="0" applyNumberFormat="1" applyFont="1" applyFill="1" applyBorder="1"/>
    <xf numFmtId="5" fontId="13" fillId="0" borderId="0" xfId="0" applyNumberFormat="1" applyFont="1" applyFill="1" applyBorder="1" applyAlignment="1"/>
    <xf numFmtId="5" fontId="13" fillId="0" borderId="0" xfId="10" applyNumberFormat="1" applyFont="1" applyFill="1" applyBorder="1" applyAlignment="1"/>
    <xf numFmtId="5" fontId="13" fillId="0" borderId="9" xfId="10" applyNumberFormat="1" applyFont="1" applyFill="1" applyBorder="1" applyAlignment="1"/>
    <xf numFmtId="0" fontId="0" fillId="0" borderId="1" xfId="0" applyFill="1" applyBorder="1"/>
    <xf numFmtId="0" fontId="13" fillId="0" borderId="1" xfId="0" applyFont="1" applyFill="1" applyBorder="1" applyAlignment="1">
      <alignment horizontal="center"/>
    </xf>
    <xf numFmtId="0" fontId="0" fillId="0" borderId="1" xfId="0" applyFont="1" applyFill="1" applyBorder="1"/>
    <xf numFmtId="16" fontId="0" fillId="0" borderId="1" xfId="0" applyNumberFormat="1" applyFont="1" applyFill="1" applyBorder="1"/>
    <xf numFmtId="16" fontId="0" fillId="0" borderId="10" xfId="0" applyNumberFormat="1" applyFont="1" applyFill="1" applyBorder="1"/>
    <xf numFmtId="0" fontId="1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5" fontId="13" fillId="0" borderId="0" xfId="0" applyNumberFormat="1" applyFont="1" applyFill="1" applyAlignment="1">
      <alignment horizontal="right"/>
    </xf>
    <xf numFmtId="5" fontId="21" fillId="0" borderId="5" xfId="0" applyNumberFormat="1" applyFont="1" applyFill="1" applyBorder="1" applyAlignment="1">
      <alignment horizontal="right"/>
    </xf>
    <xf numFmtId="5" fontId="13" fillId="0" borderId="11" xfId="0" applyNumberFormat="1" applyFont="1" applyFill="1" applyBorder="1" applyAlignment="1">
      <alignment horizontal="right"/>
    </xf>
    <xf numFmtId="5" fontId="19" fillId="0" borderId="5" xfId="0" applyNumberFormat="1" applyFont="1" applyFill="1" applyBorder="1" applyAlignment="1">
      <alignment horizontal="right"/>
    </xf>
    <xf numFmtId="5" fontId="13" fillId="0" borderId="0" xfId="0" applyNumberFormat="1" applyFont="1" applyFill="1" applyBorder="1" applyAlignment="1">
      <alignment horizontal="right"/>
    </xf>
    <xf numFmtId="5" fontId="13" fillId="0" borderId="9" xfId="0" applyNumberFormat="1" applyFont="1" applyFill="1" applyBorder="1" applyAlignment="1">
      <alignment horizontal="right"/>
    </xf>
    <xf numFmtId="44" fontId="0" fillId="0" borderId="9" xfId="0" applyNumberFormat="1" applyFont="1" applyFill="1" applyBorder="1"/>
    <xf numFmtId="0" fontId="0" fillId="0" borderId="9" xfId="0" applyFont="1" applyFill="1" applyBorder="1"/>
    <xf numFmtId="10" fontId="12" fillId="0" borderId="0" xfId="2" applyNumberFormat="1" applyFont="1" applyFill="1" applyBorder="1"/>
    <xf numFmtId="10" fontId="12" fillId="0" borderId="9" xfId="2" applyNumberFormat="1" applyFont="1" applyFill="1" applyBorder="1"/>
    <xf numFmtId="166" fontId="1" fillId="0" borderId="0" xfId="10" applyNumberFormat="1" applyFont="1" applyFill="1" applyAlignment="1">
      <alignment horizontal="center"/>
    </xf>
    <xf numFmtId="43" fontId="1" fillId="0" borderId="0" xfId="10" applyFont="1" applyFill="1" applyBorder="1"/>
    <xf numFmtId="43" fontId="1" fillId="0" borderId="9" xfId="10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10" fontId="12" fillId="0" borderId="0" xfId="0" applyNumberFormat="1" applyFont="1" applyFill="1" applyBorder="1"/>
    <xf numFmtId="10" fontId="12" fillId="0" borderId="9" xfId="0" applyNumberFormat="1" applyFont="1" applyFill="1" applyBorder="1"/>
    <xf numFmtId="166" fontId="13" fillId="0" borderId="0" xfId="10" applyNumberFormat="1" applyFont="1" applyFill="1"/>
    <xf numFmtId="0" fontId="0" fillId="0" borderId="1" xfId="0" applyFill="1" applyBorder="1" applyAlignment="1">
      <alignment horizontal="center"/>
    </xf>
    <xf numFmtId="166" fontId="13" fillId="0" borderId="0" xfId="10" applyNumberFormat="1" applyFont="1" applyFill="1" applyBorder="1"/>
    <xf numFmtId="166" fontId="13" fillId="0" borderId="0" xfId="0" applyNumberFormat="1" applyFont="1" applyFill="1" applyBorder="1"/>
    <xf numFmtId="166" fontId="13" fillId="0" borderId="9" xfId="0" applyNumberFormat="1" applyFont="1" applyFill="1" applyBorder="1"/>
    <xf numFmtId="0" fontId="23" fillId="0" borderId="1" xfId="0" applyFont="1" applyFill="1" applyBorder="1" applyAlignment="1">
      <alignment horizontal="left" vertical="center"/>
    </xf>
    <xf numFmtId="44" fontId="24" fillId="0" borderId="5" xfId="0" applyNumberFormat="1" applyFont="1" applyFill="1" applyBorder="1" applyAlignment="1">
      <alignment horizontal="left"/>
    </xf>
    <xf numFmtId="0" fontId="0" fillId="0" borderId="11" xfId="0" applyFont="1" applyFill="1" applyBorder="1"/>
    <xf numFmtId="0" fontId="13" fillId="0" borderId="0" xfId="0" applyFont="1" applyFill="1"/>
    <xf numFmtId="43" fontId="0" fillId="0" borderId="0" xfId="0" applyNumberFormat="1" applyFont="1" applyFill="1" applyBorder="1" applyAlignment="1">
      <alignment horizontal="center"/>
    </xf>
    <xf numFmtId="43" fontId="0" fillId="0" borderId="9" xfId="0" applyNumberFormat="1" applyFont="1" applyFill="1" applyBorder="1" applyAlignment="1">
      <alignment horizontal="center"/>
    </xf>
    <xf numFmtId="1" fontId="13" fillId="0" borderId="0" xfId="0" applyNumberFormat="1" applyFont="1" applyFill="1" applyAlignment="1">
      <alignment horizontal="center"/>
    </xf>
    <xf numFmtId="44" fontId="20" fillId="0" borderId="1" xfId="0" applyNumberFormat="1" applyFont="1" applyFill="1" applyBorder="1"/>
    <xf numFmtId="0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/>
    </xf>
    <xf numFmtId="14" fontId="0" fillId="0" borderId="5" xfId="0" applyNumberFormat="1" applyFill="1" applyBorder="1" applyAlignment="1">
      <alignment horizontal="center"/>
    </xf>
    <xf numFmtId="14" fontId="13" fillId="0" borderId="0" xfId="0" applyNumberFormat="1" applyFont="1" applyFill="1" applyAlignment="1">
      <alignment horizontal="center"/>
    </xf>
    <xf numFmtId="166" fontId="0" fillId="0" borderId="0" xfId="0" applyNumberFormat="1" applyFont="1" applyFill="1" applyBorder="1"/>
    <xf numFmtId="41" fontId="0" fillId="0" borderId="0" xfId="0" applyNumberFormat="1" applyFill="1" applyAlignment="1">
      <alignment horizontal="center"/>
    </xf>
    <xf numFmtId="44" fontId="20" fillId="0" borderId="0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/>
    <xf numFmtId="10" fontId="12" fillId="0" borderId="0" xfId="0" applyNumberFormat="1" applyFont="1" applyFill="1" applyBorder="1" applyAlignment="1">
      <alignment horizontal="center"/>
    </xf>
    <xf numFmtId="10" fontId="12" fillId="0" borderId="9" xfId="0" applyNumberFormat="1" applyFont="1" applyFill="1" applyBorder="1" applyAlignment="1">
      <alignment horizontal="center"/>
    </xf>
    <xf numFmtId="0" fontId="13" fillId="0" borderId="0" xfId="0" applyFont="1" applyFill="1" applyBorder="1"/>
    <xf numFmtId="5" fontId="13" fillId="0" borderId="0" xfId="0" applyNumberFormat="1" applyFont="1" applyFill="1" applyBorder="1"/>
    <xf numFmtId="5" fontId="13" fillId="0" borderId="0" xfId="10" applyNumberFormat="1" applyFont="1" applyFill="1" applyBorder="1" applyAlignment="1">
      <alignment horizontal="left"/>
    </xf>
    <xf numFmtId="5" fontId="13" fillId="0" borderId="9" xfId="10" applyNumberFormat="1" applyFont="1" applyFill="1" applyBorder="1" applyAlignment="1">
      <alignment horizontal="left"/>
    </xf>
    <xf numFmtId="43" fontId="0" fillId="0" borderId="0" xfId="0" applyNumberFormat="1" applyFont="1" applyFill="1" applyBorder="1" applyAlignment="1">
      <alignment horizontal="right"/>
    </xf>
    <xf numFmtId="43" fontId="0" fillId="0" borderId="9" xfId="0" applyNumberFormat="1" applyFont="1" applyFill="1" applyBorder="1" applyAlignment="1">
      <alignment horizontal="right"/>
    </xf>
    <xf numFmtId="16" fontId="13" fillId="0" borderId="12" xfId="0" applyNumberFormat="1" applyFont="1" applyFill="1" applyBorder="1"/>
    <xf numFmtId="16" fontId="13" fillId="0" borderId="13" xfId="0" applyNumberFormat="1" applyFont="1" applyFill="1" applyBorder="1"/>
    <xf numFmtId="0" fontId="0" fillId="0" borderId="0" xfId="0" applyFill="1" applyAlignment="1">
      <alignment horizontal="centerContinuous"/>
    </xf>
    <xf numFmtId="0" fontId="13" fillId="0" borderId="0" xfId="0" applyFont="1" applyFill="1" applyAlignment="1">
      <alignment horizontal="centerContinuous"/>
    </xf>
    <xf numFmtId="168" fontId="25" fillId="0" borderId="0" xfId="0" applyNumberFormat="1" applyFont="1" applyFill="1" applyAlignment="1">
      <alignment horizontal="centerContinuous"/>
    </xf>
    <xf numFmtId="5" fontId="29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/>
    <xf numFmtId="166" fontId="32" fillId="0" borderId="5" xfId="10" applyNumberFormat="1" applyFont="1" applyBorder="1"/>
    <xf numFmtId="0" fontId="32" fillId="0" borderId="0" xfId="0" applyFont="1"/>
    <xf numFmtId="166" fontId="32" fillId="0" borderId="0" xfId="10" applyNumberFormat="1" applyFont="1"/>
    <xf numFmtId="0" fontId="32" fillId="0" borderId="15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14" fontId="35" fillId="0" borderId="0" xfId="0" applyNumberFormat="1" applyFont="1" applyAlignment="1">
      <alignment horizontal="left"/>
    </xf>
    <xf numFmtId="0" fontId="35" fillId="0" borderId="0" xfId="0" applyFont="1"/>
    <xf numFmtId="166" fontId="0" fillId="0" borderId="19" xfId="0" applyNumberFormat="1" applyBorder="1" applyAlignment="1"/>
    <xf numFmtId="44" fontId="11" fillId="0" borderId="5" xfId="1" applyNumberFormat="1" applyFont="1" applyFill="1" applyBorder="1"/>
    <xf numFmtId="0" fontId="2" fillId="0" borderId="0" xfId="0" applyNumberFormat="1" applyFont="1" applyFill="1" applyAlignment="1" applyProtection="1">
      <alignment horizontal="center"/>
      <protection locked="0"/>
    </xf>
    <xf numFmtId="0" fontId="32" fillId="0" borderId="17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43" fontId="15" fillId="0" borderId="0" xfId="10" applyFont="1" applyFill="1" applyAlignment="1">
      <alignment horizontal="right"/>
    </xf>
    <xf numFmtId="10" fontId="15" fillId="0" borderId="0" xfId="10" applyNumberFormat="1" applyFont="1" applyFill="1"/>
    <xf numFmtId="43" fontId="15" fillId="0" borderId="0" xfId="10" applyFont="1" applyFill="1" applyBorder="1"/>
    <xf numFmtId="43" fontId="15" fillId="0" borderId="0" xfId="10" applyFont="1" applyFill="1"/>
    <xf numFmtId="43" fontId="14" fillId="0" borderId="0" xfId="10" applyFont="1" applyFill="1" applyBorder="1"/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43" fontId="15" fillId="0" borderId="0" xfId="10" applyFont="1" applyFill="1" applyAlignment="1">
      <alignment horizontal="centerContinuous"/>
    </xf>
    <xf numFmtId="0" fontId="14" fillId="0" borderId="0" xfId="0" applyFont="1" applyFill="1" applyBorder="1"/>
    <xf numFmtId="43" fontId="15" fillId="0" borderId="1" xfId="10" applyFont="1" applyFill="1" applyBorder="1" applyAlignment="1">
      <alignment horizontal="center"/>
    </xf>
    <xf numFmtId="43" fontId="15" fillId="0" borderId="0" xfId="10" applyFont="1" applyFill="1" applyBorder="1" applyAlignment="1">
      <alignment horizontal="center"/>
    </xf>
    <xf numFmtId="17" fontId="14" fillId="0" borderId="0" xfId="0" applyNumberFormat="1" applyFont="1" applyFill="1"/>
    <xf numFmtId="17" fontId="15" fillId="0" borderId="5" xfId="0" applyNumberFormat="1" applyFont="1" applyFill="1" applyBorder="1"/>
    <xf numFmtId="0" fontId="15" fillId="0" borderId="0" xfId="0" applyFont="1" applyFill="1" applyBorder="1"/>
    <xf numFmtId="43" fontId="15" fillId="0" borderId="5" xfId="10" applyFont="1" applyFill="1" applyBorder="1"/>
    <xf numFmtId="43" fontId="14" fillId="0" borderId="0" xfId="10" applyFont="1" applyFill="1" applyAlignment="1">
      <alignment horizontal="center"/>
    </xf>
    <xf numFmtId="0" fontId="28" fillId="0" borderId="0" xfId="0" applyFont="1" applyFill="1" applyBorder="1" applyAlignment="1">
      <alignment horizontal="right"/>
    </xf>
    <xf numFmtId="43" fontId="28" fillId="0" borderId="14" xfId="10" applyFont="1" applyFill="1" applyBorder="1"/>
    <xf numFmtId="43" fontId="28" fillId="0" borderId="0" xfId="10" applyFont="1" applyFill="1"/>
    <xf numFmtId="43" fontId="14" fillId="0" borderId="0" xfId="10" applyFont="1" applyFill="1"/>
    <xf numFmtId="0" fontId="22" fillId="0" borderId="0" xfId="0" applyFont="1" applyFill="1" applyAlignment="1">
      <alignment horizontal="left" vertical="center"/>
    </xf>
    <xf numFmtId="0" fontId="35" fillId="0" borderId="0" xfId="0" applyFont="1" applyFill="1"/>
    <xf numFmtId="0" fontId="32" fillId="0" borderId="0" xfId="0" applyFont="1" applyFill="1"/>
    <xf numFmtId="14" fontId="15" fillId="0" borderId="0" xfId="0" applyNumberFormat="1" applyFont="1" applyFill="1"/>
    <xf numFmtId="14" fontId="35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4" fillId="0" borderId="0" xfId="0" applyFont="1" applyFill="1"/>
    <xf numFmtId="0" fontId="33" fillId="0" borderId="0" xfId="0" applyFont="1" applyFill="1"/>
    <xf numFmtId="0" fontId="14" fillId="0" borderId="17" xfId="0" applyFont="1" applyFill="1" applyBorder="1" applyAlignment="1">
      <alignment horizontal="centerContinuous"/>
    </xf>
    <xf numFmtId="0" fontId="14" fillId="0" borderId="16" xfId="0" applyFont="1" applyFill="1" applyBorder="1" applyAlignment="1">
      <alignment horizontal="centerContinuous"/>
    </xf>
    <xf numFmtId="0" fontId="32" fillId="0" borderId="17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166" fontId="14" fillId="0" borderId="0" xfId="10" applyNumberFormat="1" applyFont="1" applyFill="1"/>
    <xf numFmtId="0" fontId="32" fillId="0" borderId="15" xfId="0" applyFont="1" applyFill="1" applyBorder="1" applyAlignment="1">
      <alignment horizontal="center"/>
    </xf>
    <xf numFmtId="166" fontId="32" fillId="0" borderId="0" xfId="10" applyNumberFormat="1" applyFont="1" applyFill="1"/>
    <xf numFmtId="43" fontId="30" fillId="0" borderId="0" xfId="0" applyNumberFormat="1" applyFont="1" applyFill="1"/>
    <xf numFmtId="0" fontId="30" fillId="0" borderId="0" xfId="0" applyFont="1" applyFill="1"/>
    <xf numFmtId="0" fontId="14" fillId="0" borderId="0" xfId="0" applyFont="1" applyFill="1" applyAlignment="1">
      <alignment horizontal="right"/>
    </xf>
    <xf numFmtId="166" fontId="14" fillId="0" borderId="15" xfId="10" applyNumberFormat="1" applyFont="1" applyFill="1" applyBorder="1"/>
    <xf numFmtId="166" fontId="32" fillId="0" borderId="5" xfId="10" applyNumberFormat="1" applyFont="1" applyFill="1" applyBorder="1"/>
    <xf numFmtId="0" fontId="14" fillId="0" borderId="0" xfId="0" applyFont="1" applyFill="1" applyAlignment="1">
      <alignment horizontal="center"/>
    </xf>
    <xf numFmtId="166" fontId="30" fillId="0" borderId="0" xfId="0" applyNumberFormat="1" applyFont="1" applyFill="1" applyAlignment="1">
      <alignment horizontal="center"/>
    </xf>
    <xf numFmtId="166" fontId="30" fillId="0" borderId="18" xfId="0" applyNumberFormat="1" applyFon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66" fontId="14" fillId="0" borderId="18" xfId="10" applyNumberFormat="1" applyFont="1" applyFill="1" applyBorder="1"/>
    <xf numFmtId="166" fontId="31" fillId="0" borderId="0" xfId="0" applyNumberFormat="1" applyFont="1" applyFill="1"/>
    <xf numFmtId="166" fontId="14" fillId="0" borderId="15" xfId="0" applyNumberFormat="1" applyFont="1" applyFill="1" applyBorder="1"/>
    <xf numFmtId="166" fontId="30" fillId="0" borderId="0" xfId="0" applyNumberFormat="1" applyFont="1" applyFill="1"/>
    <xf numFmtId="17" fontId="14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70" fontId="0" fillId="0" borderId="0" xfId="0" applyNumberForma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/>
    </xf>
    <xf numFmtId="9" fontId="32" fillId="0" borderId="0" xfId="2" applyFont="1" applyFill="1"/>
    <xf numFmtId="8" fontId="0" fillId="0" borderId="0" xfId="0" applyNumberFormat="1" applyFill="1"/>
    <xf numFmtId="0" fontId="0" fillId="0" borderId="0" xfId="0" applyFill="1" applyAlignment="1">
      <alignment horizontal="center"/>
    </xf>
    <xf numFmtId="9" fontId="33" fillId="0" borderId="0" xfId="2" applyFont="1" applyFill="1"/>
    <xf numFmtId="43" fontId="32" fillId="0" borderId="0" xfId="0" applyNumberFormat="1" applyFont="1" applyFill="1"/>
    <xf numFmtId="9" fontId="32" fillId="0" borderId="0" xfId="2" applyNumberFormat="1" applyFont="1" applyFill="1"/>
  </cellXfs>
  <cellStyles count="11">
    <cellStyle name="Comma" xfId="10" builtinId="3"/>
    <cellStyle name="Currency" xfId="1" builtinId="4"/>
    <cellStyle name="Normal" xfId="0" builtinId="0"/>
    <cellStyle name="Normal 8" xfId="8"/>
    <cellStyle name="Percent" xfId="2" builtinId="5"/>
    <cellStyle name="SAPDataCell" xfId="5"/>
    <cellStyle name="SAPDataTotalCell" xfId="7"/>
    <cellStyle name="SAPDimensionCell" xfId="3"/>
    <cellStyle name="SAPMemberCell" xfId="4"/>
    <cellStyle name="SAPMemberTotalCell" xfId="6"/>
    <cellStyle name="Style 1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B1" zoomScaleNormal="100" workbookViewId="0">
      <selection activeCell="B28" sqref="B28"/>
    </sheetView>
  </sheetViews>
  <sheetFormatPr defaultColWidth="9.109375" defaultRowHeight="13.8" x14ac:dyDescent="0.25"/>
  <cols>
    <col min="1" max="1" width="9.109375" style="5"/>
    <col min="2" max="2" width="49.109375" style="5" customWidth="1"/>
    <col min="3" max="3" width="14.33203125" style="5" bestFit="1" customWidth="1"/>
    <col min="4" max="4" width="12.88671875" style="5" customWidth="1"/>
    <col min="5" max="5" width="20.6640625" style="5" customWidth="1"/>
    <col min="6" max="6" width="16.109375" style="5" bestFit="1" customWidth="1"/>
    <col min="7" max="16384" width="9.109375" style="5"/>
  </cols>
  <sheetData>
    <row r="1" spans="1:6" s="2" customFormat="1" ht="16.5" customHeight="1" x14ac:dyDescent="0.25">
      <c r="A1" s="1"/>
      <c r="B1" s="1"/>
      <c r="C1" s="1"/>
      <c r="D1" s="1"/>
      <c r="F1" s="3"/>
    </row>
    <row r="2" spans="1:6" s="2" customFormat="1" ht="16.5" customHeight="1" x14ac:dyDescent="0.3">
      <c r="A2" s="1"/>
      <c r="B2" s="25"/>
      <c r="C2" s="1"/>
      <c r="D2" s="1"/>
      <c r="F2" s="23"/>
    </row>
    <row r="3" spans="1:6" ht="16.5" customHeight="1" x14ac:dyDescent="0.25">
      <c r="A3" s="4"/>
      <c r="B3" s="4"/>
      <c r="C3" s="4"/>
      <c r="D3" s="4"/>
      <c r="E3" s="24"/>
      <c r="F3" s="23"/>
    </row>
    <row r="4" spans="1:6" ht="16.5" customHeight="1" x14ac:dyDescent="0.25">
      <c r="A4" s="4"/>
      <c r="B4" s="4"/>
      <c r="C4" s="4"/>
      <c r="D4" s="4"/>
      <c r="E4" s="4"/>
      <c r="F4" s="4"/>
    </row>
    <row r="5" spans="1:6" ht="16.5" customHeight="1" x14ac:dyDescent="0.25">
      <c r="A5" s="4"/>
      <c r="B5" s="6" t="s">
        <v>0</v>
      </c>
      <c r="C5" s="6"/>
      <c r="D5" s="7"/>
      <c r="E5" s="7"/>
      <c r="F5" s="7"/>
    </row>
    <row r="6" spans="1:6" x14ac:dyDescent="0.25">
      <c r="A6" s="7"/>
      <c r="B6" s="169" t="s">
        <v>21</v>
      </c>
      <c r="C6" s="169"/>
      <c r="D6" s="169"/>
      <c r="E6" s="169"/>
      <c r="F6" s="169"/>
    </row>
    <row r="7" spans="1:6" x14ac:dyDescent="0.25">
      <c r="A7" s="4"/>
      <c r="B7" s="6" t="s">
        <v>13</v>
      </c>
      <c r="C7" s="6"/>
      <c r="D7" s="7"/>
      <c r="E7" s="7"/>
      <c r="F7" s="7"/>
    </row>
    <row r="8" spans="1:6" x14ac:dyDescent="0.25">
      <c r="A8" s="4"/>
      <c r="B8" s="6" t="s">
        <v>14</v>
      </c>
      <c r="C8" s="6"/>
      <c r="D8" s="7"/>
      <c r="E8" s="7"/>
      <c r="F8" s="7"/>
    </row>
    <row r="9" spans="1:6" s="2" customFormat="1" x14ac:dyDescent="0.25">
      <c r="A9" s="1"/>
      <c r="B9" s="8"/>
      <c r="C9" s="8"/>
      <c r="D9" s="9"/>
      <c r="E9" s="9"/>
      <c r="F9" s="10"/>
    </row>
    <row r="10" spans="1:6" x14ac:dyDescent="0.25">
      <c r="C10" s="11"/>
      <c r="D10" s="12" t="s">
        <v>1</v>
      </c>
      <c r="E10" s="13"/>
      <c r="F10" s="14" t="s">
        <v>2</v>
      </c>
    </row>
    <row r="11" spans="1:6" x14ac:dyDescent="0.25">
      <c r="A11" s="15" t="s">
        <v>3</v>
      </c>
      <c r="B11" s="15"/>
      <c r="C11" s="16"/>
      <c r="D11" s="14" t="s">
        <v>4</v>
      </c>
      <c r="E11" s="14" t="s">
        <v>2</v>
      </c>
      <c r="F11" s="14" t="s">
        <v>5</v>
      </c>
    </row>
    <row r="12" spans="1:6" x14ac:dyDescent="0.25">
      <c r="A12" s="17" t="s">
        <v>6</v>
      </c>
      <c r="B12" s="18" t="s">
        <v>7</v>
      </c>
      <c r="C12" s="19" t="s">
        <v>8</v>
      </c>
      <c r="D12" s="20" t="s">
        <v>9</v>
      </c>
      <c r="E12" s="21" t="s">
        <v>10</v>
      </c>
      <c r="F12" s="20" t="s">
        <v>11</v>
      </c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22">
        <v>1</v>
      </c>
      <c r="B14" s="26" t="s">
        <v>22</v>
      </c>
      <c r="C14" s="26"/>
      <c r="D14" s="27"/>
      <c r="E14" s="28"/>
      <c r="F14" s="28"/>
    </row>
    <row r="15" spans="1:6" x14ac:dyDescent="0.25">
      <c r="A15" s="22">
        <f>A14+1</f>
        <v>2</v>
      </c>
      <c r="B15" s="29" t="s">
        <v>15</v>
      </c>
      <c r="C15" s="29"/>
      <c r="D15" s="30">
        <f>+'Plant Assets'!O21</f>
        <v>36942846.152500004</v>
      </c>
      <c r="E15" s="30">
        <v>0</v>
      </c>
      <c r="F15" s="30">
        <f>E15-D15</f>
        <v>-36942846.152500004</v>
      </c>
    </row>
    <row r="16" spans="1:6" x14ac:dyDescent="0.25">
      <c r="A16" s="22">
        <f t="shared" ref="A16:A22" si="0">A15+1</f>
        <v>3</v>
      </c>
      <c r="B16" s="29" t="s">
        <v>16</v>
      </c>
      <c r="C16" s="29"/>
      <c r="D16" s="31">
        <f>-'Plant Assets'!P21</f>
        <v>-5365134.7412839206</v>
      </c>
      <c r="E16" s="31">
        <v>0</v>
      </c>
      <c r="F16" s="31">
        <f>E16-D16</f>
        <v>5365134.7412839206</v>
      </c>
    </row>
    <row r="17" spans="1:6" x14ac:dyDescent="0.25">
      <c r="A17" s="22">
        <f t="shared" si="0"/>
        <v>4</v>
      </c>
      <c r="B17" s="32" t="s">
        <v>17</v>
      </c>
      <c r="C17" s="32"/>
      <c r="D17" s="33">
        <f>+ADIT!AX23</f>
        <v>-7150075.8778283484</v>
      </c>
      <c r="E17" s="33">
        <v>0</v>
      </c>
      <c r="F17" s="33">
        <f>E17-D17</f>
        <v>7150075.8778283484</v>
      </c>
    </row>
    <row r="18" spans="1:6" x14ac:dyDescent="0.25">
      <c r="A18" s="22">
        <f t="shared" si="0"/>
        <v>5</v>
      </c>
      <c r="B18" s="34" t="s">
        <v>18</v>
      </c>
      <c r="C18" s="34"/>
      <c r="D18" s="30">
        <f>SUM(D15:D17)</f>
        <v>24427635.533387735</v>
      </c>
      <c r="E18" s="30">
        <f>SUM(E15:E17)</f>
        <v>0</v>
      </c>
      <c r="F18" s="30">
        <f>SUM(F15:F17)</f>
        <v>-24427635.533387735</v>
      </c>
    </row>
    <row r="19" spans="1:6" ht="14.4" x14ac:dyDescent="0.3">
      <c r="A19" s="22">
        <f t="shared" si="0"/>
        <v>6</v>
      </c>
      <c r="B19" s="35"/>
      <c r="C19" s="35"/>
      <c r="D19" s="35"/>
      <c r="E19" s="35"/>
      <c r="F19" s="35"/>
    </row>
    <row r="20" spans="1:6" ht="14.4" x14ac:dyDescent="0.3">
      <c r="A20" s="22">
        <f t="shared" si="0"/>
        <v>7</v>
      </c>
      <c r="B20" s="26" t="s">
        <v>23</v>
      </c>
      <c r="C20" s="26"/>
      <c r="D20" s="35"/>
      <c r="E20" s="35"/>
      <c r="F20" s="35"/>
    </row>
    <row r="21" spans="1:6" ht="14.4" x14ac:dyDescent="0.3">
      <c r="A21" s="22">
        <f t="shared" si="0"/>
        <v>8</v>
      </c>
      <c r="B21" s="29" t="s">
        <v>20</v>
      </c>
      <c r="C21" s="29"/>
      <c r="D21" s="36">
        <f>+'Plant Assets'!Q21</f>
        <v>876838.00277183345</v>
      </c>
      <c r="E21" s="35"/>
      <c r="F21" s="30">
        <f>E21-D21</f>
        <v>-876838.00277183345</v>
      </c>
    </row>
    <row r="22" spans="1:6" ht="14.4" x14ac:dyDescent="0.3">
      <c r="A22" s="22">
        <f t="shared" si="0"/>
        <v>9</v>
      </c>
      <c r="B22" s="35"/>
      <c r="C22" s="35"/>
      <c r="D22" s="35"/>
      <c r="E22" s="35"/>
      <c r="F22" s="35"/>
    </row>
    <row r="23" spans="1:6" ht="14.4" x14ac:dyDescent="0.3">
      <c r="A23"/>
      <c r="B23" s="37" t="s">
        <v>118</v>
      </c>
      <c r="C23" s="35"/>
      <c r="D23" s="167">
        <f>SUM(D21)</f>
        <v>876838.00277183345</v>
      </c>
      <c r="E23" s="167">
        <f>SUM(E21)</f>
        <v>0</v>
      </c>
      <c r="F23" s="167">
        <f>SUM(F21)</f>
        <v>-876838.00277183345</v>
      </c>
    </row>
    <row r="24" spans="1:6" ht="14.4" x14ac:dyDescent="0.3">
      <c r="A24"/>
      <c r="B24" s="37" t="s">
        <v>19</v>
      </c>
      <c r="C24" s="39">
        <v>0.21</v>
      </c>
      <c r="D24" s="35"/>
      <c r="E24" s="35"/>
      <c r="F24" s="38">
        <f>+C24*F23</f>
        <v>-184135.98058208503</v>
      </c>
    </row>
    <row r="25" spans="1:6" ht="15" thickBot="1" x14ac:dyDescent="0.35">
      <c r="A25"/>
      <c r="B25" s="37" t="s">
        <v>12</v>
      </c>
      <c r="C25" s="35"/>
      <c r="D25" s="35"/>
      <c r="E25" s="35"/>
      <c r="F25" s="168">
        <f>-F23+F24</f>
        <v>692702.02218974847</v>
      </c>
    </row>
    <row r="26" spans="1:6" ht="15" thickTop="1" x14ac:dyDescent="0.3">
      <c r="A26"/>
      <c r="B26"/>
      <c r="C26"/>
    </row>
    <row r="27" spans="1:6" ht="14.4" x14ac:dyDescent="0.3">
      <c r="A27"/>
      <c r="B27"/>
      <c r="C27"/>
    </row>
    <row r="28" spans="1:6" ht="14.4" x14ac:dyDescent="0.3">
      <c r="A28"/>
      <c r="B28"/>
      <c r="C28"/>
    </row>
    <row r="29" spans="1:6" ht="14.4" x14ac:dyDescent="0.3">
      <c r="A29"/>
      <c r="B29"/>
      <c r="C29"/>
    </row>
    <row r="30" spans="1:6" ht="14.4" x14ac:dyDescent="0.3">
      <c r="A30"/>
      <c r="B30"/>
      <c r="C30"/>
    </row>
    <row r="31" spans="1:6" ht="14.4" x14ac:dyDescent="0.3">
      <c r="A31"/>
      <c r="B31"/>
      <c r="C31"/>
    </row>
    <row r="32" spans="1:6" ht="14.4" x14ac:dyDescent="0.3">
      <c r="A32"/>
      <c r="B32"/>
      <c r="C32"/>
    </row>
    <row r="33" spans="1:3" ht="14.4" x14ac:dyDescent="0.3">
      <c r="A33"/>
      <c r="B33"/>
      <c r="C33"/>
    </row>
    <row r="34" spans="1:3" ht="14.4" x14ac:dyDescent="0.3">
      <c r="A34"/>
      <c r="B34"/>
      <c r="C34"/>
    </row>
    <row r="35" spans="1:3" ht="14.4" x14ac:dyDescent="0.3">
      <c r="A35"/>
      <c r="B35"/>
      <c r="C35"/>
    </row>
    <row r="36" spans="1:3" ht="14.4" x14ac:dyDescent="0.3">
      <c r="A36"/>
      <c r="B36"/>
      <c r="C36"/>
    </row>
  </sheetData>
  <mergeCells count="1">
    <mergeCell ref="B6:F6"/>
  </mergeCells>
  <pageMargins left="0.7" right="0.7" top="0.75" bottom="0.28999999999999998" header="0.3" footer="0.17"/>
  <pageSetup scale="98" orientation="landscape" r:id="rId1"/>
  <headerFooter>
    <oddHeader>&amp;RExh. JL-XX
Dockets UE-190529 / UG-190530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pane xSplit="2" ySplit="3" topLeftCell="C4" activePane="bottomRight" state="frozen"/>
      <selection activeCell="H14" sqref="H14"/>
      <selection pane="topRight" activeCell="H14" sqref="H14"/>
      <selection pane="bottomLeft" activeCell="H14" sqref="H14"/>
      <selection pane="bottomRight" sqref="A1:XFD1048576"/>
    </sheetView>
  </sheetViews>
  <sheetFormatPr defaultColWidth="8.88671875" defaultRowHeight="13.8" x14ac:dyDescent="0.25"/>
  <cols>
    <col min="1" max="1" width="18.6640625" style="41" bestFit="1" customWidth="1"/>
    <col min="2" max="2" width="8.44140625" style="182" bestFit="1" customWidth="1"/>
    <col min="3" max="3" width="19.6640625" style="193" bestFit="1" customWidth="1"/>
    <col min="4" max="4" width="15.6640625" style="193" bestFit="1" customWidth="1"/>
    <col min="5" max="5" width="15.6640625" style="193" customWidth="1"/>
    <col min="6" max="6" width="8.44140625" style="178" bestFit="1" customWidth="1"/>
    <col min="7" max="7" width="15.6640625" style="193" bestFit="1" customWidth="1"/>
    <col min="8" max="8" width="14.5546875" style="193" bestFit="1" customWidth="1"/>
    <col min="9" max="9" width="14.5546875" style="193" customWidth="1"/>
    <col min="10" max="10" width="8.44140625" style="178" bestFit="1" customWidth="1"/>
    <col min="11" max="12" width="15.6640625" style="41" bestFit="1" customWidth="1"/>
    <col min="13" max="13" width="14.33203125" style="41" bestFit="1" customWidth="1"/>
    <col min="14" max="14" width="8.44140625" style="41" bestFit="1" customWidth="1"/>
    <col min="15" max="16" width="15.6640625" style="41" bestFit="1" customWidth="1"/>
    <col min="17" max="17" width="14.33203125" style="41" bestFit="1" customWidth="1"/>
    <col min="18" max="16384" width="8.88671875" style="41"/>
  </cols>
  <sheetData>
    <row r="1" spans="1:17" x14ac:dyDescent="0.25">
      <c r="A1" s="172" t="s">
        <v>35</v>
      </c>
      <c r="B1" s="173"/>
      <c r="C1" s="174"/>
      <c r="D1" s="175"/>
      <c r="E1" s="175"/>
      <c r="F1" s="176"/>
      <c r="G1" s="177"/>
      <c r="H1" s="175"/>
      <c r="I1" s="175"/>
      <c r="P1" s="40"/>
    </row>
    <row r="2" spans="1:17" x14ac:dyDescent="0.25">
      <c r="A2" s="179"/>
      <c r="B2" s="180"/>
      <c r="C2" s="181" t="s">
        <v>34</v>
      </c>
      <c r="D2" s="181"/>
      <c r="E2" s="181"/>
      <c r="G2" s="181" t="s">
        <v>33</v>
      </c>
      <c r="H2" s="181"/>
      <c r="I2" s="181"/>
      <c r="K2" s="181" t="s">
        <v>32</v>
      </c>
      <c r="L2" s="181"/>
      <c r="M2" s="181"/>
      <c r="O2" s="181" t="s">
        <v>31</v>
      </c>
      <c r="P2" s="181"/>
      <c r="Q2" s="181"/>
    </row>
    <row r="3" spans="1:17" x14ac:dyDescent="0.25">
      <c r="C3" s="183" t="s">
        <v>30</v>
      </c>
      <c r="D3" s="183" t="s">
        <v>29</v>
      </c>
      <c r="E3" s="184" t="s">
        <v>28</v>
      </c>
      <c r="F3" s="184"/>
      <c r="G3" s="183" t="s">
        <v>30</v>
      </c>
      <c r="H3" s="183" t="s">
        <v>29</v>
      </c>
      <c r="I3" s="184" t="s">
        <v>28</v>
      </c>
      <c r="J3" s="184"/>
      <c r="K3" s="183" t="s">
        <v>30</v>
      </c>
      <c r="L3" s="183" t="s">
        <v>29</v>
      </c>
      <c r="M3" s="184" t="s">
        <v>28</v>
      </c>
      <c r="O3" s="183" t="s">
        <v>30</v>
      </c>
      <c r="P3" s="183" t="s">
        <v>29</v>
      </c>
      <c r="Q3" s="184" t="s">
        <v>28</v>
      </c>
    </row>
    <row r="4" spans="1:17" x14ac:dyDescent="0.25">
      <c r="B4" s="41"/>
      <c r="C4" s="41"/>
      <c r="D4" s="41"/>
      <c r="E4" s="41"/>
      <c r="F4" s="41"/>
      <c r="G4" s="41"/>
      <c r="H4" s="41"/>
      <c r="I4" s="41"/>
      <c r="J4" s="41"/>
      <c r="L4" s="40"/>
    </row>
    <row r="5" spans="1:17" x14ac:dyDescent="0.25">
      <c r="A5" s="185">
        <v>44896</v>
      </c>
      <c r="B5" s="41"/>
      <c r="C5" s="40">
        <f t="array" ref="C5:C17">TRANSPOSE('Detail EOP Dec23'!BR100:CD100)</f>
        <v>296374.7</v>
      </c>
      <c r="D5" s="40">
        <v>0</v>
      </c>
      <c r="E5" s="40">
        <v>0</v>
      </c>
      <c r="F5" s="40"/>
      <c r="G5" s="40">
        <f t="array" ref="G5:G17">TRANSPOSE('Detail EOP Dec23'!BR102:CD102)</f>
        <v>32275933.68</v>
      </c>
      <c r="H5" s="40">
        <f t="array" ref="H5:H17">TRANSPOSE('Detail EOP Dec23'!BR104:CD104)</f>
        <v>3947684.3859415799</v>
      </c>
      <c r="I5" s="40">
        <f t="array" ref="I5:I17">TRANSPOSE('Detail EOP Dec23'!BR103:CD103)</f>
        <v>59441.474137166668</v>
      </c>
      <c r="J5" s="40"/>
      <c r="K5" s="40">
        <f t="array" ref="K5:K17">TRANSPOSE('Detail EOP Dec23'!BR106:CD106)</f>
        <v>4374118.47</v>
      </c>
      <c r="L5" s="40">
        <f t="array" ref="L5:L17">TRANSPOSE('Detail EOP Dec23'!BR108:CD108)</f>
        <v>978919.11995366786</v>
      </c>
      <c r="M5" s="40">
        <f t="array" ref="M5:M17">TRANSPOSE('Detail EOP Dec23'!BR107:CD107)</f>
        <v>15054.257734250003</v>
      </c>
      <c r="O5" s="40">
        <f t="shared" ref="O5:O17" si="0">C5+G5+K5</f>
        <v>36946426.850000001</v>
      </c>
      <c r="P5" s="40">
        <f t="shared" ref="P5:P17" si="1">D5+H5+L5</f>
        <v>4926603.5058952477</v>
      </c>
      <c r="Q5" s="40">
        <f t="shared" ref="Q5:Q17" si="2">E5+I5+M5</f>
        <v>74495.731871416676</v>
      </c>
    </row>
    <row r="6" spans="1:17" x14ac:dyDescent="0.25">
      <c r="A6" s="185">
        <v>44927</v>
      </c>
      <c r="B6" s="41"/>
      <c r="C6" s="40">
        <v>296374.7</v>
      </c>
      <c r="D6" s="40">
        <v>0</v>
      </c>
      <c r="E6" s="40">
        <v>0</v>
      </c>
      <c r="F6" s="40"/>
      <c r="G6" s="40">
        <v>32272197.300000001</v>
      </c>
      <c r="H6" s="40">
        <v>4007929.2340759132</v>
      </c>
      <c r="I6" s="40">
        <v>60244.848134333341</v>
      </c>
      <c r="J6" s="40"/>
      <c r="K6" s="40">
        <v>4374118.47</v>
      </c>
      <c r="L6" s="40">
        <v>991968.57338916778</v>
      </c>
      <c r="M6" s="40">
        <v>13049.4534355</v>
      </c>
      <c r="O6" s="40">
        <f t="shared" si="0"/>
        <v>36942690.469999999</v>
      </c>
      <c r="P6" s="40">
        <f t="shared" si="1"/>
        <v>4999897.8074650811</v>
      </c>
      <c r="Q6" s="40">
        <f t="shared" si="2"/>
        <v>73294.301569833333</v>
      </c>
    </row>
    <row r="7" spans="1:17" x14ac:dyDescent="0.25">
      <c r="A7" s="185">
        <v>44958</v>
      </c>
      <c r="B7" s="41"/>
      <c r="C7" s="40">
        <v>296374.7</v>
      </c>
      <c r="D7" s="40">
        <v>0</v>
      </c>
      <c r="E7" s="40">
        <v>0</v>
      </c>
      <c r="F7" s="40"/>
      <c r="G7" s="40">
        <v>32272197.300000001</v>
      </c>
      <c r="H7" s="40">
        <v>4068439.5218439135</v>
      </c>
      <c r="I7" s="40">
        <v>60510.287767999995</v>
      </c>
      <c r="J7" s="40"/>
      <c r="K7" s="40">
        <v>4374118.47</v>
      </c>
      <c r="L7" s="40">
        <v>1004507.7130031678</v>
      </c>
      <c r="M7" s="40">
        <v>12539.139614</v>
      </c>
      <c r="O7" s="40">
        <f t="shared" si="0"/>
        <v>36942690.469999999</v>
      </c>
      <c r="P7" s="40">
        <f t="shared" si="1"/>
        <v>5072947.2348470809</v>
      </c>
      <c r="Q7" s="40">
        <f t="shared" si="2"/>
        <v>73049.427381999994</v>
      </c>
    </row>
    <row r="8" spans="1:17" x14ac:dyDescent="0.25">
      <c r="A8" s="185">
        <v>44986</v>
      </c>
      <c r="B8" s="41"/>
      <c r="C8" s="40">
        <v>296374.7</v>
      </c>
      <c r="D8" s="40">
        <v>0</v>
      </c>
      <c r="E8" s="40">
        <v>0</v>
      </c>
      <c r="F8" s="40"/>
      <c r="G8" s="40">
        <v>32272197.300000001</v>
      </c>
      <c r="H8" s="40">
        <v>4128949.8096119133</v>
      </c>
      <c r="I8" s="40">
        <v>60510.287767999995</v>
      </c>
      <c r="J8" s="40"/>
      <c r="K8" s="40">
        <v>4374118.47</v>
      </c>
      <c r="L8" s="40">
        <v>1017046.8526171678</v>
      </c>
      <c r="M8" s="40">
        <v>12539.139614</v>
      </c>
      <c r="O8" s="40">
        <f t="shared" si="0"/>
        <v>36942690.469999999</v>
      </c>
      <c r="P8" s="40">
        <f t="shared" si="1"/>
        <v>5145996.6622290807</v>
      </c>
      <c r="Q8" s="40">
        <f t="shared" si="2"/>
        <v>73049.427381999994</v>
      </c>
    </row>
    <row r="9" spans="1:17" x14ac:dyDescent="0.25">
      <c r="A9" s="185">
        <v>45017</v>
      </c>
      <c r="B9" s="41"/>
      <c r="C9" s="40">
        <v>296374.7</v>
      </c>
      <c r="D9" s="40">
        <v>0</v>
      </c>
      <c r="E9" s="40">
        <v>0</v>
      </c>
      <c r="F9" s="40"/>
      <c r="G9" s="40">
        <v>32272197.300000001</v>
      </c>
      <c r="H9" s="40">
        <v>4189460.0973799126</v>
      </c>
      <c r="I9" s="40">
        <v>60510.287767999995</v>
      </c>
      <c r="J9" s="40"/>
      <c r="K9" s="40">
        <v>4374118.47</v>
      </c>
      <c r="L9" s="40">
        <v>1029585.9922311679</v>
      </c>
      <c r="M9" s="40">
        <v>12539.139614</v>
      </c>
      <c r="O9" s="40">
        <f t="shared" si="0"/>
        <v>36942690.469999999</v>
      </c>
      <c r="P9" s="40">
        <f t="shared" si="1"/>
        <v>5219046.0896110805</v>
      </c>
      <c r="Q9" s="40">
        <f t="shared" si="2"/>
        <v>73049.427381999994</v>
      </c>
    </row>
    <row r="10" spans="1:17" x14ac:dyDescent="0.25">
      <c r="A10" s="185">
        <v>45047</v>
      </c>
      <c r="B10" s="41"/>
      <c r="C10" s="40">
        <v>296374.7</v>
      </c>
      <c r="D10" s="40">
        <v>0</v>
      </c>
      <c r="E10" s="40">
        <v>0</v>
      </c>
      <c r="F10" s="40"/>
      <c r="G10" s="40">
        <v>32272197.300000001</v>
      </c>
      <c r="H10" s="40">
        <v>4249970.3851479124</v>
      </c>
      <c r="I10" s="40">
        <v>60510.287767999995</v>
      </c>
      <c r="J10" s="40"/>
      <c r="K10" s="40">
        <v>4374118.47</v>
      </c>
      <c r="L10" s="40">
        <v>1042125.1318451678</v>
      </c>
      <c r="M10" s="40">
        <v>12539.139614</v>
      </c>
      <c r="O10" s="40">
        <f t="shared" si="0"/>
        <v>36942690.469999999</v>
      </c>
      <c r="P10" s="40">
        <f t="shared" si="1"/>
        <v>5292095.5169930803</v>
      </c>
      <c r="Q10" s="40">
        <f t="shared" si="2"/>
        <v>73049.427381999994</v>
      </c>
    </row>
    <row r="11" spans="1:17" x14ac:dyDescent="0.25">
      <c r="A11" s="185">
        <v>45078</v>
      </c>
      <c r="B11" s="41"/>
      <c r="C11" s="40">
        <v>296374.7</v>
      </c>
      <c r="D11" s="40">
        <v>0</v>
      </c>
      <c r="E11" s="40">
        <v>0</v>
      </c>
      <c r="F11" s="40"/>
      <c r="G11" s="40">
        <v>32272197.300000001</v>
      </c>
      <c r="H11" s="40">
        <v>4310480.6729159113</v>
      </c>
      <c r="I11" s="40">
        <v>60510.287767999995</v>
      </c>
      <c r="J11" s="40"/>
      <c r="K11" s="40">
        <v>4374118.47</v>
      </c>
      <c r="L11" s="40">
        <v>1054664.2714591676</v>
      </c>
      <c r="M11" s="40">
        <v>12539.139614</v>
      </c>
      <c r="O11" s="40">
        <f t="shared" si="0"/>
        <v>36942690.469999999</v>
      </c>
      <c r="P11" s="40">
        <f t="shared" si="1"/>
        <v>5365144.9443750791</v>
      </c>
      <c r="Q11" s="40">
        <f t="shared" si="2"/>
        <v>73049.427381999994</v>
      </c>
    </row>
    <row r="12" spans="1:17" x14ac:dyDescent="0.25">
      <c r="A12" s="185">
        <v>45108</v>
      </c>
      <c r="B12" s="41"/>
      <c r="C12" s="40">
        <v>296374.7</v>
      </c>
      <c r="D12" s="40">
        <v>0</v>
      </c>
      <c r="E12" s="40">
        <v>0</v>
      </c>
      <c r="F12" s="40"/>
      <c r="G12" s="40">
        <v>32272197.300000001</v>
      </c>
      <c r="H12" s="40">
        <v>4370990.960683912</v>
      </c>
      <c r="I12" s="40">
        <v>60510.287767999995</v>
      </c>
      <c r="J12" s="40"/>
      <c r="K12" s="40">
        <v>4374118.47</v>
      </c>
      <c r="L12" s="40">
        <v>1067203.4110731676</v>
      </c>
      <c r="M12" s="40">
        <v>12539.139614</v>
      </c>
      <c r="O12" s="40">
        <f t="shared" si="0"/>
        <v>36942690.469999999</v>
      </c>
      <c r="P12" s="40">
        <f t="shared" si="1"/>
        <v>5438194.3717570798</v>
      </c>
      <c r="Q12" s="40">
        <f t="shared" si="2"/>
        <v>73049.427381999994</v>
      </c>
    </row>
    <row r="13" spans="1:17" x14ac:dyDescent="0.25">
      <c r="A13" s="185">
        <v>45139</v>
      </c>
      <c r="B13" s="41"/>
      <c r="C13" s="40">
        <v>296374.7</v>
      </c>
      <c r="D13" s="40">
        <v>0</v>
      </c>
      <c r="E13" s="40">
        <v>0</v>
      </c>
      <c r="F13" s="40"/>
      <c r="G13" s="40">
        <v>32272197.300000001</v>
      </c>
      <c r="H13" s="40">
        <v>4431501.2484519118</v>
      </c>
      <c r="I13" s="40">
        <v>60510.287767999995</v>
      </c>
      <c r="J13" s="40"/>
      <c r="K13" s="40">
        <v>4374118.47</v>
      </c>
      <c r="L13" s="40">
        <v>1079742.5506871676</v>
      </c>
      <c r="M13" s="40">
        <v>12539.139614</v>
      </c>
      <c r="O13" s="40">
        <f t="shared" si="0"/>
        <v>36942690.469999999</v>
      </c>
      <c r="P13" s="40">
        <f t="shared" si="1"/>
        <v>5511243.7991390796</v>
      </c>
      <c r="Q13" s="40">
        <f t="shared" si="2"/>
        <v>73049.427381999994</v>
      </c>
    </row>
    <row r="14" spans="1:17" x14ac:dyDescent="0.25">
      <c r="A14" s="185">
        <v>45170</v>
      </c>
      <c r="B14" s="41"/>
      <c r="C14" s="40">
        <v>296374.7</v>
      </c>
      <c r="D14" s="40">
        <v>0</v>
      </c>
      <c r="E14" s="40">
        <v>0</v>
      </c>
      <c r="F14" s="40"/>
      <c r="G14" s="40">
        <v>32272197.300000001</v>
      </c>
      <c r="H14" s="40">
        <v>4492011.5362199116</v>
      </c>
      <c r="I14" s="40">
        <v>60510.287767999995</v>
      </c>
      <c r="J14" s="40"/>
      <c r="K14" s="40">
        <v>4374118.47</v>
      </c>
      <c r="L14" s="40">
        <v>1092281.6903011675</v>
      </c>
      <c r="M14" s="40">
        <v>12539.139614</v>
      </c>
      <c r="O14" s="40">
        <f t="shared" si="0"/>
        <v>36942690.469999999</v>
      </c>
      <c r="P14" s="40">
        <f t="shared" si="1"/>
        <v>5584293.2265210794</v>
      </c>
      <c r="Q14" s="40">
        <f t="shared" si="2"/>
        <v>73049.427381999994</v>
      </c>
    </row>
    <row r="15" spans="1:17" x14ac:dyDescent="0.25">
      <c r="A15" s="185">
        <v>45200</v>
      </c>
      <c r="B15" s="41"/>
      <c r="C15" s="40">
        <v>296374.7</v>
      </c>
      <c r="D15" s="40">
        <v>0</v>
      </c>
      <c r="E15" s="40">
        <v>0</v>
      </c>
      <c r="F15" s="40"/>
      <c r="G15" s="40">
        <v>32272197.300000001</v>
      </c>
      <c r="H15" s="40">
        <v>4552521.8239879124</v>
      </c>
      <c r="I15" s="40">
        <v>60510.287767999995</v>
      </c>
      <c r="J15" s="40"/>
      <c r="K15" s="40">
        <v>4374118.47</v>
      </c>
      <c r="L15" s="40">
        <v>1104820.8299151678</v>
      </c>
      <c r="M15" s="40">
        <v>12539.139614</v>
      </c>
      <c r="O15" s="40">
        <f t="shared" si="0"/>
        <v>36942690.469999999</v>
      </c>
      <c r="P15" s="40">
        <f t="shared" si="1"/>
        <v>5657342.6539030802</v>
      </c>
      <c r="Q15" s="40">
        <f t="shared" si="2"/>
        <v>73049.427381999994</v>
      </c>
    </row>
    <row r="16" spans="1:17" x14ac:dyDescent="0.25">
      <c r="A16" s="185">
        <v>45231</v>
      </c>
      <c r="B16" s="41"/>
      <c r="C16" s="40">
        <v>296374.7</v>
      </c>
      <c r="D16" s="40">
        <v>0</v>
      </c>
      <c r="E16" s="40">
        <v>0</v>
      </c>
      <c r="F16" s="40"/>
      <c r="G16" s="40">
        <v>32272197.300000001</v>
      </c>
      <c r="H16" s="40">
        <v>4613032.1117559122</v>
      </c>
      <c r="I16" s="40">
        <v>60510.287767999995</v>
      </c>
      <c r="J16" s="40"/>
      <c r="K16" s="40">
        <v>4374118.47</v>
      </c>
      <c r="L16" s="40">
        <v>1117359.9695291675</v>
      </c>
      <c r="M16" s="40">
        <v>12539.139614</v>
      </c>
      <c r="O16" s="40">
        <f t="shared" si="0"/>
        <v>36942690.469999999</v>
      </c>
      <c r="P16" s="40">
        <f t="shared" si="1"/>
        <v>5730392.0812850799</v>
      </c>
      <c r="Q16" s="40">
        <f t="shared" si="2"/>
        <v>73049.427381999994</v>
      </c>
    </row>
    <row r="17" spans="1:17" x14ac:dyDescent="0.25">
      <c r="A17" s="185">
        <v>45261</v>
      </c>
      <c r="B17" s="41"/>
      <c r="C17" s="40">
        <v>296374.7</v>
      </c>
      <c r="D17" s="40">
        <v>0</v>
      </c>
      <c r="E17" s="40">
        <v>0</v>
      </c>
      <c r="F17" s="40"/>
      <c r="G17" s="40">
        <v>32272197.300000001</v>
      </c>
      <c r="H17" s="40">
        <v>4673542.3995239111</v>
      </c>
      <c r="I17" s="40">
        <v>60510.287767999995</v>
      </c>
      <c r="J17" s="40"/>
      <c r="K17" s="40">
        <v>4374118.47</v>
      </c>
      <c r="L17" s="40">
        <v>1129899.1091431677</v>
      </c>
      <c r="M17" s="40">
        <v>12539.139614</v>
      </c>
      <c r="O17" s="40">
        <f t="shared" si="0"/>
        <v>36942690.469999999</v>
      </c>
      <c r="P17" s="40">
        <f t="shared" si="1"/>
        <v>5803441.5086670788</v>
      </c>
      <c r="Q17" s="40">
        <f t="shared" si="2"/>
        <v>73049.427381999994</v>
      </c>
    </row>
    <row r="18" spans="1:17" x14ac:dyDescent="0.25">
      <c r="A18" s="185"/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O18" s="40">
        <f t="shared" ref="O18:P20" si="3">C18+G18+K18</f>
        <v>0</v>
      </c>
      <c r="P18" s="40">
        <f t="shared" si="3"/>
        <v>0</v>
      </c>
      <c r="Q18" s="40"/>
    </row>
    <row r="19" spans="1:17" x14ac:dyDescent="0.25">
      <c r="A19" s="185"/>
      <c r="B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O19" s="40">
        <f t="shared" si="3"/>
        <v>0</v>
      </c>
      <c r="P19" s="40">
        <f t="shared" si="3"/>
        <v>0</v>
      </c>
      <c r="Q19" s="40"/>
    </row>
    <row r="20" spans="1:17" x14ac:dyDescent="0.25">
      <c r="B20" s="41"/>
      <c r="C20" s="41"/>
      <c r="D20" s="41"/>
      <c r="E20" s="41"/>
      <c r="F20" s="41"/>
      <c r="G20" s="41"/>
      <c r="H20" s="41"/>
      <c r="I20" s="41"/>
      <c r="J20" s="41"/>
      <c r="O20" s="40">
        <f t="shared" si="3"/>
        <v>0</v>
      </c>
      <c r="P20" s="40">
        <f t="shared" si="3"/>
        <v>0</v>
      </c>
      <c r="Q20" s="40">
        <f>P20-P19</f>
        <v>0</v>
      </c>
    </row>
    <row r="21" spans="1:17" ht="14.4" thickBot="1" x14ac:dyDescent="0.3">
      <c r="A21" s="186" t="s">
        <v>27</v>
      </c>
      <c r="B21" s="187"/>
      <c r="C21" s="188">
        <f>((C5+C17)+(2*(SUM(C6:C16))))/24</f>
        <v>296374.70000000007</v>
      </c>
      <c r="D21" s="188">
        <f>((D5+D17)+(2*(SUM(D6:D16))))/24</f>
        <v>0</v>
      </c>
      <c r="E21" s="188">
        <f>SUM(E6:E17)</f>
        <v>0</v>
      </c>
      <c r="F21" s="176"/>
      <c r="G21" s="188">
        <f>((G5+G17)+(2*(SUM(G6:G16))))/24</f>
        <v>32272352.982500006</v>
      </c>
      <c r="H21" s="188">
        <f>((H5+H17)+(2*(SUM(H6:H16))))/24</f>
        <v>4310491.7329006493</v>
      </c>
      <c r="I21" s="188">
        <f>SUM(I6:I17)</f>
        <v>725858.01358233334</v>
      </c>
      <c r="J21" s="176"/>
      <c r="K21" s="188">
        <f>((K5+K17)+(2*(SUM(K6:K16))))/24</f>
        <v>4374118.47</v>
      </c>
      <c r="L21" s="188">
        <f>((L5+L17)+(2*(SUM(L6:L16))))/24</f>
        <v>1054643.008383272</v>
      </c>
      <c r="M21" s="188">
        <f>SUM(M6:M17)</f>
        <v>150979.98918949999</v>
      </c>
      <c r="O21" s="188">
        <f>((O5+O17)+(2*(SUM(O6:O16))))/24</f>
        <v>36942846.152500004</v>
      </c>
      <c r="P21" s="188">
        <f>((P5+P17)+(2*(SUM(P6:P16))))/24</f>
        <v>5365134.7412839206</v>
      </c>
      <c r="Q21" s="188">
        <f>SUM(Q6:Q17)</f>
        <v>876838.00277183345</v>
      </c>
    </row>
    <row r="22" spans="1:17" ht="14.4" thickTop="1" x14ac:dyDescent="0.25">
      <c r="C22" s="189" t="s">
        <v>26</v>
      </c>
      <c r="D22" s="189" t="s">
        <v>26</v>
      </c>
      <c r="E22" s="189" t="s">
        <v>25</v>
      </c>
      <c r="G22" s="189" t="s">
        <v>26</v>
      </c>
      <c r="H22" s="189" t="s">
        <v>26</v>
      </c>
      <c r="I22" s="189" t="s">
        <v>25</v>
      </c>
      <c r="K22" s="189" t="s">
        <v>26</v>
      </c>
      <c r="L22" s="189" t="s">
        <v>26</v>
      </c>
      <c r="M22" s="189" t="s">
        <v>25</v>
      </c>
      <c r="O22" s="189" t="s">
        <v>26</v>
      </c>
      <c r="P22" s="189" t="s">
        <v>26</v>
      </c>
      <c r="Q22" s="189" t="s">
        <v>25</v>
      </c>
    </row>
    <row r="23" spans="1:17" x14ac:dyDescent="0.25">
      <c r="B23" s="190" t="s">
        <v>24</v>
      </c>
      <c r="C23" s="191">
        <f>+'Detail EOP Dec23'!CD114+-C21</f>
        <v>0</v>
      </c>
      <c r="D23" s="192"/>
      <c r="E23" s="192"/>
      <c r="F23" s="190" t="s">
        <v>24</v>
      </c>
      <c r="G23" s="191">
        <f>+'Detail EOP Dec23'!CD115-G21</f>
        <v>0</v>
      </c>
      <c r="H23" s="191">
        <f>+'Detail EOP Dec23'!CD116-H21</f>
        <v>0</v>
      </c>
      <c r="I23" s="191">
        <f>SUM('Detail EOP Dec23'!BS103:CD103)-I21</f>
        <v>0</v>
      </c>
      <c r="J23" s="190" t="s">
        <v>24</v>
      </c>
      <c r="K23" s="191">
        <f>+'Detail EOP Dec23'!CD117-K21</f>
        <v>0</v>
      </c>
      <c r="L23" s="191">
        <f>+'Detail EOP Dec23'!CD118-L21</f>
        <v>0</v>
      </c>
      <c r="M23" s="191">
        <f>SUM('Detail EOP Dec23'!BS107:CD107)-M21</f>
        <v>0</v>
      </c>
      <c r="N23" s="190" t="s">
        <v>24</v>
      </c>
      <c r="O23" s="191">
        <f>+'Detail EOP Dec23'!CD119-O21</f>
        <v>0</v>
      </c>
      <c r="P23" s="191">
        <f>+'Detail EOP Dec23'!CD120-P21</f>
        <v>0</v>
      </c>
      <c r="Q23" s="191">
        <f>SUM('Detail EOP Dec23'!BS111:CD111)-Q21</f>
        <v>0</v>
      </c>
    </row>
    <row r="24" spans="1:17" ht="14.4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7" ht="14.4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7" ht="14.4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</row>
  </sheetData>
  <pageMargins left="0.7" right="0.7" top="0.75" bottom="0.75" header="0.3" footer="0.3"/>
  <pageSetup scale="89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2"/>
  <sheetViews>
    <sheetView zoomScale="85" zoomScaleNormal="85" workbookViewId="0">
      <pane xSplit="3" ySplit="2" topLeftCell="BO89" activePane="bottomRight" state="frozen"/>
      <selection activeCell="H14" sqref="H14"/>
      <selection pane="topRight" activeCell="H14" sqref="H14"/>
      <selection pane="bottomLeft" activeCell="H14" sqref="H14"/>
      <selection pane="bottomRight" activeCell="B118" sqref="B118"/>
    </sheetView>
  </sheetViews>
  <sheetFormatPr defaultColWidth="13.6640625" defaultRowHeight="14.4" outlineLevelCol="1" x14ac:dyDescent="0.3"/>
  <cols>
    <col min="1" max="1" width="50.5546875" style="45" bestFit="1" customWidth="1"/>
    <col min="2" max="2" width="15.109375" style="44" customWidth="1"/>
    <col min="3" max="3" width="11.109375" style="43" customWidth="1"/>
    <col min="4" max="4" width="13.88671875" style="42" hidden="1" customWidth="1" outlineLevel="1"/>
    <col min="5" max="5" width="15.33203125" style="42" hidden="1" customWidth="1" outlineLevel="1"/>
    <col min="6" max="66" width="13.88671875" style="42" hidden="1" customWidth="1" outlineLevel="1"/>
    <col min="67" max="67" width="13.88671875" style="42" customWidth="1" collapsed="1"/>
    <col min="68" max="69" width="13.88671875" style="42" customWidth="1"/>
    <col min="70" max="70" width="14.33203125" style="42" bestFit="1" customWidth="1"/>
    <col min="71" max="81" width="13.88671875" style="42" bestFit="1" customWidth="1"/>
    <col min="82" max="82" width="14.33203125" style="42" bestFit="1" customWidth="1"/>
    <col min="83" max="83" width="15.109375" style="42" bestFit="1" customWidth="1"/>
    <col min="84" max="84" width="13.88671875" style="42" bestFit="1" customWidth="1"/>
    <col min="85" max="16384" width="13.6640625" style="42"/>
  </cols>
  <sheetData>
    <row r="1" spans="1:86" ht="21.6" thickBot="1" x14ac:dyDescent="0.45">
      <c r="A1" s="156" t="s">
        <v>72</v>
      </c>
      <c r="B1" s="154"/>
      <c r="C1" s="155"/>
      <c r="D1" s="155"/>
      <c r="E1" s="155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</row>
    <row r="2" spans="1:86" x14ac:dyDescent="0.3">
      <c r="A2" s="133" t="s">
        <v>68</v>
      </c>
      <c r="B2" s="99" t="s">
        <v>63</v>
      </c>
      <c r="C2" s="95" t="s">
        <v>62</v>
      </c>
      <c r="D2" s="153">
        <v>43268</v>
      </c>
      <c r="E2" s="152">
        <v>43298</v>
      </c>
      <c r="F2" s="152">
        <v>43329</v>
      </c>
      <c r="G2" s="152">
        <v>43360</v>
      </c>
      <c r="H2" s="152">
        <v>43390</v>
      </c>
      <c r="I2" s="152">
        <v>43421</v>
      </c>
      <c r="J2" s="152">
        <v>43451</v>
      </c>
      <c r="K2" s="152">
        <v>43118</v>
      </c>
      <c r="L2" s="152">
        <v>43149</v>
      </c>
      <c r="M2" s="152">
        <v>43177</v>
      </c>
      <c r="N2" s="152">
        <v>43208</v>
      </c>
      <c r="O2" s="152">
        <v>43238</v>
      </c>
      <c r="P2" s="152">
        <v>43269</v>
      </c>
      <c r="Q2" s="152">
        <v>43299</v>
      </c>
      <c r="R2" s="152">
        <v>43330</v>
      </c>
      <c r="S2" s="152">
        <v>43361</v>
      </c>
      <c r="T2" s="152">
        <v>43391</v>
      </c>
      <c r="U2" s="152">
        <v>43422</v>
      </c>
      <c r="V2" s="152">
        <v>43452</v>
      </c>
      <c r="W2" s="152">
        <v>43484</v>
      </c>
      <c r="X2" s="152">
        <v>43515</v>
      </c>
      <c r="Y2" s="152">
        <v>43543</v>
      </c>
      <c r="Z2" s="152">
        <v>43574</v>
      </c>
      <c r="AA2" s="152">
        <v>43604</v>
      </c>
      <c r="AB2" s="152">
        <v>43635</v>
      </c>
      <c r="AC2" s="152">
        <v>43665</v>
      </c>
      <c r="AD2" s="152">
        <v>43696</v>
      </c>
      <c r="AE2" s="152">
        <v>43727</v>
      </c>
      <c r="AF2" s="152">
        <v>43757</v>
      </c>
      <c r="AG2" s="152">
        <v>43788</v>
      </c>
      <c r="AH2" s="152">
        <v>43818</v>
      </c>
      <c r="AI2" s="152">
        <v>43850</v>
      </c>
      <c r="AJ2" s="152">
        <v>43881</v>
      </c>
      <c r="AK2" s="152">
        <v>43910</v>
      </c>
      <c r="AL2" s="152">
        <v>43941</v>
      </c>
      <c r="AM2" s="152">
        <v>43971</v>
      </c>
      <c r="AN2" s="152">
        <v>44002</v>
      </c>
      <c r="AO2" s="152">
        <v>44032</v>
      </c>
      <c r="AP2" s="152">
        <v>44063</v>
      </c>
      <c r="AQ2" s="152">
        <v>44094</v>
      </c>
      <c r="AR2" s="152">
        <v>44124</v>
      </c>
      <c r="AS2" s="152">
        <v>44155</v>
      </c>
      <c r="AT2" s="152">
        <v>44185</v>
      </c>
      <c r="AU2" s="152">
        <v>44217</v>
      </c>
      <c r="AV2" s="152">
        <v>44248</v>
      </c>
      <c r="AW2" s="152">
        <v>44276</v>
      </c>
      <c r="AX2" s="152">
        <v>44307</v>
      </c>
      <c r="AY2" s="152">
        <v>44337</v>
      </c>
      <c r="AZ2" s="152">
        <v>44368</v>
      </c>
      <c r="BA2" s="152">
        <v>44398</v>
      </c>
      <c r="BB2" s="152">
        <v>44429</v>
      </c>
      <c r="BC2" s="152">
        <v>44460</v>
      </c>
      <c r="BD2" s="152">
        <v>44490</v>
      </c>
      <c r="BE2" s="152">
        <v>44521</v>
      </c>
      <c r="BF2" s="152">
        <v>44551</v>
      </c>
      <c r="BG2" s="152">
        <v>44583</v>
      </c>
      <c r="BH2" s="152">
        <v>44614</v>
      </c>
      <c r="BI2" s="152">
        <v>44642</v>
      </c>
      <c r="BJ2" s="152">
        <v>44673</v>
      </c>
      <c r="BK2" s="152">
        <v>44703</v>
      </c>
      <c r="BL2" s="152">
        <v>44734</v>
      </c>
      <c r="BM2" s="152">
        <v>44764</v>
      </c>
      <c r="BN2" s="152">
        <v>44795</v>
      </c>
      <c r="BO2" s="152">
        <v>44826</v>
      </c>
      <c r="BP2" s="152">
        <v>44856</v>
      </c>
      <c r="BQ2" s="152">
        <v>44887</v>
      </c>
      <c r="BR2" s="152">
        <v>44917</v>
      </c>
      <c r="BS2" s="152">
        <v>44949</v>
      </c>
      <c r="BT2" s="152">
        <v>44980</v>
      </c>
      <c r="BU2" s="152">
        <v>45008</v>
      </c>
      <c r="BV2" s="152">
        <v>45039</v>
      </c>
      <c r="BW2" s="152">
        <v>45069</v>
      </c>
      <c r="BX2" s="152">
        <v>45100</v>
      </c>
      <c r="BY2" s="152">
        <v>45130</v>
      </c>
      <c r="BZ2" s="152">
        <v>45161</v>
      </c>
      <c r="CA2" s="152">
        <v>45192</v>
      </c>
      <c r="CB2" s="152">
        <v>45222</v>
      </c>
      <c r="CC2" s="152">
        <v>45253</v>
      </c>
      <c r="CD2" s="152">
        <v>48571</v>
      </c>
      <c r="CE2" s="95" t="s">
        <v>71</v>
      </c>
      <c r="CF2" s="43" t="s">
        <v>62</v>
      </c>
    </row>
    <row r="3" spans="1:86" x14ac:dyDescent="0.3">
      <c r="A3" s="51">
        <v>109087542</v>
      </c>
      <c r="B3" s="89">
        <v>43034</v>
      </c>
      <c r="C3" s="139">
        <v>3764</v>
      </c>
      <c r="D3" s="151">
        <v>0</v>
      </c>
      <c r="E3" s="150">
        <v>22953080.679999996</v>
      </c>
      <c r="F3" s="150">
        <f>+E3</f>
        <v>22953080.679999996</v>
      </c>
      <c r="G3" s="150">
        <f>+F3</f>
        <v>22953080.679999996</v>
      </c>
      <c r="H3" s="150">
        <f>+G3</f>
        <v>22953080.679999996</v>
      </c>
      <c r="I3" s="150">
        <f>+H3</f>
        <v>22953080.679999996</v>
      </c>
      <c r="J3" s="150">
        <f>+I3</f>
        <v>22953080.679999996</v>
      </c>
      <c r="K3" s="150">
        <v>27356949.889999997</v>
      </c>
      <c r="L3" s="150">
        <f t="shared" ref="L3:V3" si="0">+K3</f>
        <v>27356949.889999997</v>
      </c>
      <c r="M3" s="150">
        <f t="shared" si="0"/>
        <v>27356949.889999997</v>
      </c>
      <c r="N3" s="150">
        <f t="shared" si="0"/>
        <v>27356949.889999997</v>
      </c>
      <c r="O3" s="150">
        <f t="shared" si="0"/>
        <v>27356949.889999997</v>
      </c>
      <c r="P3" s="150">
        <f t="shared" si="0"/>
        <v>27356949.889999997</v>
      </c>
      <c r="Q3" s="150">
        <f t="shared" si="0"/>
        <v>27356949.889999997</v>
      </c>
      <c r="R3" s="150">
        <f t="shared" si="0"/>
        <v>27356949.889999997</v>
      </c>
      <c r="S3" s="150">
        <f t="shared" si="0"/>
        <v>27356949.889999997</v>
      </c>
      <c r="T3" s="150">
        <f t="shared" si="0"/>
        <v>27356949.889999997</v>
      </c>
      <c r="U3" s="150">
        <f t="shared" si="0"/>
        <v>27356949.889999997</v>
      </c>
      <c r="V3" s="150">
        <f t="shared" si="0"/>
        <v>27356949.889999997</v>
      </c>
      <c r="W3" s="150">
        <v>27356949.889999997</v>
      </c>
      <c r="X3" s="150">
        <v>27357208.989999998</v>
      </c>
      <c r="Y3" s="150">
        <v>27357770.039999999</v>
      </c>
      <c r="Z3" s="150">
        <v>27357770.039999999</v>
      </c>
      <c r="AA3" s="150">
        <v>27357770.039999999</v>
      </c>
      <c r="AB3" s="150">
        <v>27357770.039999999</v>
      </c>
      <c r="AC3" s="150">
        <v>27357770.039999999</v>
      </c>
      <c r="AD3" s="150">
        <v>27357770.039999999</v>
      </c>
      <c r="AE3" s="150">
        <v>27357770.039999999</v>
      </c>
      <c r="AF3" s="150">
        <v>27357770.039999999</v>
      </c>
      <c r="AG3" s="150">
        <v>27357770.039999999</v>
      </c>
      <c r="AH3" s="150">
        <v>27357770.039999999</v>
      </c>
      <c r="AI3" s="150">
        <f t="shared" ref="AI3:AO3" si="1">AH3</f>
        <v>27357770.039999999</v>
      </c>
      <c r="AJ3" s="150">
        <f t="shared" si="1"/>
        <v>27357770.039999999</v>
      </c>
      <c r="AK3" s="150">
        <f t="shared" si="1"/>
        <v>27357770.039999999</v>
      </c>
      <c r="AL3" s="150">
        <f t="shared" si="1"/>
        <v>27357770.039999999</v>
      </c>
      <c r="AM3" s="150">
        <f t="shared" si="1"/>
        <v>27357770.039999999</v>
      </c>
      <c r="AN3" s="150">
        <f t="shared" si="1"/>
        <v>27357770.039999999</v>
      </c>
      <c r="AO3" s="150">
        <f t="shared" si="1"/>
        <v>27357770.039999999</v>
      </c>
      <c r="AP3" s="150">
        <f t="shared" ref="AP3:AU3" si="2">AO5</f>
        <v>27358234.300000001</v>
      </c>
      <c r="AQ3" s="150">
        <f t="shared" si="2"/>
        <v>12865928.710000001</v>
      </c>
      <c r="AR3" s="150">
        <f t="shared" si="2"/>
        <v>12860757.850000001</v>
      </c>
      <c r="AS3" s="150">
        <f t="shared" si="2"/>
        <v>27396775.950000003</v>
      </c>
      <c r="AT3" s="150">
        <f t="shared" si="2"/>
        <v>27396731.020000003</v>
      </c>
      <c r="AU3" s="150">
        <f t="shared" si="2"/>
        <v>27396731.020000003</v>
      </c>
      <c r="AV3" s="150">
        <v>27396731.02</v>
      </c>
      <c r="AW3" s="150">
        <v>27396731.02</v>
      </c>
      <c r="AX3" s="150">
        <v>27396731.02</v>
      </c>
      <c r="AY3" s="150">
        <v>27396731.02</v>
      </c>
      <c r="AZ3" s="150">
        <v>27396731.02</v>
      </c>
      <c r="BA3" s="150">
        <v>27396731.02</v>
      </c>
      <c r="BB3" s="150">
        <v>27396731.02</v>
      </c>
      <c r="BC3" s="150">
        <v>27396731.02</v>
      </c>
      <c r="BD3" s="150">
        <v>27396731.02</v>
      </c>
      <c r="BE3" s="150">
        <v>27396731.02</v>
      </c>
      <c r="BF3" s="150">
        <v>27396731.02</v>
      </c>
      <c r="BG3" s="150">
        <v>27396731.02</v>
      </c>
      <c r="BH3" s="150">
        <v>27396731.02</v>
      </c>
      <c r="BI3" s="150">
        <v>27396731.02</v>
      </c>
      <c r="BJ3" s="150">
        <v>27396731.02</v>
      </c>
      <c r="BK3" s="150">
        <v>27396731.02</v>
      </c>
      <c r="BL3" s="150">
        <v>27396731.02</v>
      </c>
      <c r="BM3" s="150">
        <v>27396731.02</v>
      </c>
      <c r="BN3" s="150">
        <v>27396731.02</v>
      </c>
      <c r="BO3" s="150">
        <v>27396731.02</v>
      </c>
      <c r="BP3" s="150">
        <v>27396731.02</v>
      </c>
      <c r="BQ3" s="150">
        <v>27396731.02</v>
      </c>
      <c r="BR3" s="150">
        <v>27396731.02</v>
      </c>
      <c r="BS3" s="150">
        <v>27396731.02</v>
      </c>
      <c r="BT3" s="150">
        <f t="shared" ref="BT3:CD3" si="3">BS5</f>
        <v>27392994.640000001</v>
      </c>
      <c r="BU3" s="150">
        <f t="shared" si="3"/>
        <v>27392994.640000001</v>
      </c>
      <c r="BV3" s="150">
        <f t="shared" si="3"/>
        <v>27392994.640000001</v>
      </c>
      <c r="BW3" s="150">
        <f t="shared" si="3"/>
        <v>27392994.640000001</v>
      </c>
      <c r="BX3" s="150">
        <f t="shared" si="3"/>
        <v>27392994.640000001</v>
      </c>
      <c r="BY3" s="150">
        <f t="shared" si="3"/>
        <v>27392994.640000001</v>
      </c>
      <c r="BZ3" s="150">
        <f t="shared" si="3"/>
        <v>27392994.640000001</v>
      </c>
      <c r="CA3" s="150">
        <f t="shared" si="3"/>
        <v>27392994.640000001</v>
      </c>
      <c r="CB3" s="150">
        <f t="shared" si="3"/>
        <v>27392994.640000001</v>
      </c>
      <c r="CC3" s="150">
        <f t="shared" si="3"/>
        <v>27392994.640000001</v>
      </c>
      <c r="CD3" s="150">
        <f t="shared" si="3"/>
        <v>27392994.640000001</v>
      </c>
      <c r="CE3" s="61"/>
    </row>
    <row r="4" spans="1:86" x14ac:dyDescent="0.3">
      <c r="A4" s="45" t="s">
        <v>61</v>
      </c>
      <c r="B4" s="89"/>
      <c r="C4" s="139"/>
      <c r="D4" s="151">
        <v>0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>
        <v>259.10000000000002</v>
      </c>
      <c r="X4" s="150">
        <v>561.04999999999995</v>
      </c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>
        <v>464.26</v>
      </c>
      <c r="AP4" s="150">
        <v>-14492305.59</v>
      </c>
      <c r="AQ4" s="150">
        <v>-5170.8599999999997</v>
      </c>
      <c r="AR4" s="150">
        <v>14536018.1</v>
      </c>
      <c r="AS4" s="150">
        <v>-44.93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>
        <v>-3736.38</v>
      </c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86"/>
    </row>
    <row r="5" spans="1:86" s="126" customFormat="1" x14ac:dyDescent="0.3">
      <c r="A5" s="51" t="s">
        <v>66</v>
      </c>
      <c r="B5" s="135"/>
      <c r="C5" s="139"/>
      <c r="D5" s="149">
        <v>0</v>
      </c>
      <c r="E5" s="148">
        <f t="shared" ref="E5:V5" si="4">SUM(E3:E4)</f>
        <v>22953080.679999996</v>
      </c>
      <c r="F5" s="147">
        <f t="shared" si="4"/>
        <v>22953080.679999996</v>
      </c>
      <c r="G5" s="147">
        <f t="shared" si="4"/>
        <v>22953080.679999996</v>
      </c>
      <c r="H5" s="147">
        <f t="shared" si="4"/>
        <v>22953080.679999996</v>
      </c>
      <c r="I5" s="147">
        <f t="shared" si="4"/>
        <v>22953080.679999996</v>
      </c>
      <c r="J5" s="147">
        <f t="shared" si="4"/>
        <v>22953080.679999996</v>
      </c>
      <c r="K5" s="147">
        <f t="shared" si="4"/>
        <v>27356949.889999997</v>
      </c>
      <c r="L5" s="147">
        <f t="shared" si="4"/>
        <v>27356949.889999997</v>
      </c>
      <c r="M5" s="147">
        <f t="shared" si="4"/>
        <v>27356949.889999997</v>
      </c>
      <c r="N5" s="147">
        <f t="shared" si="4"/>
        <v>27356949.889999997</v>
      </c>
      <c r="O5" s="147">
        <f t="shared" si="4"/>
        <v>27356949.889999997</v>
      </c>
      <c r="P5" s="147">
        <f t="shared" si="4"/>
        <v>27356949.889999997</v>
      </c>
      <c r="Q5" s="147">
        <f t="shared" si="4"/>
        <v>27356949.889999997</v>
      </c>
      <c r="R5" s="147">
        <f t="shared" si="4"/>
        <v>27356949.889999997</v>
      </c>
      <c r="S5" s="147">
        <f t="shared" si="4"/>
        <v>27356949.889999997</v>
      </c>
      <c r="T5" s="147">
        <f t="shared" si="4"/>
        <v>27356949.889999997</v>
      </c>
      <c r="U5" s="147">
        <f t="shared" si="4"/>
        <v>27356949.889999997</v>
      </c>
      <c r="V5" s="147">
        <f t="shared" si="4"/>
        <v>27356949.889999997</v>
      </c>
      <c r="W5" s="147">
        <v>27357208.989999998</v>
      </c>
      <c r="X5" s="147">
        <v>27357770.039999999</v>
      </c>
      <c r="Y5" s="147">
        <v>27357770.039999999</v>
      </c>
      <c r="Z5" s="147">
        <v>27357770.039999999</v>
      </c>
      <c r="AA5" s="147">
        <v>27357770.039999999</v>
      </c>
      <c r="AB5" s="147">
        <v>27357770.039999999</v>
      </c>
      <c r="AC5" s="147">
        <v>27357770.039999999</v>
      </c>
      <c r="AD5" s="147">
        <v>27357770.039999999</v>
      </c>
      <c r="AE5" s="147">
        <v>27357770.039999999</v>
      </c>
      <c r="AF5" s="147">
        <v>27357770.039999999</v>
      </c>
      <c r="AG5" s="147">
        <v>27357770.039999999</v>
      </c>
      <c r="AH5" s="147">
        <f t="shared" ref="AH5:BM5" si="5">SUM(AH3:AH4)</f>
        <v>27357770.039999999</v>
      </c>
      <c r="AI5" s="147">
        <f t="shared" si="5"/>
        <v>27357770.039999999</v>
      </c>
      <c r="AJ5" s="147">
        <f t="shared" si="5"/>
        <v>27357770.039999999</v>
      </c>
      <c r="AK5" s="147">
        <f t="shared" si="5"/>
        <v>27357770.039999999</v>
      </c>
      <c r="AL5" s="147">
        <f t="shared" si="5"/>
        <v>27357770.039999999</v>
      </c>
      <c r="AM5" s="147">
        <f t="shared" si="5"/>
        <v>27357770.039999999</v>
      </c>
      <c r="AN5" s="147">
        <f t="shared" si="5"/>
        <v>27357770.039999999</v>
      </c>
      <c r="AO5" s="147">
        <f t="shared" si="5"/>
        <v>27358234.300000001</v>
      </c>
      <c r="AP5" s="147">
        <f t="shared" si="5"/>
        <v>12865928.710000001</v>
      </c>
      <c r="AQ5" s="147">
        <f t="shared" si="5"/>
        <v>12860757.850000001</v>
      </c>
      <c r="AR5" s="147">
        <f t="shared" si="5"/>
        <v>27396775.950000003</v>
      </c>
      <c r="AS5" s="147">
        <f t="shared" si="5"/>
        <v>27396731.020000003</v>
      </c>
      <c r="AT5" s="147">
        <f t="shared" si="5"/>
        <v>27396731.020000003</v>
      </c>
      <c r="AU5" s="147">
        <f t="shared" si="5"/>
        <v>27396731.020000003</v>
      </c>
      <c r="AV5" s="147">
        <f t="shared" si="5"/>
        <v>27396731.02</v>
      </c>
      <c r="AW5" s="147">
        <f t="shared" si="5"/>
        <v>27396731.02</v>
      </c>
      <c r="AX5" s="147">
        <f t="shared" si="5"/>
        <v>27396731.02</v>
      </c>
      <c r="AY5" s="147">
        <f t="shared" si="5"/>
        <v>27396731.02</v>
      </c>
      <c r="AZ5" s="147">
        <f t="shared" si="5"/>
        <v>27396731.02</v>
      </c>
      <c r="BA5" s="147">
        <f t="shared" si="5"/>
        <v>27396731.02</v>
      </c>
      <c r="BB5" s="147">
        <f t="shared" si="5"/>
        <v>27396731.02</v>
      </c>
      <c r="BC5" s="147">
        <f t="shared" si="5"/>
        <v>27396731.02</v>
      </c>
      <c r="BD5" s="147">
        <f t="shared" si="5"/>
        <v>27396731.02</v>
      </c>
      <c r="BE5" s="147">
        <f t="shared" si="5"/>
        <v>27396731.02</v>
      </c>
      <c r="BF5" s="147">
        <f t="shared" si="5"/>
        <v>27396731.02</v>
      </c>
      <c r="BG5" s="147">
        <f t="shared" si="5"/>
        <v>27396731.02</v>
      </c>
      <c r="BH5" s="147">
        <f t="shared" si="5"/>
        <v>27396731.02</v>
      </c>
      <c r="BI5" s="147">
        <f t="shared" si="5"/>
        <v>27396731.02</v>
      </c>
      <c r="BJ5" s="147">
        <f t="shared" si="5"/>
        <v>27396731.02</v>
      </c>
      <c r="BK5" s="147">
        <f t="shared" si="5"/>
        <v>27396731.02</v>
      </c>
      <c r="BL5" s="147">
        <f t="shared" si="5"/>
        <v>27396731.02</v>
      </c>
      <c r="BM5" s="147">
        <f t="shared" si="5"/>
        <v>27396731.02</v>
      </c>
      <c r="BN5" s="147">
        <f t="shared" ref="BN5:CD5" si="6">SUM(BN3:BN4)</f>
        <v>27396731.02</v>
      </c>
      <c r="BO5" s="147">
        <f t="shared" si="6"/>
        <v>27396731.02</v>
      </c>
      <c r="BP5" s="147">
        <f t="shared" si="6"/>
        <v>27396731.02</v>
      </c>
      <c r="BQ5" s="147">
        <f t="shared" si="6"/>
        <v>27396731.02</v>
      </c>
      <c r="BR5" s="147">
        <f t="shared" si="6"/>
        <v>27396731.02</v>
      </c>
      <c r="BS5" s="147">
        <f t="shared" si="6"/>
        <v>27392994.640000001</v>
      </c>
      <c r="BT5" s="147">
        <f t="shared" si="6"/>
        <v>27392994.640000001</v>
      </c>
      <c r="BU5" s="147">
        <f t="shared" si="6"/>
        <v>27392994.640000001</v>
      </c>
      <c r="BV5" s="147">
        <f t="shared" si="6"/>
        <v>27392994.640000001</v>
      </c>
      <c r="BW5" s="147">
        <f t="shared" si="6"/>
        <v>27392994.640000001</v>
      </c>
      <c r="BX5" s="147">
        <f t="shared" si="6"/>
        <v>27392994.640000001</v>
      </c>
      <c r="BY5" s="147">
        <f t="shared" si="6"/>
        <v>27392994.640000001</v>
      </c>
      <c r="BZ5" s="147">
        <f t="shared" si="6"/>
        <v>27392994.640000001</v>
      </c>
      <c r="CA5" s="147">
        <f t="shared" si="6"/>
        <v>27392994.640000001</v>
      </c>
      <c r="CB5" s="147">
        <f t="shared" si="6"/>
        <v>27392994.640000001</v>
      </c>
      <c r="CC5" s="147">
        <f t="shared" si="6"/>
        <v>27392994.640000001</v>
      </c>
      <c r="CD5" s="147">
        <f t="shared" si="6"/>
        <v>27392994.640000001</v>
      </c>
      <c r="CE5" s="146"/>
    </row>
    <row r="6" spans="1:86" x14ac:dyDescent="0.3">
      <c r="A6" s="45" t="s">
        <v>59</v>
      </c>
      <c r="B6" s="89"/>
      <c r="C6" s="139"/>
      <c r="D6" s="145">
        <v>0</v>
      </c>
      <c r="E6" s="144">
        <v>3.27E-2</v>
      </c>
      <c r="F6" s="144">
        <v>3.27E-2</v>
      </c>
      <c r="G6" s="144">
        <v>3.27E-2</v>
      </c>
      <c r="H6" s="144">
        <v>3.27E-2</v>
      </c>
      <c r="I6" s="144">
        <v>3.27E-2</v>
      </c>
      <c r="J6" s="144">
        <v>2.8199999999999999E-2</v>
      </c>
      <c r="K6" s="144">
        <v>2.2100000000000002E-2</v>
      </c>
      <c r="L6" s="144">
        <v>2.2100000000000002E-2</v>
      </c>
      <c r="M6" s="144">
        <v>2.2100000000000002E-2</v>
      </c>
      <c r="N6" s="144">
        <v>2.2100000000000002E-2</v>
      </c>
      <c r="O6" s="144">
        <v>2.2100000000000002E-2</v>
      </c>
      <c r="P6" s="144">
        <v>2.2100000000000002E-2</v>
      </c>
      <c r="Q6" s="144">
        <v>2.2100000000000002E-2</v>
      </c>
      <c r="R6" s="144">
        <v>2.2100000000000002E-2</v>
      </c>
      <c r="S6" s="144">
        <v>2.2100000000000002E-2</v>
      </c>
      <c r="T6" s="144">
        <v>2.2100000000000002E-2</v>
      </c>
      <c r="U6" s="144">
        <v>2.2100000000000002E-2</v>
      </c>
      <c r="V6" s="144">
        <v>2.2100000000000002E-2</v>
      </c>
      <c r="W6" s="144">
        <v>2.2100000000000002E-2</v>
      </c>
      <c r="X6" s="144">
        <v>2.2100000000000002E-2</v>
      </c>
      <c r="Y6" s="144">
        <v>2.2100000000000002E-2</v>
      </c>
      <c r="Z6" s="144">
        <v>2.2100000000000002E-2</v>
      </c>
      <c r="AA6" s="144">
        <v>2.2100000000000002E-2</v>
      </c>
      <c r="AB6" s="144">
        <v>2.2100000000000002E-2</v>
      </c>
      <c r="AC6" s="144">
        <v>2.2100000000000002E-2</v>
      </c>
      <c r="AD6" s="144">
        <v>2.2100000000000002E-2</v>
      </c>
      <c r="AE6" s="144">
        <v>2.2100000000000002E-2</v>
      </c>
      <c r="AF6" s="144">
        <v>2.2100000000000002E-2</v>
      </c>
      <c r="AG6" s="144">
        <v>2.2100000000000002E-2</v>
      </c>
      <c r="AH6" s="144">
        <v>2.2100000000000002E-2</v>
      </c>
      <c r="AI6" s="144">
        <v>2.2100000000000002E-2</v>
      </c>
      <c r="AJ6" s="144">
        <v>2.2100000000000002E-2</v>
      </c>
      <c r="AK6" s="144">
        <v>2.2100000000000002E-2</v>
      </c>
      <c r="AL6" s="144">
        <v>2.2100000000000002E-2</v>
      </c>
      <c r="AM6" s="144">
        <v>2.2100000000000002E-2</v>
      </c>
      <c r="AN6" s="144">
        <v>2.2100000000000002E-2</v>
      </c>
      <c r="AO6" s="144">
        <v>2.2100000000000002E-2</v>
      </c>
      <c r="AP6" s="144">
        <v>2.2100000000000002E-2</v>
      </c>
      <c r="AQ6" s="144">
        <v>2.2100000000000002E-2</v>
      </c>
      <c r="AR6" s="144">
        <v>2.2100000000000002E-2</v>
      </c>
      <c r="AS6" s="144">
        <v>2.2100000000000002E-2</v>
      </c>
      <c r="AT6" s="144">
        <v>2.2100000000000002E-2</v>
      </c>
      <c r="AU6" s="144">
        <v>2.2100000000000002E-2</v>
      </c>
      <c r="AV6" s="144">
        <v>2.2100000000000002E-2</v>
      </c>
      <c r="AW6" s="144">
        <v>2.2100000000000002E-2</v>
      </c>
      <c r="AX6" s="144">
        <v>2.2100000000000002E-2</v>
      </c>
      <c r="AY6" s="144">
        <v>2.2100000000000002E-2</v>
      </c>
      <c r="AZ6" s="144">
        <v>2.2100000000000002E-2</v>
      </c>
      <c r="BA6" s="144">
        <v>2.2100000000000002E-2</v>
      </c>
      <c r="BB6" s="144">
        <v>2.2100000000000002E-2</v>
      </c>
      <c r="BC6" s="144">
        <v>2.2100000000000002E-2</v>
      </c>
      <c r="BD6" s="144">
        <v>2.2100000000000002E-2</v>
      </c>
      <c r="BE6" s="144">
        <v>2.2100000000000002E-2</v>
      </c>
      <c r="BF6" s="144">
        <v>2.2100000000000002E-2</v>
      </c>
      <c r="BG6" s="144">
        <v>2.2100000000000002E-2</v>
      </c>
      <c r="BH6" s="144">
        <v>2.2100000000000002E-2</v>
      </c>
      <c r="BI6" s="144">
        <v>2.2100000000000002E-2</v>
      </c>
      <c r="BJ6" s="144">
        <v>2.2100000000000002E-2</v>
      </c>
      <c r="BK6" s="144">
        <v>2.2100000000000002E-2</v>
      </c>
      <c r="BL6" s="144">
        <v>2.2100000000000002E-2</v>
      </c>
      <c r="BM6" s="144">
        <v>2.2100000000000002E-2</v>
      </c>
      <c r="BN6" s="144">
        <v>2.2100000000000002E-2</v>
      </c>
      <c r="BO6" s="144">
        <v>2.2100000000000002E-2</v>
      </c>
      <c r="BP6" s="144">
        <v>2.2100000000000002E-2</v>
      </c>
      <c r="BQ6" s="144">
        <v>2.2100000000000002E-2</v>
      </c>
      <c r="BR6" s="144">
        <v>2.2100000000000002E-2</v>
      </c>
      <c r="BS6" s="144">
        <v>2.24E-2</v>
      </c>
      <c r="BT6" s="144">
        <v>2.2499999999999999E-2</v>
      </c>
      <c r="BU6" s="144">
        <v>2.2499999999999999E-2</v>
      </c>
      <c r="BV6" s="144">
        <v>2.2499999999999999E-2</v>
      </c>
      <c r="BW6" s="144">
        <v>2.2499999999999999E-2</v>
      </c>
      <c r="BX6" s="144">
        <v>2.2499999999999999E-2</v>
      </c>
      <c r="BY6" s="144">
        <v>2.2499999999999999E-2</v>
      </c>
      <c r="BZ6" s="144">
        <v>2.2499999999999999E-2</v>
      </c>
      <c r="CA6" s="144">
        <v>2.2499999999999999E-2</v>
      </c>
      <c r="CB6" s="144">
        <v>2.2499999999999999E-2</v>
      </c>
      <c r="CC6" s="144">
        <v>2.2499999999999999E-2</v>
      </c>
      <c r="CD6" s="144">
        <v>2.2499999999999999E-2</v>
      </c>
      <c r="CE6" s="86"/>
      <c r="CH6" s="143"/>
    </row>
    <row r="7" spans="1:86" x14ac:dyDescent="0.3">
      <c r="A7" s="45" t="s">
        <v>58</v>
      </c>
      <c r="B7" s="89"/>
      <c r="C7" s="139"/>
      <c r="D7" s="128">
        <v>0</v>
      </c>
      <c r="E7" s="127">
        <f t="shared" ref="E7:V7" si="7">E4*E6/12/2</f>
        <v>0</v>
      </c>
      <c r="F7" s="127">
        <f t="shared" si="7"/>
        <v>0</v>
      </c>
      <c r="G7" s="127">
        <f t="shared" si="7"/>
        <v>0</v>
      </c>
      <c r="H7" s="127">
        <f t="shared" si="7"/>
        <v>0</v>
      </c>
      <c r="I7" s="127">
        <f t="shared" si="7"/>
        <v>0</v>
      </c>
      <c r="J7" s="127">
        <f t="shared" si="7"/>
        <v>0</v>
      </c>
      <c r="K7" s="127">
        <f t="shared" si="7"/>
        <v>0</v>
      </c>
      <c r="L7" s="127">
        <f t="shared" si="7"/>
        <v>0</v>
      </c>
      <c r="M7" s="127">
        <f t="shared" si="7"/>
        <v>0</v>
      </c>
      <c r="N7" s="127">
        <f t="shared" si="7"/>
        <v>0</v>
      </c>
      <c r="O7" s="127">
        <f t="shared" si="7"/>
        <v>0</v>
      </c>
      <c r="P7" s="127">
        <f t="shared" si="7"/>
        <v>0</v>
      </c>
      <c r="Q7" s="127">
        <f t="shared" si="7"/>
        <v>0</v>
      </c>
      <c r="R7" s="127">
        <f t="shared" si="7"/>
        <v>0</v>
      </c>
      <c r="S7" s="127">
        <f t="shared" si="7"/>
        <v>0</v>
      </c>
      <c r="T7" s="127">
        <f t="shared" si="7"/>
        <v>0</v>
      </c>
      <c r="U7" s="127">
        <f t="shared" si="7"/>
        <v>0</v>
      </c>
      <c r="V7" s="127">
        <f t="shared" si="7"/>
        <v>0</v>
      </c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>
        <f t="shared" ref="AH7:BT7" si="8">AH4*AH6/12/2</f>
        <v>0</v>
      </c>
      <c r="AI7" s="127">
        <f t="shared" si="8"/>
        <v>0</v>
      </c>
      <c r="AJ7" s="127">
        <f t="shared" si="8"/>
        <v>0</v>
      </c>
      <c r="AK7" s="127">
        <f t="shared" si="8"/>
        <v>0</v>
      </c>
      <c r="AL7" s="127">
        <f t="shared" si="8"/>
        <v>0</v>
      </c>
      <c r="AM7" s="127">
        <f t="shared" si="8"/>
        <v>0</v>
      </c>
      <c r="AN7" s="127">
        <f t="shared" si="8"/>
        <v>0</v>
      </c>
      <c r="AO7" s="127">
        <f t="shared" si="8"/>
        <v>0.42750608333333334</v>
      </c>
      <c r="AP7" s="127">
        <f t="shared" si="8"/>
        <v>-13344.998064125</v>
      </c>
      <c r="AQ7" s="127">
        <f t="shared" si="8"/>
        <v>-4.7615002500000001</v>
      </c>
      <c r="AR7" s="127">
        <f t="shared" si="8"/>
        <v>13385.250000416667</v>
      </c>
      <c r="AS7" s="127">
        <f t="shared" si="8"/>
        <v>-4.1373041666666673E-2</v>
      </c>
      <c r="AT7" s="127">
        <f t="shared" si="8"/>
        <v>0</v>
      </c>
      <c r="AU7" s="127">
        <f t="shared" si="8"/>
        <v>0</v>
      </c>
      <c r="AV7" s="127">
        <f t="shared" si="8"/>
        <v>0</v>
      </c>
      <c r="AW7" s="127">
        <f t="shared" si="8"/>
        <v>0</v>
      </c>
      <c r="AX7" s="127">
        <f t="shared" si="8"/>
        <v>0</v>
      </c>
      <c r="AY7" s="127">
        <f t="shared" si="8"/>
        <v>0</v>
      </c>
      <c r="AZ7" s="127">
        <f t="shared" si="8"/>
        <v>0</v>
      </c>
      <c r="BA7" s="127">
        <f t="shared" si="8"/>
        <v>0</v>
      </c>
      <c r="BB7" s="127">
        <f t="shared" si="8"/>
        <v>0</v>
      </c>
      <c r="BC7" s="127">
        <f t="shared" si="8"/>
        <v>0</v>
      </c>
      <c r="BD7" s="127">
        <f t="shared" si="8"/>
        <v>0</v>
      </c>
      <c r="BE7" s="127">
        <f t="shared" si="8"/>
        <v>0</v>
      </c>
      <c r="BF7" s="127">
        <f t="shared" si="8"/>
        <v>0</v>
      </c>
      <c r="BG7" s="127">
        <f t="shared" si="8"/>
        <v>0</v>
      </c>
      <c r="BH7" s="127">
        <f t="shared" si="8"/>
        <v>0</v>
      </c>
      <c r="BI7" s="127">
        <f t="shared" si="8"/>
        <v>0</v>
      </c>
      <c r="BJ7" s="127">
        <f t="shared" si="8"/>
        <v>0</v>
      </c>
      <c r="BK7" s="127">
        <f t="shared" si="8"/>
        <v>0</v>
      </c>
      <c r="BL7" s="127">
        <f t="shared" si="8"/>
        <v>0</v>
      </c>
      <c r="BM7" s="127">
        <f t="shared" si="8"/>
        <v>0</v>
      </c>
      <c r="BN7" s="127">
        <f t="shared" si="8"/>
        <v>0</v>
      </c>
      <c r="BO7" s="127">
        <f t="shared" si="8"/>
        <v>0</v>
      </c>
      <c r="BP7" s="127">
        <f t="shared" si="8"/>
        <v>0</v>
      </c>
      <c r="BQ7" s="127">
        <f t="shared" si="8"/>
        <v>0</v>
      </c>
      <c r="BR7" s="127">
        <f t="shared" si="8"/>
        <v>0</v>
      </c>
      <c r="BS7" s="127">
        <f t="shared" si="8"/>
        <v>-3.4872879999999999</v>
      </c>
      <c r="BT7" s="127">
        <f t="shared" si="8"/>
        <v>0</v>
      </c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86"/>
    </row>
    <row r="8" spans="1:86" x14ac:dyDescent="0.3">
      <c r="A8" s="45" t="s">
        <v>57</v>
      </c>
      <c r="B8" s="89"/>
      <c r="C8" s="139"/>
      <c r="D8" s="128">
        <v>0</v>
      </c>
      <c r="E8" s="142">
        <f t="shared" ref="E8:AJ8" si="9">E3*E6/12</f>
        <v>62547.144852999983</v>
      </c>
      <c r="F8" s="142">
        <f t="shared" si="9"/>
        <v>62547.144852999983</v>
      </c>
      <c r="G8" s="142">
        <f t="shared" si="9"/>
        <v>62547.144852999983</v>
      </c>
      <c r="H8" s="142">
        <f t="shared" si="9"/>
        <v>62547.144852999983</v>
      </c>
      <c r="I8" s="142">
        <f t="shared" si="9"/>
        <v>62547.144852999983</v>
      </c>
      <c r="J8" s="142">
        <f t="shared" si="9"/>
        <v>53939.739597999986</v>
      </c>
      <c r="K8" s="142">
        <f t="shared" si="9"/>
        <v>50382.382714083331</v>
      </c>
      <c r="L8" s="142">
        <f t="shared" si="9"/>
        <v>50382.382714083331</v>
      </c>
      <c r="M8" s="142">
        <f t="shared" si="9"/>
        <v>50382.382714083331</v>
      </c>
      <c r="N8" s="142">
        <f t="shared" si="9"/>
        <v>50382.382714083331</v>
      </c>
      <c r="O8" s="142">
        <f t="shared" si="9"/>
        <v>50382.382714083331</v>
      </c>
      <c r="P8" s="142">
        <f t="shared" si="9"/>
        <v>50382.382714083331</v>
      </c>
      <c r="Q8" s="142">
        <f t="shared" si="9"/>
        <v>50382.382714083331</v>
      </c>
      <c r="R8" s="142">
        <f t="shared" si="9"/>
        <v>50382.382714083331</v>
      </c>
      <c r="S8" s="142">
        <f t="shared" si="9"/>
        <v>50382.382714083331</v>
      </c>
      <c r="T8" s="142">
        <f t="shared" si="9"/>
        <v>50382.382714083331</v>
      </c>
      <c r="U8" s="142">
        <f t="shared" si="9"/>
        <v>50382.382714083331</v>
      </c>
      <c r="V8" s="142">
        <f t="shared" si="9"/>
        <v>50382.382714083331</v>
      </c>
      <c r="W8" s="142">
        <f t="shared" si="9"/>
        <v>50382.382714083331</v>
      </c>
      <c r="X8" s="142">
        <f t="shared" si="9"/>
        <v>50382.859889916668</v>
      </c>
      <c r="Y8" s="142">
        <f t="shared" si="9"/>
        <v>50383.893157000006</v>
      </c>
      <c r="Z8" s="142">
        <f t="shared" si="9"/>
        <v>50383.893157000006</v>
      </c>
      <c r="AA8" s="142">
        <f t="shared" si="9"/>
        <v>50383.893157000006</v>
      </c>
      <c r="AB8" s="142">
        <f t="shared" si="9"/>
        <v>50383.893157000006</v>
      </c>
      <c r="AC8" s="142">
        <f t="shared" si="9"/>
        <v>50383.893157000006</v>
      </c>
      <c r="AD8" s="142">
        <f t="shared" si="9"/>
        <v>50383.893157000006</v>
      </c>
      <c r="AE8" s="142">
        <f t="shared" si="9"/>
        <v>50383.893157000006</v>
      </c>
      <c r="AF8" s="142">
        <f t="shared" si="9"/>
        <v>50383.893157000006</v>
      </c>
      <c r="AG8" s="142">
        <f t="shared" si="9"/>
        <v>50383.893157000006</v>
      </c>
      <c r="AH8" s="142">
        <f t="shared" si="9"/>
        <v>50383.893157000006</v>
      </c>
      <c r="AI8" s="142">
        <f t="shared" si="9"/>
        <v>50383.893157000006</v>
      </c>
      <c r="AJ8" s="142">
        <f t="shared" si="9"/>
        <v>50383.893157000006</v>
      </c>
      <c r="AK8" s="142">
        <f t="shared" ref="AK8:BP8" si="10">AK3*AK6/12</f>
        <v>50383.893157000006</v>
      </c>
      <c r="AL8" s="142">
        <f t="shared" si="10"/>
        <v>50383.893157000006</v>
      </c>
      <c r="AM8" s="142">
        <f t="shared" si="10"/>
        <v>50383.893157000006</v>
      </c>
      <c r="AN8" s="142">
        <f t="shared" si="10"/>
        <v>50383.893157000006</v>
      </c>
      <c r="AO8" s="142">
        <f t="shared" si="10"/>
        <v>50383.893157000006</v>
      </c>
      <c r="AP8" s="142">
        <f t="shared" si="10"/>
        <v>50384.748169166676</v>
      </c>
      <c r="AQ8" s="142">
        <f t="shared" si="10"/>
        <v>23694.752040916672</v>
      </c>
      <c r="AR8" s="142">
        <f t="shared" si="10"/>
        <v>23685.229040416671</v>
      </c>
      <c r="AS8" s="142">
        <f t="shared" si="10"/>
        <v>50455.729041250008</v>
      </c>
      <c r="AT8" s="142">
        <f t="shared" si="10"/>
        <v>50455.646295166684</v>
      </c>
      <c r="AU8" s="142">
        <f t="shared" si="10"/>
        <v>50455.646295166684</v>
      </c>
      <c r="AV8" s="142">
        <f t="shared" si="10"/>
        <v>50455.646295166669</v>
      </c>
      <c r="AW8" s="142">
        <f t="shared" si="10"/>
        <v>50455.646295166669</v>
      </c>
      <c r="AX8" s="142">
        <f t="shared" si="10"/>
        <v>50455.646295166669</v>
      </c>
      <c r="AY8" s="142">
        <f t="shared" si="10"/>
        <v>50455.646295166669</v>
      </c>
      <c r="AZ8" s="142">
        <f t="shared" si="10"/>
        <v>50455.646295166669</v>
      </c>
      <c r="BA8" s="142">
        <f t="shared" si="10"/>
        <v>50455.646295166669</v>
      </c>
      <c r="BB8" s="142">
        <f t="shared" si="10"/>
        <v>50455.646295166669</v>
      </c>
      <c r="BC8" s="142">
        <f t="shared" si="10"/>
        <v>50455.646295166669</v>
      </c>
      <c r="BD8" s="142">
        <f t="shared" si="10"/>
        <v>50455.646295166669</v>
      </c>
      <c r="BE8" s="142">
        <f t="shared" si="10"/>
        <v>50455.646295166669</v>
      </c>
      <c r="BF8" s="142">
        <f t="shared" si="10"/>
        <v>50455.646295166669</v>
      </c>
      <c r="BG8" s="142">
        <f t="shared" si="10"/>
        <v>50455.646295166669</v>
      </c>
      <c r="BH8" s="142">
        <f t="shared" si="10"/>
        <v>50455.646295166669</v>
      </c>
      <c r="BI8" s="142">
        <f t="shared" si="10"/>
        <v>50455.646295166669</v>
      </c>
      <c r="BJ8" s="142">
        <f t="shared" si="10"/>
        <v>50455.646295166669</v>
      </c>
      <c r="BK8" s="142">
        <f t="shared" si="10"/>
        <v>50455.646295166669</v>
      </c>
      <c r="BL8" s="142">
        <f t="shared" si="10"/>
        <v>50455.646295166669</v>
      </c>
      <c r="BM8" s="142">
        <f t="shared" si="10"/>
        <v>50455.646295166669</v>
      </c>
      <c r="BN8" s="142">
        <f t="shared" si="10"/>
        <v>50455.646295166669</v>
      </c>
      <c r="BO8" s="142">
        <f t="shared" si="10"/>
        <v>50455.646295166669</v>
      </c>
      <c r="BP8" s="142">
        <f t="shared" si="10"/>
        <v>50455.646295166669</v>
      </c>
      <c r="BQ8" s="142">
        <f t="shared" ref="BQ8:CD8" si="11">BQ3*BQ6/12</f>
        <v>50455.646295166669</v>
      </c>
      <c r="BR8" s="142">
        <f t="shared" si="11"/>
        <v>50455.646295166669</v>
      </c>
      <c r="BS8" s="142">
        <f t="shared" si="11"/>
        <v>51140.564570666669</v>
      </c>
      <c r="BT8" s="142">
        <f t="shared" si="11"/>
        <v>51361.864949999996</v>
      </c>
      <c r="BU8" s="142">
        <f t="shared" si="11"/>
        <v>51361.864949999996</v>
      </c>
      <c r="BV8" s="142">
        <f t="shared" si="11"/>
        <v>51361.864949999996</v>
      </c>
      <c r="BW8" s="142">
        <f t="shared" si="11"/>
        <v>51361.864949999996</v>
      </c>
      <c r="BX8" s="142">
        <f t="shared" si="11"/>
        <v>51361.864949999996</v>
      </c>
      <c r="BY8" s="142">
        <f t="shared" si="11"/>
        <v>51361.864949999996</v>
      </c>
      <c r="BZ8" s="142">
        <f t="shared" si="11"/>
        <v>51361.864949999996</v>
      </c>
      <c r="CA8" s="142">
        <f t="shared" si="11"/>
        <v>51361.864949999996</v>
      </c>
      <c r="CB8" s="142">
        <f t="shared" si="11"/>
        <v>51361.864949999996</v>
      </c>
      <c r="CC8" s="142">
        <f t="shared" si="11"/>
        <v>51361.864949999996</v>
      </c>
      <c r="CD8" s="142">
        <f t="shared" si="11"/>
        <v>51361.864949999996</v>
      </c>
      <c r="CE8" s="61"/>
    </row>
    <row r="9" spans="1:86" s="51" customFormat="1" ht="18.600000000000001" thickBot="1" x14ac:dyDescent="0.4">
      <c r="A9" s="51" t="s">
        <v>56</v>
      </c>
      <c r="B9" s="135"/>
      <c r="C9" s="139"/>
      <c r="D9" s="106">
        <v>0</v>
      </c>
      <c r="E9" s="105">
        <f t="shared" ref="E9:AJ9" si="12">SUM(E7:E8)</f>
        <v>62547.144852999983</v>
      </c>
      <c r="F9" s="105">
        <f t="shared" si="12"/>
        <v>62547.144852999983</v>
      </c>
      <c r="G9" s="105">
        <f t="shared" si="12"/>
        <v>62547.144852999983</v>
      </c>
      <c r="H9" s="105">
        <f t="shared" si="12"/>
        <v>62547.144852999983</v>
      </c>
      <c r="I9" s="105">
        <f t="shared" si="12"/>
        <v>62547.144852999983</v>
      </c>
      <c r="J9" s="105">
        <f t="shared" si="12"/>
        <v>53939.739597999986</v>
      </c>
      <c r="K9" s="105">
        <f t="shared" si="12"/>
        <v>50382.382714083331</v>
      </c>
      <c r="L9" s="105">
        <f t="shared" si="12"/>
        <v>50382.382714083331</v>
      </c>
      <c r="M9" s="105">
        <f t="shared" si="12"/>
        <v>50382.382714083331</v>
      </c>
      <c r="N9" s="105">
        <f t="shared" si="12"/>
        <v>50382.382714083331</v>
      </c>
      <c r="O9" s="105">
        <f t="shared" si="12"/>
        <v>50382.382714083331</v>
      </c>
      <c r="P9" s="105">
        <f t="shared" si="12"/>
        <v>50382.382714083331</v>
      </c>
      <c r="Q9" s="105">
        <f t="shared" si="12"/>
        <v>50382.382714083331</v>
      </c>
      <c r="R9" s="105">
        <f t="shared" si="12"/>
        <v>50382.382714083331</v>
      </c>
      <c r="S9" s="105">
        <f t="shared" si="12"/>
        <v>50382.382714083331</v>
      </c>
      <c r="T9" s="105">
        <f t="shared" si="12"/>
        <v>50382.382714083331</v>
      </c>
      <c r="U9" s="105">
        <f t="shared" si="12"/>
        <v>50382.382714083331</v>
      </c>
      <c r="V9" s="105">
        <f t="shared" si="12"/>
        <v>50382.382714083331</v>
      </c>
      <c r="W9" s="105">
        <f t="shared" si="12"/>
        <v>50382.382714083331</v>
      </c>
      <c r="X9" s="105">
        <f t="shared" si="12"/>
        <v>50382.859889916668</v>
      </c>
      <c r="Y9" s="105">
        <f t="shared" si="12"/>
        <v>50383.893157000006</v>
      </c>
      <c r="Z9" s="105">
        <f t="shared" si="12"/>
        <v>50383.893157000006</v>
      </c>
      <c r="AA9" s="105">
        <f t="shared" si="12"/>
        <v>50383.893157000006</v>
      </c>
      <c r="AB9" s="105">
        <f t="shared" si="12"/>
        <v>50383.893157000006</v>
      </c>
      <c r="AC9" s="105">
        <f t="shared" si="12"/>
        <v>50383.893157000006</v>
      </c>
      <c r="AD9" s="105">
        <f t="shared" si="12"/>
        <v>50383.893157000006</v>
      </c>
      <c r="AE9" s="105">
        <f t="shared" si="12"/>
        <v>50383.893157000006</v>
      </c>
      <c r="AF9" s="105">
        <f t="shared" si="12"/>
        <v>50383.893157000006</v>
      </c>
      <c r="AG9" s="105">
        <f t="shared" si="12"/>
        <v>50383.893157000006</v>
      </c>
      <c r="AH9" s="105">
        <f t="shared" si="12"/>
        <v>50383.893157000006</v>
      </c>
      <c r="AI9" s="105">
        <f t="shared" si="12"/>
        <v>50383.893157000006</v>
      </c>
      <c r="AJ9" s="105">
        <f t="shared" si="12"/>
        <v>50383.893157000006</v>
      </c>
      <c r="AK9" s="105">
        <f t="shared" ref="AK9:BP9" si="13">SUM(AK7:AK8)</f>
        <v>50383.893157000006</v>
      </c>
      <c r="AL9" s="105">
        <f t="shared" si="13"/>
        <v>50383.893157000006</v>
      </c>
      <c r="AM9" s="105">
        <f t="shared" si="13"/>
        <v>50383.893157000006</v>
      </c>
      <c r="AN9" s="105">
        <f t="shared" si="13"/>
        <v>50383.893157000006</v>
      </c>
      <c r="AO9" s="105">
        <f t="shared" si="13"/>
        <v>50384.320663083337</v>
      </c>
      <c r="AP9" s="105">
        <f t="shared" si="13"/>
        <v>37039.750105041676</v>
      </c>
      <c r="AQ9" s="105">
        <f t="shared" si="13"/>
        <v>23689.990540666673</v>
      </c>
      <c r="AR9" s="105">
        <f t="shared" si="13"/>
        <v>37070.479040833336</v>
      </c>
      <c r="AS9" s="105">
        <f t="shared" si="13"/>
        <v>50455.687668208338</v>
      </c>
      <c r="AT9" s="105">
        <f t="shared" si="13"/>
        <v>50455.646295166684</v>
      </c>
      <c r="AU9" s="105">
        <f t="shared" si="13"/>
        <v>50455.646295166684</v>
      </c>
      <c r="AV9" s="105">
        <f t="shared" si="13"/>
        <v>50455.646295166669</v>
      </c>
      <c r="AW9" s="105">
        <f t="shared" si="13"/>
        <v>50455.646295166669</v>
      </c>
      <c r="AX9" s="105">
        <f t="shared" si="13"/>
        <v>50455.646295166669</v>
      </c>
      <c r="AY9" s="105">
        <f t="shared" si="13"/>
        <v>50455.646295166669</v>
      </c>
      <c r="AZ9" s="105">
        <f t="shared" si="13"/>
        <v>50455.646295166669</v>
      </c>
      <c r="BA9" s="105">
        <f t="shared" si="13"/>
        <v>50455.646295166669</v>
      </c>
      <c r="BB9" s="105">
        <f t="shared" si="13"/>
        <v>50455.646295166669</v>
      </c>
      <c r="BC9" s="105">
        <f t="shared" si="13"/>
        <v>50455.646295166669</v>
      </c>
      <c r="BD9" s="105">
        <f t="shared" si="13"/>
        <v>50455.646295166669</v>
      </c>
      <c r="BE9" s="105">
        <f t="shared" si="13"/>
        <v>50455.646295166669</v>
      </c>
      <c r="BF9" s="105">
        <f t="shared" si="13"/>
        <v>50455.646295166669</v>
      </c>
      <c r="BG9" s="105">
        <f t="shared" si="13"/>
        <v>50455.646295166669</v>
      </c>
      <c r="BH9" s="105">
        <f t="shared" si="13"/>
        <v>50455.646295166669</v>
      </c>
      <c r="BI9" s="105">
        <f t="shared" si="13"/>
        <v>50455.646295166669</v>
      </c>
      <c r="BJ9" s="105">
        <f t="shared" si="13"/>
        <v>50455.646295166669</v>
      </c>
      <c r="BK9" s="105">
        <f t="shared" si="13"/>
        <v>50455.646295166669</v>
      </c>
      <c r="BL9" s="105">
        <f t="shared" si="13"/>
        <v>50455.646295166669</v>
      </c>
      <c r="BM9" s="105">
        <f t="shared" si="13"/>
        <v>50455.646295166669</v>
      </c>
      <c r="BN9" s="105">
        <f t="shared" si="13"/>
        <v>50455.646295166669</v>
      </c>
      <c r="BO9" s="105">
        <f t="shared" si="13"/>
        <v>50455.646295166669</v>
      </c>
      <c r="BP9" s="105">
        <f t="shared" si="13"/>
        <v>50455.646295166669</v>
      </c>
      <c r="BQ9" s="105">
        <f t="shared" ref="BQ9:CD9" si="14">SUM(BQ7:BQ8)</f>
        <v>50455.646295166669</v>
      </c>
      <c r="BR9" s="105">
        <f t="shared" si="14"/>
        <v>50455.646295166669</v>
      </c>
      <c r="BS9" s="105">
        <f t="shared" si="14"/>
        <v>51137.077282666673</v>
      </c>
      <c r="BT9" s="105">
        <f t="shared" si="14"/>
        <v>51361.864949999996</v>
      </c>
      <c r="BU9" s="105">
        <f t="shared" si="14"/>
        <v>51361.864949999996</v>
      </c>
      <c r="BV9" s="105">
        <f t="shared" si="14"/>
        <v>51361.864949999996</v>
      </c>
      <c r="BW9" s="105">
        <f t="shared" si="14"/>
        <v>51361.864949999996</v>
      </c>
      <c r="BX9" s="105">
        <f t="shared" si="14"/>
        <v>51361.864949999996</v>
      </c>
      <c r="BY9" s="105">
        <f t="shared" si="14"/>
        <v>51361.864949999996</v>
      </c>
      <c r="BZ9" s="105">
        <f t="shared" si="14"/>
        <v>51361.864949999996</v>
      </c>
      <c r="CA9" s="105">
        <f t="shared" si="14"/>
        <v>51361.864949999996</v>
      </c>
      <c r="CB9" s="105">
        <f t="shared" si="14"/>
        <v>51361.864949999996</v>
      </c>
      <c r="CC9" s="105">
        <f t="shared" si="14"/>
        <v>51361.864949999996</v>
      </c>
      <c r="CD9" s="105">
        <f t="shared" si="14"/>
        <v>51361.864949999996</v>
      </c>
      <c r="CE9" s="104">
        <f>SUM(E9:CD9)</f>
        <v>3954320.5666776616</v>
      </c>
      <c r="CF9" s="101">
        <v>3764</v>
      </c>
    </row>
    <row r="10" spans="1:86" s="126" customFormat="1" ht="15.6" thickTop="1" thickBot="1" x14ac:dyDescent="0.35">
      <c r="A10" s="79" t="s">
        <v>64</v>
      </c>
      <c r="B10" s="141"/>
      <c r="C10" s="140"/>
      <c r="D10" s="103">
        <v>0</v>
      </c>
      <c r="E10" s="102">
        <f>+E9</f>
        <v>62547.144852999983</v>
      </c>
      <c r="F10" s="102">
        <f t="shared" ref="F10:AK10" si="15">+E10+F9</f>
        <v>125094.28970599997</v>
      </c>
      <c r="G10" s="102">
        <f t="shared" si="15"/>
        <v>187641.43455899996</v>
      </c>
      <c r="H10" s="102">
        <f t="shared" si="15"/>
        <v>250188.57941199993</v>
      </c>
      <c r="I10" s="102">
        <f t="shared" si="15"/>
        <v>312735.72426499991</v>
      </c>
      <c r="J10" s="102">
        <f t="shared" si="15"/>
        <v>366675.46386299992</v>
      </c>
      <c r="K10" s="102">
        <f t="shared" si="15"/>
        <v>417057.84657708323</v>
      </c>
      <c r="L10" s="102">
        <f t="shared" si="15"/>
        <v>467440.22929116653</v>
      </c>
      <c r="M10" s="102">
        <f t="shared" si="15"/>
        <v>517822.61200524983</v>
      </c>
      <c r="N10" s="102">
        <f t="shared" si="15"/>
        <v>568204.99471933313</v>
      </c>
      <c r="O10" s="102">
        <f t="shared" si="15"/>
        <v>618587.37743341643</v>
      </c>
      <c r="P10" s="102">
        <f t="shared" si="15"/>
        <v>668969.76014749974</v>
      </c>
      <c r="Q10" s="102">
        <f t="shared" si="15"/>
        <v>719352.14286158304</v>
      </c>
      <c r="R10" s="102">
        <f t="shared" si="15"/>
        <v>769734.52557566634</v>
      </c>
      <c r="S10" s="102">
        <f t="shared" si="15"/>
        <v>820116.90828974964</v>
      </c>
      <c r="T10" s="102">
        <f t="shared" si="15"/>
        <v>870499.29100383294</v>
      </c>
      <c r="U10" s="102">
        <f t="shared" si="15"/>
        <v>920881.67371791624</v>
      </c>
      <c r="V10" s="102">
        <f t="shared" si="15"/>
        <v>971264.05643199955</v>
      </c>
      <c r="W10" s="102">
        <f t="shared" si="15"/>
        <v>1021646.4391460828</v>
      </c>
      <c r="X10" s="102">
        <f t="shared" si="15"/>
        <v>1072029.2990359995</v>
      </c>
      <c r="Y10" s="102">
        <f t="shared" si="15"/>
        <v>1122413.1921929994</v>
      </c>
      <c r="Z10" s="102">
        <f t="shared" si="15"/>
        <v>1172797.0853499994</v>
      </c>
      <c r="AA10" s="102">
        <f t="shared" si="15"/>
        <v>1223180.9785069993</v>
      </c>
      <c r="AB10" s="102">
        <f t="shared" si="15"/>
        <v>1273564.8716639993</v>
      </c>
      <c r="AC10" s="102">
        <f t="shared" si="15"/>
        <v>1323948.7648209992</v>
      </c>
      <c r="AD10" s="102">
        <f t="shared" si="15"/>
        <v>1374332.6579779992</v>
      </c>
      <c r="AE10" s="102">
        <f t="shared" si="15"/>
        <v>1424716.5511349991</v>
      </c>
      <c r="AF10" s="102">
        <f t="shared" si="15"/>
        <v>1475100.4442919991</v>
      </c>
      <c r="AG10" s="102">
        <f t="shared" si="15"/>
        <v>1525484.3374489991</v>
      </c>
      <c r="AH10" s="102">
        <f t="shared" si="15"/>
        <v>1575868.230605999</v>
      </c>
      <c r="AI10" s="102">
        <f t="shared" si="15"/>
        <v>1626252.123762999</v>
      </c>
      <c r="AJ10" s="102">
        <f t="shared" si="15"/>
        <v>1676636.0169199989</v>
      </c>
      <c r="AK10" s="102">
        <f t="shared" si="15"/>
        <v>1727019.9100769989</v>
      </c>
      <c r="AL10" s="102">
        <f t="shared" ref="AL10:BQ10" si="16">+AK10+AL9</f>
        <v>1777403.8032339988</v>
      </c>
      <c r="AM10" s="102">
        <f t="shared" si="16"/>
        <v>1827787.6963909988</v>
      </c>
      <c r="AN10" s="102">
        <f t="shared" si="16"/>
        <v>1878171.5895479987</v>
      </c>
      <c r="AO10" s="102">
        <f t="shared" si="16"/>
        <v>1928555.9102110821</v>
      </c>
      <c r="AP10" s="102">
        <f t="shared" si="16"/>
        <v>1965595.6603161239</v>
      </c>
      <c r="AQ10" s="102">
        <f t="shared" si="16"/>
        <v>1989285.6508567906</v>
      </c>
      <c r="AR10" s="102">
        <f t="shared" si="16"/>
        <v>2026356.129897624</v>
      </c>
      <c r="AS10" s="102">
        <f t="shared" si="16"/>
        <v>2076811.8175658323</v>
      </c>
      <c r="AT10" s="102">
        <f t="shared" si="16"/>
        <v>2127267.4638609989</v>
      </c>
      <c r="AU10" s="102">
        <f t="shared" si="16"/>
        <v>2177723.1101561654</v>
      </c>
      <c r="AV10" s="102">
        <f t="shared" si="16"/>
        <v>2228178.756451332</v>
      </c>
      <c r="AW10" s="102">
        <f t="shared" si="16"/>
        <v>2278634.4027464986</v>
      </c>
      <c r="AX10" s="102">
        <f t="shared" si="16"/>
        <v>2329090.0490416652</v>
      </c>
      <c r="AY10" s="102">
        <f t="shared" si="16"/>
        <v>2379545.6953368317</v>
      </c>
      <c r="AZ10" s="102">
        <f t="shared" si="16"/>
        <v>2430001.3416319983</v>
      </c>
      <c r="BA10" s="102">
        <f t="shared" si="16"/>
        <v>2480456.9879271649</v>
      </c>
      <c r="BB10" s="102">
        <f t="shared" si="16"/>
        <v>2530912.6342223315</v>
      </c>
      <c r="BC10" s="102">
        <f t="shared" si="16"/>
        <v>2581368.280517498</v>
      </c>
      <c r="BD10" s="102">
        <f t="shared" si="16"/>
        <v>2631823.9268126646</v>
      </c>
      <c r="BE10" s="102">
        <f t="shared" si="16"/>
        <v>2682279.5731078312</v>
      </c>
      <c r="BF10" s="102">
        <f t="shared" si="16"/>
        <v>2732735.2194029978</v>
      </c>
      <c r="BG10" s="102">
        <f t="shared" si="16"/>
        <v>2783190.8656981643</v>
      </c>
      <c r="BH10" s="102">
        <f t="shared" si="16"/>
        <v>2833646.5119933309</v>
      </c>
      <c r="BI10" s="102">
        <f t="shared" si="16"/>
        <v>2884102.1582884975</v>
      </c>
      <c r="BJ10" s="102">
        <f t="shared" si="16"/>
        <v>2934557.8045836641</v>
      </c>
      <c r="BK10" s="102">
        <f t="shared" si="16"/>
        <v>2985013.4508788306</v>
      </c>
      <c r="BL10" s="102">
        <f t="shared" si="16"/>
        <v>3035469.0971739972</v>
      </c>
      <c r="BM10" s="102">
        <f t="shared" si="16"/>
        <v>3085924.7434691638</v>
      </c>
      <c r="BN10" s="102">
        <f t="shared" si="16"/>
        <v>3136380.3897643303</v>
      </c>
      <c r="BO10" s="102">
        <f t="shared" si="16"/>
        <v>3186836.0360594969</v>
      </c>
      <c r="BP10" s="102">
        <f t="shared" si="16"/>
        <v>3237291.6823546635</v>
      </c>
      <c r="BQ10" s="102">
        <f t="shared" si="16"/>
        <v>3287747.3286498301</v>
      </c>
      <c r="BR10" s="102">
        <f t="shared" ref="BR10:CD10" si="17">+BQ10+BR9</f>
        <v>3338202.9749449966</v>
      </c>
      <c r="BS10" s="102">
        <f t="shared" si="17"/>
        <v>3389340.0522276633</v>
      </c>
      <c r="BT10" s="102">
        <f t="shared" si="17"/>
        <v>3440701.9171776632</v>
      </c>
      <c r="BU10" s="102">
        <f t="shared" si="17"/>
        <v>3492063.782127663</v>
      </c>
      <c r="BV10" s="102">
        <f t="shared" si="17"/>
        <v>3543425.6470776629</v>
      </c>
      <c r="BW10" s="102">
        <f t="shared" si="17"/>
        <v>3594787.5120276627</v>
      </c>
      <c r="BX10" s="102">
        <f t="shared" si="17"/>
        <v>3646149.3769776626</v>
      </c>
      <c r="BY10" s="102">
        <f t="shared" si="17"/>
        <v>3697511.2419276624</v>
      </c>
      <c r="BZ10" s="102">
        <f t="shared" si="17"/>
        <v>3748873.1068776622</v>
      </c>
      <c r="CA10" s="102">
        <f t="shared" si="17"/>
        <v>3800234.9718276621</v>
      </c>
      <c r="CB10" s="102">
        <f t="shared" si="17"/>
        <v>3851596.8367776619</v>
      </c>
      <c r="CC10" s="102">
        <f t="shared" si="17"/>
        <v>3902958.7017276618</v>
      </c>
      <c r="CD10" s="102">
        <f t="shared" si="17"/>
        <v>3954320.5666776616</v>
      </c>
      <c r="CE10" s="157">
        <f>+CD10-CE9</f>
        <v>0</v>
      </c>
      <c r="CF10" s="101"/>
    </row>
    <row r="11" spans="1:86" ht="18.600000000000001" thickTop="1" x14ac:dyDescent="0.35">
      <c r="C11" s="139"/>
      <c r="D11" s="88">
        <v>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138"/>
      <c r="CF11" s="44"/>
    </row>
    <row r="12" spans="1:86" s="94" customFormat="1" ht="18" x14ac:dyDescent="0.35">
      <c r="A12" s="133" t="s">
        <v>68</v>
      </c>
      <c r="B12" s="132" t="s">
        <v>63</v>
      </c>
      <c r="C12" s="131" t="s">
        <v>62</v>
      </c>
      <c r="D12" s="98">
        <v>43268</v>
      </c>
      <c r="E12" s="97">
        <v>43298</v>
      </c>
      <c r="F12" s="97">
        <v>43329</v>
      </c>
      <c r="G12" s="97">
        <v>43360</v>
      </c>
      <c r="H12" s="97">
        <v>43390</v>
      </c>
      <c r="I12" s="97">
        <v>43421</v>
      </c>
      <c r="J12" s="97">
        <v>43451</v>
      </c>
      <c r="K12" s="97">
        <v>43118</v>
      </c>
      <c r="L12" s="97">
        <v>43149</v>
      </c>
      <c r="M12" s="97">
        <v>43177</v>
      </c>
      <c r="N12" s="97">
        <v>43208</v>
      </c>
      <c r="O12" s="97">
        <v>43238</v>
      </c>
      <c r="P12" s="97">
        <v>43269</v>
      </c>
      <c r="Q12" s="97">
        <v>43299</v>
      </c>
      <c r="R12" s="97">
        <v>43330</v>
      </c>
      <c r="S12" s="97">
        <v>43361</v>
      </c>
      <c r="T12" s="97">
        <v>43391</v>
      </c>
      <c r="U12" s="97">
        <v>43422</v>
      </c>
      <c r="V12" s="97">
        <v>43452</v>
      </c>
      <c r="W12" s="97">
        <v>43484</v>
      </c>
      <c r="X12" s="97">
        <v>43515</v>
      </c>
      <c r="Y12" s="97">
        <v>43543</v>
      </c>
      <c r="Z12" s="97">
        <v>43574</v>
      </c>
      <c r="AA12" s="97">
        <v>43604</v>
      </c>
      <c r="AB12" s="97">
        <v>43635</v>
      </c>
      <c r="AC12" s="97">
        <v>43665</v>
      </c>
      <c r="AD12" s="97">
        <v>43696</v>
      </c>
      <c r="AE12" s="97">
        <v>43727</v>
      </c>
      <c r="AF12" s="97">
        <v>43757</v>
      </c>
      <c r="AG12" s="97">
        <v>43788</v>
      </c>
      <c r="AH12" s="97">
        <v>43818</v>
      </c>
      <c r="AI12" s="97">
        <v>43850</v>
      </c>
      <c r="AJ12" s="97">
        <v>43881</v>
      </c>
      <c r="AK12" s="97">
        <v>43910</v>
      </c>
      <c r="AL12" s="97">
        <v>43941</v>
      </c>
      <c r="AM12" s="97">
        <v>43971</v>
      </c>
      <c r="AN12" s="97">
        <v>44002</v>
      </c>
      <c r="AO12" s="97">
        <v>44032</v>
      </c>
      <c r="AP12" s="97">
        <v>44063</v>
      </c>
      <c r="AQ12" s="97">
        <v>44094</v>
      </c>
      <c r="AR12" s="97">
        <v>44124</v>
      </c>
      <c r="AS12" s="97">
        <v>44155</v>
      </c>
      <c r="AT12" s="97">
        <v>44185</v>
      </c>
      <c r="AU12" s="97">
        <v>44217</v>
      </c>
      <c r="AV12" s="97">
        <v>44248</v>
      </c>
      <c r="AW12" s="97">
        <v>44276</v>
      </c>
      <c r="AX12" s="97">
        <v>44307</v>
      </c>
      <c r="AY12" s="97">
        <v>44337</v>
      </c>
      <c r="AZ12" s="97">
        <v>44368</v>
      </c>
      <c r="BA12" s="97">
        <v>44398</v>
      </c>
      <c r="BB12" s="97">
        <v>44429</v>
      </c>
      <c r="BC12" s="97">
        <v>44460</v>
      </c>
      <c r="BD12" s="97">
        <v>44490</v>
      </c>
      <c r="BE12" s="97">
        <v>44521</v>
      </c>
      <c r="BF12" s="97">
        <v>44551</v>
      </c>
      <c r="BG12" s="97">
        <v>44583</v>
      </c>
      <c r="BH12" s="97">
        <v>44614</v>
      </c>
      <c r="BI12" s="97">
        <v>44642</v>
      </c>
      <c r="BJ12" s="97">
        <v>44673</v>
      </c>
      <c r="BK12" s="97">
        <v>44703</v>
      </c>
      <c r="BL12" s="97">
        <v>44734</v>
      </c>
      <c r="BM12" s="97">
        <v>44764</v>
      </c>
      <c r="BN12" s="97">
        <v>44795</v>
      </c>
      <c r="BO12" s="97">
        <v>44826</v>
      </c>
      <c r="BP12" s="97">
        <v>44856</v>
      </c>
      <c r="BQ12" s="97">
        <v>44887</v>
      </c>
      <c r="BR12" s="97">
        <v>44917</v>
      </c>
      <c r="BS12" s="97">
        <v>44949</v>
      </c>
      <c r="BT12" s="97">
        <v>44980</v>
      </c>
      <c r="BU12" s="97">
        <v>45008</v>
      </c>
      <c r="BV12" s="97">
        <v>45039</v>
      </c>
      <c r="BW12" s="97">
        <v>45069</v>
      </c>
      <c r="BX12" s="97">
        <v>45100</v>
      </c>
      <c r="BY12" s="97">
        <v>45130</v>
      </c>
      <c r="BZ12" s="97">
        <v>45161</v>
      </c>
      <c r="CA12" s="97">
        <v>45192</v>
      </c>
      <c r="CB12" s="97">
        <v>45222</v>
      </c>
      <c r="CC12" s="97">
        <v>45253</v>
      </c>
      <c r="CD12" s="97">
        <v>48571</v>
      </c>
      <c r="CE12" s="130"/>
      <c r="CF12" s="119"/>
    </row>
    <row r="13" spans="1:86" x14ac:dyDescent="0.3">
      <c r="A13" s="51">
        <v>109087546</v>
      </c>
      <c r="B13" s="89">
        <v>43034</v>
      </c>
      <c r="C13" s="129">
        <v>3764</v>
      </c>
      <c r="D13" s="128">
        <v>0</v>
      </c>
      <c r="E13" s="127">
        <v>4112558.43</v>
      </c>
      <c r="F13" s="127">
        <v>4112558.43</v>
      </c>
      <c r="G13" s="127">
        <v>4112558.43</v>
      </c>
      <c r="H13" s="127">
        <v>4112558.43</v>
      </c>
      <c r="I13" s="127">
        <v>4112558.43</v>
      </c>
      <c r="J13" s="127">
        <v>4112558.43</v>
      </c>
      <c r="K13" s="127">
        <v>4112558.43</v>
      </c>
      <c r="L13" s="127">
        <v>4112558.43</v>
      </c>
      <c r="M13" s="127">
        <v>4112558.43</v>
      </c>
      <c r="N13" s="127">
        <v>4112558.43</v>
      </c>
      <c r="O13" s="127">
        <v>4112558.43</v>
      </c>
      <c r="P13" s="127">
        <v>4112558.43</v>
      </c>
      <c r="Q13" s="127">
        <v>4112558.43</v>
      </c>
      <c r="R13" s="127">
        <v>4112558.43</v>
      </c>
      <c r="S13" s="127">
        <v>4112558.43</v>
      </c>
      <c r="T13" s="127">
        <v>4112558.43</v>
      </c>
      <c r="U13" s="127">
        <v>4112558.43</v>
      </c>
      <c r="V13" s="127">
        <v>4112558.43</v>
      </c>
      <c r="W13" s="127">
        <v>4113075.27</v>
      </c>
      <c r="X13" s="127">
        <v>4113075.27</v>
      </c>
      <c r="Y13" s="127">
        <v>4113075.27</v>
      </c>
      <c r="Z13" s="127">
        <v>4113075.27</v>
      </c>
      <c r="AA13" s="127">
        <v>4113075.27</v>
      </c>
      <c r="AB13" s="127">
        <v>4113075.27</v>
      </c>
      <c r="AC13" s="127">
        <v>4113075.27</v>
      </c>
      <c r="AD13" s="127">
        <v>4113075.27</v>
      </c>
      <c r="AE13" s="127">
        <v>4113075.27</v>
      </c>
      <c r="AF13" s="127">
        <v>4113075.27</v>
      </c>
      <c r="AG13" s="127">
        <v>4113075.27</v>
      </c>
      <c r="AH13" s="127">
        <v>4113075.27</v>
      </c>
      <c r="AI13" s="127">
        <f t="shared" ref="AI13:AP13" si="18">AH13</f>
        <v>4113075.27</v>
      </c>
      <c r="AJ13" s="127">
        <f t="shared" si="18"/>
        <v>4113075.27</v>
      </c>
      <c r="AK13" s="127">
        <f t="shared" si="18"/>
        <v>4113075.27</v>
      </c>
      <c r="AL13" s="127">
        <f t="shared" si="18"/>
        <v>4113075.27</v>
      </c>
      <c r="AM13" s="127">
        <f t="shared" si="18"/>
        <v>4113075.27</v>
      </c>
      <c r="AN13" s="127">
        <f t="shared" si="18"/>
        <v>4113075.27</v>
      </c>
      <c r="AO13" s="127">
        <f t="shared" si="18"/>
        <v>4113075.27</v>
      </c>
      <c r="AP13" s="127">
        <f t="shared" si="18"/>
        <v>4113075.27</v>
      </c>
      <c r="AQ13" s="127">
        <f>AP15</f>
        <v>1936627.9100000001</v>
      </c>
      <c r="AR13" s="127">
        <f>AQ15</f>
        <v>1936627.9100000001</v>
      </c>
      <c r="AS13" s="127">
        <f>AR15</f>
        <v>4119570.3400000003</v>
      </c>
      <c r="AT13" s="127">
        <f>AS15</f>
        <v>4119570.3400000003</v>
      </c>
      <c r="AU13" s="127">
        <f>AT15</f>
        <v>4119570.3400000003</v>
      </c>
      <c r="AV13" s="127">
        <v>4119570.34</v>
      </c>
      <c r="AW13" s="127">
        <v>4119570.34</v>
      </c>
      <c r="AX13" s="127">
        <v>4119570.34</v>
      </c>
      <c r="AY13" s="127">
        <v>4119570.34</v>
      </c>
      <c r="AZ13" s="127">
        <v>4119570.34</v>
      </c>
      <c r="BA13" s="127">
        <v>4119570.34</v>
      </c>
      <c r="BB13" s="127">
        <v>4119570.34</v>
      </c>
      <c r="BC13" s="127">
        <v>4119570.34</v>
      </c>
      <c r="BD13" s="127">
        <v>4119570.34</v>
      </c>
      <c r="BE13" s="127">
        <v>4119570.34</v>
      </c>
      <c r="BF13" s="127">
        <v>4119570.34</v>
      </c>
      <c r="BG13" s="127">
        <v>4119570.34</v>
      </c>
      <c r="BH13" s="127">
        <v>4119570.34</v>
      </c>
      <c r="BI13" s="127">
        <v>4119570.34</v>
      </c>
      <c r="BJ13" s="127">
        <v>4119570.34</v>
      </c>
      <c r="BK13" s="127">
        <v>4119570.34</v>
      </c>
      <c r="BL13" s="127">
        <v>4119570.34</v>
      </c>
      <c r="BM13" s="127">
        <v>4119570.34</v>
      </c>
      <c r="BN13" s="127">
        <v>4119570.34</v>
      </c>
      <c r="BO13" s="127">
        <v>4119570.34</v>
      </c>
      <c r="BP13" s="127">
        <v>4119570.34</v>
      </c>
      <c r="BQ13" s="127">
        <v>4119570.34</v>
      </c>
      <c r="BR13" s="127">
        <v>4119570.34</v>
      </c>
      <c r="BS13" s="127">
        <v>4119570.34</v>
      </c>
      <c r="BT13" s="127">
        <v>4119570.34</v>
      </c>
      <c r="BU13" s="127">
        <f t="shared" ref="BU13:CD13" si="19">BT13</f>
        <v>4119570.34</v>
      </c>
      <c r="BV13" s="127">
        <f t="shared" si="19"/>
        <v>4119570.34</v>
      </c>
      <c r="BW13" s="127">
        <f t="shared" si="19"/>
        <v>4119570.34</v>
      </c>
      <c r="BX13" s="127">
        <f t="shared" si="19"/>
        <v>4119570.34</v>
      </c>
      <c r="BY13" s="127">
        <f t="shared" si="19"/>
        <v>4119570.34</v>
      </c>
      <c r="BZ13" s="127">
        <f t="shared" si="19"/>
        <v>4119570.34</v>
      </c>
      <c r="CA13" s="127">
        <f t="shared" si="19"/>
        <v>4119570.34</v>
      </c>
      <c r="CB13" s="127">
        <f t="shared" si="19"/>
        <v>4119570.34</v>
      </c>
      <c r="CC13" s="127">
        <f t="shared" si="19"/>
        <v>4119570.34</v>
      </c>
      <c r="CD13" s="127">
        <f t="shared" si="19"/>
        <v>4119570.34</v>
      </c>
      <c r="CE13" s="61"/>
      <c r="CF13" s="44"/>
    </row>
    <row r="14" spans="1:86" x14ac:dyDescent="0.3">
      <c r="A14" s="45" t="s">
        <v>61</v>
      </c>
      <c r="B14" s="137">
        <v>0</v>
      </c>
      <c r="D14" s="115">
        <v>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>
        <v>-2176447.36</v>
      </c>
      <c r="AQ14" s="114"/>
      <c r="AR14" s="114">
        <v>2182942.4300000002</v>
      </c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61"/>
      <c r="CF14" s="44"/>
    </row>
    <row r="15" spans="1:86" s="126" customFormat="1" x14ac:dyDescent="0.3">
      <c r="A15" s="51" t="s">
        <v>66</v>
      </c>
      <c r="B15" s="43"/>
      <c r="C15" s="43"/>
      <c r="D15" s="93">
        <v>0</v>
      </c>
      <c r="E15" s="92">
        <f t="shared" ref="E15:V15" si="20">SUM(E13:E14)</f>
        <v>4112558.43</v>
      </c>
      <c r="F15" s="91">
        <f t="shared" si="20"/>
        <v>4112558.43</v>
      </c>
      <c r="G15" s="91">
        <f t="shared" si="20"/>
        <v>4112558.43</v>
      </c>
      <c r="H15" s="91">
        <f t="shared" si="20"/>
        <v>4112558.43</v>
      </c>
      <c r="I15" s="91">
        <f t="shared" si="20"/>
        <v>4112558.43</v>
      </c>
      <c r="J15" s="91">
        <f t="shared" si="20"/>
        <v>4112558.43</v>
      </c>
      <c r="K15" s="91">
        <f t="shared" si="20"/>
        <v>4112558.43</v>
      </c>
      <c r="L15" s="91">
        <f t="shared" si="20"/>
        <v>4112558.43</v>
      </c>
      <c r="M15" s="91">
        <f t="shared" si="20"/>
        <v>4112558.43</v>
      </c>
      <c r="N15" s="91">
        <f t="shared" si="20"/>
        <v>4112558.43</v>
      </c>
      <c r="O15" s="91">
        <f t="shared" si="20"/>
        <v>4112558.43</v>
      </c>
      <c r="P15" s="91">
        <f t="shared" si="20"/>
        <v>4112558.43</v>
      </c>
      <c r="Q15" s="91">
        <f t="shared" si="20"/>
        <v>4112558.43</v>
      </c>
      <c r="R15" s="91">
        <f t="shared" si="20"/>
        <v>4112558.43</v>
      </c>
      <c r="S15" s="91">
        <f t="shared" si="20"/>
        <v>4112558.43</v>
      </c>
      <c r="T15" s="91">
        <f t="shared" si="20"/>
        <v>4112558.43</v>
      </c>
      <c r="U15" s="91">
        <f t="shared" si="20"/>
        <v>4112558.43</v>
      </c>
      <c r="V15" s="91">
        <f t="shared" si="20"/>
        <v>4112558.43</v>
      </c>
      <c r="W15" s="91">
        <v>4113075.27</v>
      </c>
      <c r="X15" s="91">
        <v>4113075.27</v>
      </c>
      <c r="Y15" s="91">
        <v>4113075.27</v>
      </c>
      <c r="Z15" s="91">
        <v>4113075.27</v>
      </c>
      <c r="AA15" s="91">
        <v>4113075.27</v>
      </c>
      <c r="AB15" s="91">
        <v>4113075.27</v>
      </c>
      <c r="AC15" s="91">
        <v>4113075.27</v>
      </c>
      <c r="AD15" s="91">
        <v>4113075.27</v>
      </c>
      <c r="AE15" s="91">
        <v>4113075.27</v>
      </c>
      <c r="AF15" s="91">
        <v>4113075.27</v>
      </c>
      <c r="AG15" s="91">
        <v>4113075.27</v>
      </c>
      <c r="AH15" s="91">
        <f t="shared" ref="AH15:BM15" si="21">SUM(AH13:AH14)</f>
        <v>4113075.27</v>
      </c>
      <c r="AI15" s="91">
        <f t="shared" si="21"/>
        <v>4113075.27</v>
      </c>
      <c r="AJ15" s="91">
        <f t="shared" si="21"/>
        <v>4113075.27</v>
      </c>
      <c r="AK15" s="91">
        <f t="shared" si="21"/>
        <v>4113075.27</v>
      </c>
      <c r="AL15" s="91">
        <f t="shared" si="21"/>
        <v>4113075.27</v>
      </c>
      <c r="AM15" s="91">
        <f t="shared" si="21"/>
        <v>4113075.27</v>
      </c>
      <c r="AN15" s="91">
        <f t="shared" si="21"/>
        <v>4113075.27</v>
      </c>
      <c r="AO15" s="91">
        <f t="shared" si="21"/>
        <v>4113075.27</v>
      </c>
      <c r="AP15" s="91">
        <f t="shared" si="21"/>
        <v>1936627.9100000001</v>
      </c>
      <c r="AQ15" s="91">
        <f t="shared" si="21"/>
        <v>1936627.9100000001</v>
      </c>
      <c r="AR15" s="91">
        <f t="shared" si="21"/>
        <v>4119570.3400000003</v>
      </c>
      <c r="AS15" s="91">
        <f t="shared" si="21"/>
        <v>4119570.3400000003</v>
      </c>
      <c r="AT15" s="91">
        <f t="shared" si="21"/>
        <v>4119570.3400000003</v>
      </c>
      <c r="AU15" s="91">
        <f t="shared" si="21"/>
        <v>4119570.3400000003</v>
      </c>
      <c r="AV15" s="91">
        <f t="shared" si="21"/>
        <v>4119570.34</v>
      </c>
      <c r="AW15" s="91">
        <f t="shared" si="21"/>
        <v>4119570.34</v>
      </c>
      <c r="AX15" s="91">
        <f t="shared" si="21"/>
        <v>4119570.34</v>
      </c>
      <c r="AY15" s="91">
        <f t="shared" si="21"/>
        <v>4119570.34</v>
      </c>
      <c r="AZ15" s="91">
        <f t="shared" si="21"/>
        <v>4119570.34</v>
      </c>
      <c r="BA15" s="91">
        <f t="shared" si="21"/>
        <v>4119570.34</v>
      </c>
      <c r="BB15" s="91">
        <f t="shared" si="21"/>
        <v>4119570.34</v>
      </c>
      <c r="BC15" s="91">
        <f t="shared" si="21"/>
        <v>4119570.34</v>
      </c>
      <c r="BD15" s="91">
        <f t="shared" si="21"/>
        <v>4119570.34</v>
      </c>
      <c r="BE15" s="91">
        <f t="shared" si="21"/>
        <v>4119570.34</v>
      </c>
      <c r="BF15" s="91">
        <f t="shared" si="21"/>
        <v>4119570.34</v>
      </c>
      <c r="BG15" s="91">
        <f t="shared" si="21"/>
        <v>4119570.34</v>
      </c>
      <c r="BH15" s="91">
        <f t="shared" si="21"/>
        <v>4119570.34</v>
      </c>
      <c r="BI15" s="91">
        <f t="shared" si="21"/>
        <v>4119570.34</v>
      </c>
      <c r="BJ15" s="91">
        <f t="shared" si="21"/>
        <v>4119570.34</v>
      </c>
      <c r="BK15" s="91">
        <f t="shared" si="21"/>
        <v>4119570.34</v>
      </c>
      <c r="BL15" s="91">
        <f t="shared" si="21"/>
        <v>4119570.34</v>
      </c>
      <c r="BM15" s="91">
        <f t="shared" si="21"/>
        <v>4119570.34</v>
      </c>
      <c r="BN15" s="91">
        <f t="shared" ref="BN15:CD15" si="22">SUM(BN13:BN14)</f>
        <v>4119570.34</v>
      </c>
      <c r="BO15" s="91">
        <f t="shared" si="22"/>
        <v>4119570.34</v>
      </c>
      <c r="BP15" s="91">
        <f t="shared" si="22"/>
        <v>4119570.34</v>
      </c>
      <c r="BQ15" s="91">
        <f t="shared" si="22"/>
        <v>4119570.34</v>
      </c>
      <c r="BR15" s="91">
        <f t="shared" si="22"/>
        <v>4119570.34</v>
      </c>
      <c r="BS15" s="91">
        <f t="shared" si="22"/>
        <v>4119570.34</v>
      </c>
      <c r="BT15" s="91">
        <f t="shared" si="22"/>
        <v>4119570.34</v>
      </c>
      <c r="BU15" s="91">
        <f t="shared" si="22"/>
        <v>4119570.34</v>
      </c>
      <c r="BV15" s="91">
        <f t="shared" si="22"/>
        <v>4119570.34</v>
      </c>
      <c r="BW15" s="91">
        <f t="shared" si="22"/>
        <v>4119570.34</v>
      </c>
      <c r="BX15" s="91">
        <f t="shared" si="22"/>
        <v>4119570.34</v>
      </c>
      <c r="BY15" s="91">
        <f t="shared" si="22"/>
        <v>4119570.34</v>
      </c>
      <c r="BZ15" s="91">
        <f t="shared" si="22"/>
        <v>4119570.34</v>
      </c>
      <c r="CA15" s="91">
        <f t="shared" si="22"/>
        <v>4119570.34</v>
      </c>
      <c r="CB15" s="91">
        <f t="shared" si="22"/>
        <v>4119570.34</v>
      </c>
      <c r="CC15" s="91">
        <f t="shared" si="22"/>
        <v>4119570.34</v>
      </c>
      <c r="CD15" s="91">
        <f t="shared" si="22"/>
        <v>4119570.34</v>
      </c>
      <c r="CF15" s="43"/>
    </row>
    <row r="16" spans="1:86" x14ac:dyDescent="0.3">
      <c r="A16" s="45" t="s">
        <v>59</v>
      </c>
      <c r="D16" s="117">
        <v>0</v>
      </c>
      <c r="E16" s="116">
        <v>3.27E-2</v>
      </c>
      <c r="F16" s="116">
        <v>3.27E-2</v>
      </c>
      <c r="G16" s="116">
        <v>3.27E-2</v>
      </c>
      <c r="H16" s="116">
        <v>3.27E-2</v>
      </c>
      <c r="I16" s="116">
        <v>3.27E-2</v>
      </c>
      <c r="J16" s="116">
        <v>2.8199999999999999E-2</v>
      </c>
      <c r="K16" s="116">
        <v>2.2100000000000002E-2</v>
      </c>
      <c r="L16" s="116">
        <v>2.2100000000000002E-2</v>
      </c>
      <c r="M16" s="116">
        <v>2.2100000000000002E-2</v>
      </c>
      <c r="N16" s="116">
        <v>2.2100000000000002E-2</v>
      </c>
      <c r="O16" s="116">
        <v>2.2100000000000002E-2</v>
      </c>
      <c r="P16" s="116">
        <v>2.2100000000000002E-2</v>
      </c>
      <c r="Q16" s="116">
        <v>2.2100000000000002E-2</v>
      </c>
      <c r="R16" s="116">
        <v>2.2100000000000002E-2</v>
      </c>
      <c r="S16" s="116">
        <v>2.2100000000000002E-2</v>
      </c>
      <c r="T16" s="116">
        <v>2.2100000000000002E-2</v>
      </c>
      <c r="U16" s="116">
        <v>2.2100000000000002E-2</v>
      </c>
      <c r="V16" s="116">
        <v>2.2100000000000002E-2</v>
      </c>
      <c r="W16" s="116">
        <v>2.2100000000000002E-2</v>
      </c>
      <c r="X16" s="116">
        <v>2.2100000000000002E-2</v>
      </c>
      <c r="Y16" s="116">
        <v>2.2100000000000002E-2</v>
      </c>
      <c r="Z16" s="116">
        <v>2.2100000000000002E-2</v>
      </c>
      <c r="AA16" s="116">
        <v>2.2100000000000002E-2</v>
      </c>
      <c r="AB16" s="116">
        <v>2.2100000000000002E-2</v>
      </c>
      <c r="AC16" s="116">
        <v>2.2100000000000002E-2</v>
      </c>
      <c r="AD16" s="116">
        <v>2.2100000000000002E-2</v>
      </c>
      <c r="AE16" s="116">
        <v>2.2100000000000002E-2</v>
      </c>
      <c r="AF16" s="116">
        <v>2.2100000000000002E-2</v>
      </c>
      <c r="AG16" s="116">
        <v>2.2100000000000002E-2</v>
      </c>
      <c r="AH16" s="116">
        <v>2.2100000000000002E-2</v>
      </c>
      <c r="AI16" s="116">
        <v>2.2100000000000002E-2</v>
      </c>
      <c r="AJ16" s="116">
        <v>2.2100000000000002E-2</v>
      </c>
      <c r="AK16" s="116">
        <v>2.2100000000000002E-2</v>
      </c>
      <c r="AL16" s="116">
        <v>2.2100000000000002E-2</v>
      </c>
      <c r="AM16" s="116">
        <v>2.2100000000000002E-2</v>
      </c>
      <c r="AN16" s="116">
        <v>2.2100000000000002E-2</v>
      </c>
      <c r="AO16" s="116">
        <v>2.2100000000000002E-2</v>
      </c>
      <c r="AP16" s="116">
        <v>2.2100000000000002E-2</v>
      </c>
      <c r="AQ16" s="116">
        <v>2.2100000000000002E-2</v>
      </c>
      <c r="AR16" s="116">
        <v>2.2100000000000002E-2</v>
      </c>
      <c r="AS16" s="116">
        <v>2.2100000000000002E-2</v>
      </c>
      <c r="AT16" s="116">
        <v>2.2100000000000002E-2</v>
      </c>
      <c r="AU16" s="116">
        <v>2.2100000000000002E-2</v>
      </c>
      <c r="AV16" s="116">
        <v>2.2100000000000002E-2</v>
      </c>
      <c r="AW16" s="116">
        <v>2.2100000000000002E-2</v>
      </c>
      <c r="AX16" s="116">
        <v>2.2100000000000002E-2</v>
      </c>
      <c r="AY16" s="116">
        <v>2.2100000000000002E-2</v>
      </c>
      <c r="AZ16" s="116">
        <v>2.2100000000000002E-2</v>
      </c>
      <c r="BA16" s="116">
        <v>2.2100000000000002E-2</v>
      </c>
      <c r="BB16" s="116">
        <v>2.2100000000000002E-2</v>
      </c>
      <c r="BC16" s="116">
        <v>2.2100000000000002E-2</v>
      </c>
      <c r="BD16" s="116">
        <v>2.2100000000000002E-2</v>
      </c>
      <c r="BE16" s="116">
        <v>2.2100000000000002E-2</v>
      </c>
      <c r="BF16" s="116">
        <v>2.2100000000000002E-2</v>
      </c>
      <c r="BG16" s="116">
        <v>2.2100000000000002E-2</v>
      </c>
      <c r="BH16" s="116">
        <v>2.2100000000000002E-2</v>
      </c>
      <c r="BI16" s="116">
        <v>2.2100000000000002E-2</v>
      </c>
      <c r="BJ16" s="116">
        <v>2.2100000000000002E-2</v>
      </c>
      <c r="BK16" s="116">
        <v>2.2100000000000002E-2</v>
      </c>
      <c r="BL16" s="116">
        <v>2.2100000000000002E-2</v>
      </c>
      <c r="BM16" s="116">
        <v>2.2100000000000002E-2</v>
      </c>
      <c r="BN16" s="116">
        <v>2.2100000000000002E-2</v>
      </c>
      <c r="BO16" s="116">
        <v>2.2100000000000002E-2</v>
      </c>
      <c r="BP16" s="116">
        <v>2.2100000000000002E-2</v>
      </c>
      <c r="BQ16" s="116">
        <v>2.2100000000000002E-2</v>
      </c>
      <c r="BR16" s="116">
        <v>2.2100000000000002E-2</v>
      </c>
      <c r="BS16" s="116">
        <v>2.24E-2</v>
      </c>
      <c r="BT16" s="116">
        <v>2.2499999999999999E-2</v>
      </c>
      <c r="BU16" s="116">
        <v>2.2499999999999999E-2</v>
      </c>
      <c r="BV16" s="116">
        <v>2.2499999999999999E-2</v>
      </c>
      <c r="BW16" s="116">
        <v>2.2499999999999999E-2</v>
      </c>
      <c r="BX16" s="116">
        <v>2.2499999999999999E-2</v>
      </c>
      <c r="BY16" s="116">
        <v>2.2499999999999999E-2</v>
      </c>
      <c r="BZ16" s="116">
        <v>2.2499999999999999E-2</v>
      </c>
      <c r="CA16" s="116">
        <v>2.2499999999999999E-2</v>
      </c>
      <c r="CB16" s="116">
        <v>2.2499999999999999E-2</v>
      </c>
      <c r="CC16" s="116">
        <v>2.2499999999999999E-2</v>
      </c>
      <c r="CD16" s="116">
        <v>2.2499999999999999E-2</v>
      </c>
      <c r="CE16" s="61"/>
      <c r="CF16" s="44"/>
    </row>
    <row r="17" spans="1:84" x14ac:dyDescent="0.3">
      <c r="A17" s="45" t="s">
        <v>58</v>
      </c>
      <c r="D17" s="115">
        <v>0</v>
      </c>
      <c r="E17" s="114">
        <f t="shared" ref="E17:O17" si="23">E14*E16/12/2</f>
        <v>0</v>
      </c>
      <c r="F17" s="114">
        <f t="shared" si="23"/>
        <v>0</v>
      </c>
      <c r="G17" s="114">
        <f t="shared" si="23"/>
        <v>0</v>
      </c>
      <c r="H17" s="114">
        <f t="shared" si="23"/>
        <v>0</v>
      </c>
      <c r="I17" s="114">
        <f t="shared" si="23"/>
        <v>0</v>
      </c>
      <c r="J17" s="114">
        <f t="shared" si="23"/>
        <v>0</v>
      </c>
      <c r="K17" s="114">
        <f t="shared" si="23"/>
        <v>0</v>
      </c>
      <c r="L17" s="114">
        <f t="shared" si="23"/>
        <v>0</v>
      </c>
      <c r="M17" s="114">
        <f t="shared" si="23"/>
        <v>0</v>
      </c>
      <c r="N17" s="114">
        <f t="shared" si="23"/>
        <v>0</v>
      </c>
      <c r="O17" s="114">
        <f t="shared" si="23"/>
        <v>0</v>
      </c>
      <c r="P17" s="114"/>
      <c r="Q17" s="114">
        <f>Q14*Q16/12/2</f>
        <v>0</v>
      </c>
      <c r="R17" s="114">
        <f>R14*R16/12/2</f>
        <v>0</v>
      </c>
      <c r="S17" s="114">
        <f>S14*S16/12/2</f>
        <v>0</v>
      </c>
      <c r="T17" s="114">
        <f>T14*T16/12/2</f>
        <v>0</v>
      </c>
      <c r="U17" s="114">
        <f>U14*U16/12/2</f>
        <v>0</v>
      </c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61"/>
      <c r="CF17" s="44"/>
    </row>
    <row r="18" spans="1:84" x14ac:dyDescent="0.3">
      <c r="A18" s="45" t="s">
        <v>57</v>
      </c>
      <c r="D18" s="115">
        <v>0</v>
      </c>
      <c r="E18" s="136">
        <f t="shared" ref="E18:AJ18" si="24">E13*E16/12</f>
        <v>11206.72172175</v>
      </c>
      <c r="F18" s="136">
        <f t="shared" si="24"/>
        <v>11206.72172175</v>
      </c>
      <c r="G18" s="136">
        <f t="shared" si="24"/>
        <v>11206.72172175</v>
      </c>
      <c r="H18" s="136">
        <f t="shared" si="24"/>
        <v>11206.72172175</v>
      </c>
      <c r="I18" s="136">
        <f t="shared" si="24"/>
        <v>11206.72172175</v>
      </c>
      <c r="J18" s="136">
        <f t="shared" si="24"/>
        <v>9664.5123105000002</v>
      </c>
      <c r="K18" s="136">
        <f t="shared" si="24"/>
        <v>7573.9617752500008</v>
      </c>
      <c r="L18" s="136">
        <f t="shared" si="24"/>
        <v>7573.9617752500008</v>
      </c>
      <c r="M18" s="136">
        <f t="shared" si="24"/>
        <v>7573.9617752500008</v>
      </c>
      <c r="N18" s="136">
        <f t="shared" si="24"/>
        <v>7573.9617752500008</v>
      </c>
      <c r="O18" s="136">
        <f t="shared" si="24"/>
        <v>7573.9617752500008</v>
      </c>
      <c r="P18" s="136">
        <f t="shared" si="24"/>
        <v>7573.9617752500008</v>
      </c>
      <c r="Q18" s="136">
        <f t="shared" si="24"/>
        <v>7573.9617752500008</v>
      </c>
      <c r="R18" s="136">
        <f t="shared" si="24"/>
        <v>7573.9617752500008</v>
      </c>
      <c r="S18" s="136">
        <f t="shared" si="24"/>
        <v>7573.9617752500008</v>
      </c>
      <c r="T18" s="136">
        <f t="shared" si="24"/>
        <v>7573.9617752500008</v>
      </c>
      <c r="U18" s="136">
        <f t="shared" si="24"/>
        <v>7573.9617752500008</v>
      </c>
      <c r="V18" s="136">
        <f t="shared" si="24"/>
        <v>7573.9617752500008</v>
      </c>
      <c r="W18" s="136">
        <f t="shared" si="24"/>
        <v>7574.913622250001</v>
      </c>
      <c r="X18" s="136">
        <f t="shared" si="24"/>
        <v>7574.913622250001</v>
      </c>
      <c r="Y18" s="136">
        <f t="shared" si="24"/>
        <v>7574.913622250001</v>
      </c>
      <c r="Z18" s="136">
        <f t="shared" si="24"/>
        <v>7574.913622250001</v>
      </c>
      <c r="AA18" s="136">
        <f t="shared" si="24"/>
        <v>7574.913622250001</v>
      </c>
      <c r="AB18" s="136">
        <f t="shared" si="24"/>
        <v>7574.913622250001</v>
      </c>
      <c r="AC18" s="136">
        <f t="shared" si="24"/>
        <v>7574.913622250001</v>
      </c>
      <c r="AD18" s="136">
        <f t="shared" si="24"/>
        <v>7574.913622250001</v>
      </c>
      <c r="AE18" s="136">
        <f t="shared" si="24"/>
        <v>7574.913622250001</v>
      </c>
      <c r="AF18" s="136">
        <f t="shared" si="24"/>
        <v>7574.913622250001</v>
      </c>
      <c r="AG18" s="136">
        <f t="shared" si="24"/>
        <v>7574.913622250001</v>
      </c>
      <c r="AH18" s="136">
        <f t="shared" si="24"/>
        <v>7574.913622250001</v>
      </c>
      <c r="AI18" s="136">
        <f t="shared" si="24"/>
        <v>7574.913622250001</v>
      </c>
      <c r="AJ18" s="136">
        <f t="shared" si="24"/>
        <v>7574.913622250001</v>
      </c>
      <c r="AK18" s="136">
        <f t="shared" ref="AK18:BP18" si="25">AK13*AK16/12</f>
        <v>7574.913622250001</v>
      </c>
      <c r="AL18" s="136">
        <f t="shared" si="25"/>
        <v>7574.913622250001</v>
      </c>
      <c r="AM18" s="136">
        <f t="shared" si="25"/>
        <v>7574.913622250001</v>
      </c>
      <c r="AN18" s="136">
        <f t="shared" si="25"/>
        <v>7574.913622250001</v>
      </c>
      <c r="AO18" s="136">
        <f t="shared" si="25"/>
        <v>7574.913622250001</v>
      </c>
      <c r="AP18" s="136">
        <f t="shared" si="25"/>
        <v>7574.913622250001</v>
      </c>
      <c r="AQ18" s="136">
        <f t="shared" si="25"/>
        <v>3566.623067583334</v>
      </c>
      <c r="AR18" s="136">
        <f t="shared" si="25"/>
        <v>3566.623067583334</v>
      </c>
      <c r="AS18" s="136">
        <f t="shared" si="25"/>
        <v>7586.8753761666676</v>
      </c>
      <c r="AT18" s="136">
        <f t="shared" si="25"/>
        <v>7586.8753761666676</v>
      </c>
      <c r="AU18" s="136">
        <f t="shared" si="25"/>
        <v>7586.8753761666676</v>
      </c>
      <c r="AV18" s="136">
        <f t="shared" si="25"/>
        <v>7586.8753761666667</v>
      </c>
      <c r="AW18" s="136">
        <f t="shared" si="25"/>
        <v>7586.8753761666667</v>
      </c>
      <c r="AX18" s="136">
        <f t="shared" si="25"/>
        <v>7586.8753761666667</v>
      </c>
      <c r="AY18" s="136">
        <f t="shared" si="25"/>
        <v>7586.8753761666667</v>
      </c>
      <c r="AZ18" s="136">
        <f t="shared" si="25"/>
        <v>7586.8753761666667</v>
      </c>
      <c r="BA18" s="136">
        <f t="shared" si="25"/>
        <v>7586.8753761666667</v>
      </c>
      <c r="BB18" s="136">
        <f t="shared" si="25"/>
        <v>7586.8753761666667</v>
      </c>
      <c r="BC18" s="136">
        <f t="shared" si="25"/>
        <v>7586.8753761666667</v>
      </c>
      <c r="BD18" s="136">
        <f t="shared" si="25"/>
        <v>7586.8753761666667</v>
      </c>
      <c r="BE18" s="136">
        <f t="shared" si="25"/>
        <v>7586.8753761666667</v>
      </c>
      <c r="BF18" s="136">
        <f t="shared" si="25"/>
        <v>7586.8753761666667</v>
      </c>
      <c r="BG18" s="136">
        <f t="shared" si="25"/>
        <v>7586.8753761666667</v>
      </c>
      <c r="BH18" s="136">
        <f t="shared" si="25"/>
        <v>7586.8753761666667</v>
      </c>
      <c r="BI18" s="136">
        <f t="shared" si="25"/>
        <v>7586.8753761666667</v>
      </c>
      <c r="BJ18" s="136">
        <f t="shared" si="25"/>
        <v>7586.8753761666667</v>
      </c>
      <c r="BK18" s="136">
        <f t="shared" si="25"/>
        <v>7586.8753761666667</v>
      </c>
      <c r="BL18" s="136">
        <f t="shared" si="25"/>
        <v>7586.8753761666667</v>
      </c>
      <c r="BM18" s="136">
        <f t="shared" si="25"/>
        <v>7586.8753761666667</v>
      </c>
      <c r="BN18" s="136">
        <f t="shared" si="25"/>
        <v>7586.8753761666667</v>
      </c>
      <c r="BO18" s="136">
        <f t="shared" si="25"/>
        <v>7586.8753761666667</v>
      </c>
      <c r="BP18" s="136">
        <f t="shared" si="25"/>
        <v>7586.8753761666667</v>
      </c>
      <c r="BQ18" s="136">
        <f t="shared" ref="BQ18:CD18" si="26">BQ13*BQ16/12</f>
        <v>7586.8753761666667</v>
      </c>
      <c r="BR18" s="136">
        <f t="shared" si="26"/>
        <v>7586.8753761666667</v>
      </c>
      <c r="BS18" s="136">
        <f t="shared" si="26"/>
        <v>7689.8646346666656</v>
      </c>
      <c r="BT18" s="136">
        <f t="shared" si="26"/>
        <v>7724.1943874999997</v>
      </c>
      <c r="BU18" s="136">
        <f t="shared" si="26"/>
        <v>7724.1943874999997</v>
      </c>
      <c r="BV18" s="136">
        <f t="shared" si="26"/>
        <v>7724.1943874999997</v>
      </c>
      <c r="BW18" s="136">
        <f t="shared" si="26"/>
        <v>7724.1943874999997</v>
      </c>
      <c r="BX18" s="136">
        <f t="shared" si="26"/>
        <v>7724.1943874999997</v>
      </c>
      <c r="BY18" s="136">
        <f t="shared" si="26"/>
        <v>7724.1943874999997</v>
      </c>
      <c r="BZ18" s="136">
        <f t="shared" si="26"/>
        <v>7724.1943874999997</v>
      </c>
      <c r="CA18" s="136">
        <f t="shared" si="26"/>
        <v>7724.1943874999997</v>
      </c>
      <c r="CB18" s="136">
        <f t="shared" si="26"/>
        <v>7724.1943874999997</v>
      </c>
      <c r="CC18" s="136">
        <f t="shared" si="26"/>
        <v>7724.1943874999997</v>
      </c>
      <c r="CD18" s="136">
        <f t="shared" si="26"/>
        <v>7724.1943874999997</v>
      </c>
      <c r="CE18" s="61"/>
      <c r="CF18" s="44"/>
    </row>
    <row r="19" spans="1:84" s="126" customFormat="1" ht="18.600000000000001" thickBot="1" x14ac:dyDescent="0.4">
      <c r="A19" s="51" t="s">
        <v>56</v>
      </c>
      <c r="B19" s="43"/>
      <c r="C19" s="43"/>
      <c r="D19" s="106">
        <v>0</v>
      </c>
      <c r="E19" s="105">
        <f t="shared" ref="E19:AJ19" si="27">SUM(E17:E18)</f>
        <v>11206.72172175</v>
      </c>
      <c r="F19" s="105">
        <f t="shared" si="27"/>
        <v>11206.72172175</v>
      </c>
      <c r="G19" s="105">
        <f t="shared" si="27"/>
        <v>11206.72172175</v>
      </c>
      <c r="H19" s="105">
        <f t="shared" si="27"/>
        <v>11206.72172175</v>
      </c>
      <c r="I19" s="105">
        <f t="shared" si="27"/>
        <v>11206.72172175</v>
      </c>
      <c r="J19" s="105">
        <f t="shared" si="27"/>
        <v>9664.5123105000002</v>
      </c>
      <c r="K19" s="105">
        <f t="shared" si="27"/>
        <v>7573.9617752500008</v>
      </c>
      <c r="L19" s="105">
        <f t="shared" si="27"/>
        <v>7573.9617752500008</v>
      </c>
      <c r="M19" s="105">
        <f t="shared" si="27"/>
        <v>7573.9617752500008</v>
      </c>
      <c r="N19" s="105">
        <f t="shared" si="27"/>
        <v>7573.9617752500008</v>
      </c>
      <c r="O19" s="105">
        <f t="shared" si="27"/>
        <v>7573.9617752500008</v>
      </c>
      <c r="P19" s="105">
        <f t="shared" si="27"/>
        <v>7573.9617752500008</v>
      </c>
      <c r="Q19" s="105">
        <f t="shared" si="27"/>
        <v>7573.9617752500008</v>
      </c>
      <c r="R19" s="105">
        <f t="shared" si="27"/>
        <v>7573.9617752500008</v>
      </c>
      <c r="S19" s="105">
        <f t="shared" si="27"/>
        <v>7573.9617752500008</v>
      </c>
      <c r="T19" s="105">
        <f t="shared" si="27"/>
        <v>7573.9617752500008</v>
      </c>
      <c r="U19" s="105">
        <f t="shared" si="27"/>
        <v>7573.9617752500008</v>
      </c>
      <c r="V19" s="105">
        <f t="shared" si="27"/>
        <v>7573.9617752500008</v>
      </c>
      <c r="W19" s="105">
        <f t="shared" si="27"/>
        <v>7574.913622250001</v>
      </c>
      <c r="X19" s="105">
        <f t="shared" si="27"/>
        <v>7574.913622250001</v>
      </c>
      <c r="Y19" s="105">
        <f t="shared" si="27"/>
        <v>7574.913622250001</v>
      </c>
      <c r="Z19" s="105">
        <f t="shared" si="27"/>
        <v>7574.913622250001</v>
      </c>
      <c r="AA19" s="105">
        <f t="shared" si="27"/>
        <v>7574.913622250001</v>
      </c>
      <c r="AB19" s="105">
        <f t="shared" si="27"/>
        <v>7574.913622250001</v>
      </c>
      <c r="AC19" s="105">
        <f t="shared" si="27"/>
        <v>7574.913622250001</v>
      </c>
      <c r="AD19" s="105">
        <f t="shared" si="27"/>
        <v>7574.913622250001</v>
      </c>
      <c r="AE19" s="105">
        <f t="shared" si="27"/>
        <v>7574.913622250001</v>
      </c>
      <c r="AF19" s="105">
        <f t="shared" si="27"/>
        <v>7574.913622250001</v>
      </c>
      <c r="AG19" s="105">
        <f t="shared" si="27"/>
        <v>7574.913622250001</v>
      </c>
      <c r="AH19" s="105">
        <f t="shared" si="27"/>
        <v>7574.913622250001</v>
      </c>
      <c r="AI19" s="105">
        <f t="shared" si="27"/>
        <v>7574.913622250001</v>
      </c>
      <c r="AJ19" s="105">
        <f t="shared" si="27"/>
        <v>7574.913622250001</v>
      </c>
      <c r="AK19" s="105">
        <f t="shared" ref="AK19:BP19" si="28">SUM(AK17:AK18)</f>
        <v>7574.913622250001</v>
      </c>
      <c r="AL19" s="105">
        <f t="shared" si="28"/>
        <v>7574.913622250001</v>
      </c>
      <c r="AM19" s="105">
        <f t="shared" si="28"/>
        <v>7574.913622250001</v>
      </c>
      <c r="AN19" s="105">
        <f t="shared" si="28"/>
        <v>7574.913622250001</v>
      </c>
      <c r="AO19" s="105">
        <f t="shared" si="28"/>
        <v>7574.913622250001</v>
      </c>
      <c r="AP19" s="105">
        <f t="shared" si="28"/>
        <v>7574.913622250001</v>
      </c>
      <c r="AQ19" s="105">
        <f t="shared" si="28"/>
        <v>3566.623067583334</v>
      </c>
      <c r="AR19" s="105">
        <f t="shared" si="28"/>
        <v>3566.623067583334</v>
      </c>
      <c r="AS19" s="105">
        <f t="shared" si="28"/>
        <v>7586.8753761666676</v>
      </c>
      <c r="AT19" s="105">
        <f t="shared" si="28"/>
        <v>7586.8753761666676</v>
      </c>
      <c r="AU19" s="105">
        <f t="shared" si="28"/>
        <v>7586.8753761666676</v>
      </c>
      <c r="AV19" s="105">
        <f t="shared" si="28"/>
        <v>7586.8753761666667</v>
      </c>
      <c r="AW19" s="105">
        <f t="shared" si="28"/>
        <v>7586.8753761666667</v>
      </c>
      <c r="AX19" s="105">
        <f t="shared" si="28"/>
        <v>7586.8753761666667</v>
      </c>
      <c r="AY19" s="105">
        <f t="shared" si="28"/>
        <v>7586.8753761666667</v>
      </c>
      <c r="AZ19" s="105">
        <f t="shared" si="28"/>
        <v>7586.8753761666667</v>
      </c>
      <c r="BA19" s="105">
        <f t="shared" si="28"/>
        <v>7586.8753761666667</v>
      </c>
      <c r="BB19" s="105">
        <f t="shared" si="28"/>
        <v>7586.8753761666667</v>
      </c>
      <c r="BC19" s="105">
        <f t="shared" si="28"/>
        <v>7586.8753761666667</v>
      </c>
      <c r="BD19" s="105">
        <f t="shared" si="28"/>
        <v>7586.8753761666667</v>
      </c>
      <c r="BE19" s="105">
        <f t="shared" si="28"/>
        <v>7586.8753761666667</v>
      </c>
      <c r="BF19" s="105">
        <f t="shared" si="28"/>
        <v>7586.8753761666667</v>
      </c>
      <c r="BG19" s="105">
        <f t="shared" si="28"/>
        <v>7586.8753761666667</v>
      </c>
      <c r="BH19" s="105">
        <f t="shared" si="28"/>
        <v>7586.8753761666667</v>
      </c>
      <c r="BI19" s="105">
        <f t="shared" si="28"/>
        <v>7586.8753761666667</v>
      </c>
      <c r="BJ19" s="105">
        <f t="shared" si="28"/>
        <v>7586.8753761666667</v>
      </c>
      <c r="BK19" s="105">
        <f t="shared" si="28"/>
        <v>7586.8753761666667</v>
      </c>
      <c r="BL19" s="105">
        <f t="shared" si="28"/>
        <v>7586.8753761666667</v>
      </c>
      <c r="BM19" s="105">
        <f t="shared" si="28"/>
        <v>7586.8753761666667</v>
      </c>
      <c r="BN19" s="105">
        <f t="shared" si="28"/>
        <v>7586.8753761666667</v>
      </c>
      <c r="BO19" s="105">
        <f t="shared" si="28"/>
        <v>7586.8753761666667</v>
      </c>
      <c r="BP19" s="105">
        <f t="shared" si="28"/>
        <v>7586.8753761666667</v>
      </c>
      <c r="BQ19" s="105">
        <f t="shared" ref="BQ19:CD19" si="29">SUM(BQ17:BQ18)</f>
        <v>7586.8753761666667</v>
      </c>
      <c r="BR19" s="105">
        <f t="shared" si="29"/>
        <v>7586.8753761666667</v>
      </c>
      <c r="BS19" s="105">
        <f t="shared" si="29"/>
        <v>7689.8646346666656</v>
      </c>
      <c r="BT19" s="105">
        <f t="shared" si="29"/>
        <v>7724.1943874999997</v>
      </c>
      <c r="BU19" s="105">
        <f t="shared" si="29"/>
        <v>7724.1943874999997</v>
      </c>
      <c r="BV19" s="105">
        <f t="shared" si="29"/>
        <v>7724.1943874999997</v>
      </c>
      <c r="BW19" s="105">
        <f t="shared" si="29"/>
        <v>7724.1943874999997</v>
      </c>
      <c r="BX19" s="105">
        <f t="shared" si="29"/>
        <v>7724.1943874999997</v>
      </c>
      <c r="BY19" s="105">
        <f t="shared" si="29"/>
        <v>7724.1943874999997</v>
      </c>
      <c r="BZ19" s="105">
        <f t="shared" si="29"/>
        <v>7724.1943874999997</v>
      </c>
      <c r="CA19" s="105">
        <f t="shared" si="29"/>
        <v>7724.1943874999997</v>
      </c>
      <c r="CB19" s="105">
        <f t="shared" si="29"/>
        <v>7724.1943874999997</v>
      </c>
      <c r="CC19" s="105">
        <f t="shared" si="29"/>
        <v>7724.1943874999997</v>
      </c>
      <c r="CD19" s="105">
        <f t="shared" si="29"/>
        <v>7724.1943874999997</v>
      </c>
      <c r="CE19" s="104">
        <f>SUM(E19:CD19)</f>
        <v>605131.94347991608</v>
      </c>
      <c r="CF19" s="101">
        <v>3764</v>
      </c>
    </row>
    <row r="20" spans="1:84" s="126" customFormat="1" ht="15.6" thickTop="1" thickBot="1" x14ac:dyDescent="0.35">
      <c r="A20" s="79" t="s">
        <v>64</v>
      </c>
      <c r="B20" s="77"/>
      <c r="C20" s="77"/>
      <c r="D20" s="103">
        <v>0</v>
      </c>
      <c r="E20" s="102">
        <f>+E19</f>
        <v>11206.72172175</v>
      </c>
      <c r="F20" s="102">
        <f t="shared" ref="F20:AK20" si="30">+E20+F19</f>
        <v>22413.4434435</v>
      </c>
      <c r="G20" s="102">
        <f t="shared" si="30"/>
        <v>33620.16516525</v>
      </c>
      <c r="H20" s="102">
        <f t="shared" si="30"/>
        <v>44826.886887000001</v>
      </c>
      <c r="I20" s="102">
        <f t="shared" si="30"/>
        <v>56033.608608750001</v>
      </c>
      <c r="J20" s="102">
        <f t="shared" si="30"/>
        <v>65698.120919249995</v>
      </c>
      <c r="K20" s="102">
        <f t="shared" si="30"/>
        <v>73272.082694500001</v>
      </c>
      <c r="L20" s="102">
        <f t="shared" si="30"/>
        <v>80846.044469750006</v>
      </c>
      <c r="M20" s="102">
        <f t="shared" si="30"/>
        <v>88420.006245000011</v>
      </c>
      <c r="N20" s="102">
        <f t="shared" si="30"/>
        <v>95993.968020250017</v>
      </c>
      <c r="O20" s="102">
        <f t="shared" si="30"/>
        <v>103567.92979550002</v>
      </c>
      <c r="P20" s="102">
        <f t="shared" si="30"/>
        <v>111141.89157075003</v>
      </c>
      <c r="Q20" s="102">
        <f t="shared" si="30"/>
        <v>118715.85334600003</v>
      </c>
      <c r="R20" s="102">
        <f t="shared" si="30"/>
        <v>126289.81512125004</v>
      </c>
      <c r="S20" s="102">
        <f t="shared" si="30"/>
        <v>133863.77689650003</v>
      </c>
      <c r="T20" s="102">
        <f t="shared" si="30"/>
        <v>141437.73867175003</v>
      </c>
      <c r="U20" s="102">
        <f t="shared" si="30"/>
        <v>149011.70044700004</v>
      </c>
      <c r="V20" s="102">
        <f t="shared" si="30"/>
        <v>156585.66222225004</v>
      </c>
      <c r="W20" s="102">
        <f t="shared" si="30"/>
        <v>164160.57584450004</v>
      </c>
      <c r="X20" s="102">
        <f t="shared" si="30"/>
        <v>171735.48946675003</v>
      </c>
      <c r="Y20" s="102">
        <f t="shared" si="30"/>
        <v>179310.40308900003</v>
      </c>
      <c r="Z20" s="102">
        <f t="shared" si="30"/>
        <v>186885.31671125002</v>
      </c>
      <c r="AA20" s="102">
        <f t="shared" si="30"/>
        <v>194460.23033350002</v>
      </c>
      <c r="AB20" s="102">
        <f t="shared" si="30"/>
        <v>202035.14395575001</v>
      </c>
      <c r="AC20" s="102">
        <f t="shared" si="30"/>
        <v>209610.05757800001</v>
      </c>
      <c r="AD20" s="102">
        <f t="shared" si="30"/>
        <v>217184.97120025</v>
      </c>
      <c r="AE20" s="102">
        <f t="shared" si="30"/>
        <v>224759.8848225</v>
      </c>
      <c r="AF20" s="102">
        <f t="shared" si="30"/>
        <v>232334.79844474999</v>
      </c>
      <c r="AG20" s="102">
        <f t="shared" si="30"/>
        <v>239909.71206699999</v>
      </c>
      <c r="AH20" s="102">
        <f t="shared" si="30"/>
        <v>247484.62568924998</v>
      </c>
      <c r="AI20" s="102">
        <f t="shared" si="30"/>
        <v>255059.53931149998</v>
      </c>
      <c r="AJ20" s="102">
        <f t="shared" si="30"/>
        <v>262634.45293375</v>
      </c>
      <c r="AK20" s="102">
        <f t="shared" si="30"/>
        <v>270209.36655600002</v>
      </c>
      <c r="AL20" s="102">
        <f t="shared" ref="AL20:BQ20" si="31">+AK20+AL19</f>
        <v>277784.28017825005</v>
      </c>
      <c r="AM20" s="102">
        <f t="shared" si="31"/>
        <v>285359.19380050007</v>
      </c>
      <c r="AN20" s="102">
        <f t="shared" si="31"/>
        <v>292934.10742275009</v>
      </c>
      <c r="AO20" s="102">
        <f t="shared" si="31"/>
        <v>300509.02104500012</v>
      </c>
      <c r="AP20" s="102">
        <f t="shared" si="31"/>
        <v>308083.93466725014</v>
      </c>
      <c r="AQ20" s="102">
        <f t="shared" si="31"/>
        <v>311650.55773483345</v>
      </c>
      <c r="AR20" s="102">
        <f t="shared" si="31"/>
        <v>315217.18080241675</v>
      </c>
      <c r="AS20" s="102">
        <f t="shared" si="31"/>
        <v>322804.05617858341</v>
      </c>
      <c r="AT20" s="102">
        <f t="shared" si="31"/>
        <v>330390.93155475007</v>
      </c>
      <c r="AU20" s="102">
        <f t="shared" si="31"/>
        <v>337977.80693091673</v>
      </c>
      <c r="AV20" s="102">
        <f t="shared" si="31"/>
        <v>345564.68230708339</v>
      </c>
      <c r="AW20" s="102">
        <f t="shared" si="31"/>
        <v>353151.55768325005</v>
      </c>
      <c r="AX20" s="102">
        <f t="shared" si="31"/>
        <v>360738.43305941671</v>
      </c>
      <c r="AY20" s="102">
        <f t="shared" si="31"/>
        <v>368325.30843558337</v>
      </c>
      <c r="AZ20" s="102">
        <f t="shared" si="31"/>
        <v>375912.18381175003</v>
      </c>
      <c r="BA20" s="102">
        <f t="shared" si="31"/>
        <v>383499.05918791669</v>
      </c>
      <c r="BB20" s="102">
        <f t="shared" si="31"/>
        <v>391085.93456408335</v>
      </c>
      <c r="BC20" s="102">
        <f t="shared" si="31"/>
        <v>398672.80994025001</v>
      </c>
      <c r="BD20" s="102">
        <f t="shared" si="31"/>
        <v>406259.68531641667</v>
      </c>
      <c r="BE20" s="102">
        <f t="shared" si="31"/>
        <v>413846.56069258333</v>
      </c>
      <c r="BF20" s="102">
        <f t="shared" si="31"/>
        <v>421433.43606874999</v>
      </c>
      <c r="BG20" s="102">
        <f t="shared" si="31"/>
        <v>429020.31144491665</v>
      </c>
      <c r="BH20" s="102">
        <f t="shared" si="31"/>
        <v>436607.18682108331</v>
      </c>
      <c r="BI20" s="102">
        <f t="shared" si="31"/>
        <v>444194.06219724996</v>
      </c>
      <c r="BJ20" s="102">
        <f t="shared" si="31"/>
        <v>451780.93757341662</v>
      </c>
      <c r="BK20" s="102">
        <f t="shared" si="31"/>
        <v>459367.81294958328</v>
      </c>
      <c r="BL20" s="102">
        <f t="shared" si="31"/>
        <v>466954.68832574994</v>
      </c>
      <c r="BM20" s="102">
        <f t="shared" si="31"/>
        <v>474541.5637019166</v>
      </c>
      <c r="BN20" s="102">
        <f t="shared" si="31"/>
        <v>482128.43907808326</v>
      </c>
      <c r="BO20" s="102">
        <f t="shared" si="31"/>
        <v>489715.31445424992</v>
      </c>
      <c r="BP20" s="102">
        <f t="shared" si="31"/>
        <v>497302.18983041658</v>
      </c>
      <c r="BQ20" s="102">
        <f t="shared" si="31"/>
        <v>504889.06520658324</v>
      </c>
      <c r="BR20" s="102">
        <f t="shared" ref="BR20:CD20" si="32">+BQ20+BR19</f>
        <v>512475.9405827499</v>
      </c>
      <c r="BS20" s="102">
        <f t="shared" si="32"/>
        <v>520165.80521741655</v>
      </c>
      <c r="BT20" s="102">
        <f t="shared" si="32"/>
        <v>527889.99960491655</v>
      </c>
      <c r="BU20" s="102">
        <f t="shared" si="32"/>
        <v>535614.19399241661</v>
      </c>
      <c r="BV20" s="102">
        <f t="shared" si="32"/>
        <v>543338.38837991655</v>
      </c>
      <c r="BW20" s="102">
        <f t="shared" si="32"/>
        <v>551062.58276741649</v>
      </c>
      <c r="BX20" s="102">
        <f t="shared" si="32"/>
        <v>558786.77715491643</v>
      </c>
      <c r="BY20" s="102">
        <f t="shared" si="32"/>
        <v>566510.97154241637</v>
      </c>
      <c r="BZ20" s="102">
        <f t="shared" si="32"/>
        <v>574235.16592991631</v>
      </c>
      <c r="CA20" s="102">
        <f t="shared" si="32"/>
        <v>581959.36031741626</v>
      </c>
      <c r="CB20" s="102">
        <f t="shared" si="32"/>
        <v>589683.5547049162</v>
      </c>
      <c r="CC20" s="102">
        <f t="shared" si="32"/>
        <v>597407.74909241614</v>
      </c>
      <c r="CD20" s="102">
        <f t="shared" si="32"/>
        <v>605131.94347991608</v>
      </c>
      <c r="CE20" s="157">
        <f>+CD20-CE19</f>
        <v>0</v>
      </c>
      <c r="CF20" s="101"/>
    </row>
    <row r="21" spans="1:84" s="94" customFormat="1" ht="15" thickTop="1" x14ac:dyDescent="0.3">
      <c r="A21" s="100"/>
      <c r="B21" s="99" t="s">
        <v>63</v>
      </c>
      <c r="C21" s="95" t="s">
        <v>62</v>
      </c>
      <c r="D21" s="98">
        <v>43268</v>
      </c>
      <c r="E21" s="97">
        <v>43298</v>
      </c>
      <c r="F21" s="97">
        <v>43329</v>
      </c>
      <c r="G21" s="97">
        <v>43360</v>
      </c>
      <c r="H21" s="97">
        <v>43390</v>
      </c>
      <c r="I21" s="97">
        <v>43421</v>
      </c>
      <c r="J21" s="97">
        <v>43451</v>
      </c>
      <c r="K21" s="97">
        <v>43118</v>
      </c>
      <c r="L21" s="97">
        <v>43149</v>
      </c>
      <c r="M21" s="97">
        <v>43177</v>
      </c>
      <c r="N21" s="97">
        <v>43208</v>
      </c>
      <c r="O21" s="97">
        <v>43238</v>
      </c>
      <c r="P21" s="97">
        <v>43269</v>
      </c>
      <c r="Q21" s="97">
        <v>43299</v>
      </c>
      <c r="R21" s="97">
        <v>43330</v>
      </c>
      <c r="S21" s="97">
        <v>43361</v>
      </c>
      <c r="T21" s="97">
        <v>43391</v>
      </c>
      <c r="U21" s="97">
        <v>43422</v>
      </c>
      <c r="V21" s="97">
        <v>43452</v>
      </c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>
        <v>43818</v>
      </c>
      <c r="AI21" s="97">
        <v>43850</v>
      </c>
      <c r="AJ21" s="97">
        <v>43881</v>
      </c>
      <c r="AK21" s="97">
        <v>43910</v>
      </c>
      <c r="AL21" s="97">
        <v>43941</v>
      </c>
      <c r="AM21" s="97">
        <v>43971</v>
      </c>
      <c r="AN21" s="97">
        <v>44002</v>
      </c>
      <c r="AO21" s="97">
        <v>44032</v>
      </c>
      <c r="AP21" s="97">
        <v>44063</v>
      </c>
      <c r="AQ21" s="97">
        <v>44094</v>
      </c>
      <c r="AR21" s="97">
        <v>44124</v>
      </c>
      <c r="AS21" s="97">
        <v>44155</v>
      </c>
      <c r="AT21" s="97">
        <v>44185</v>
      </c>
      <c r="AU21" s="97">
        <v>44217</v>
      </c>
      <c r="AV21" s="97">
        <v>44248</v>
      </c>
      <c r="AW21" s="97">
        <v>44276</v>
      </c>
      <c r="AX21" s="97">
        <v>44307</v>
      </c>
      <c r="AY21" s="97">
        <v>44337</v>
      </c>
      <c r="AZ21" s="97">
        <v>44368</v>
      </c>
      <c r="BA21" s="97">
        <v>44398</v>
      </c>
      <c r="BB21" s="97">
        <v>44429</v>
      </c>
      <c r="BC21" s="97">
        <v>44460</v>
      </c>
      <c r="BD21" s="97">
        <v>44490</v>
      </c>
      <c r="BE21" s="97">
        <v>44521</v>
      </c>
      <c r="BF21" s="97">
        <v>44551</v>
      </c>
      <c r="BG21" s="97">
        <v>44583</v>
      </c>
      <c r="BH21" s="97">
        <v>44614</v>
      </c>
      <c r="BI21" s="97">
        <v>44642</v>
      </c>
      <c r="BJ21" s="97">
        <v>44673</v>
      </c>
      <c r="BK21" s="97">
        <v>44703</v>
      </c>
      <c r="BL21" s="97">
        <v>44734</v>
      </c>
      <c r="BM21" s="97">
        <v>44764</v>
      </c>
      <c r="BN21" s="97">
        <v>44795</v>
      </c>
      <c r="BO21" s="97">
        <v>44826</v>
      </c>
      <c r="BP21" s="97">
        <v>44856</v>
      </c>
      <c r="BQ21" s="97">
        <v>44887</v>
      </c>
      <c r="BR21" s="97">
        <v>44917</v>
      </c>
      <c r="BS21" s="97">
        <v>44949</v>
      </c>
      <c r="BT21" s="97">
        <v>44980</v>
      </c>
      <c r="BU21" s="97">
        <v>45008</v>
      </c>
      <c r="BV21" s="97">
        <v>45039</v>
      </c>
      <c r="BW21" s="97">
        <v>45069</v>
      </c>
      <c r="BX21" s="97">
        <v>45100</v>
      </c>
      <c r="BY21" s="97">
        <v>45130</v>
      </c>
      <c r="BZ21" s="97">
        <v>45161</v>
      </c>
      <c r="CA21" s="97">
        <v>45192</v>
      </c>
      <c r="CB21" s="97">
        <v>45222</v>
      </c>
      <c r="CC21" s="97">
        <v>45253</v>
      </c>
      <c r="CD21" s="97">
        <v>48571</v>
      </c>
      <c r="CE21" s="96"/>
      <c r="CF21" s="119"/>
    </row>
    <row r="22" spans="1:84" s="126" customFormat="1" x14ac:dyDescent="0.3">
      <c r="A22" s="194">
        <v>109107116</v>
      </c>
      <c r="B22" s="135">
        <v>43269</v>
      </c>
      <c r="C22" s="43">
        <v>3764</v>
      </c>
      <c r="D22" s="93">
        <v>0</v>
      </c>
      <c r="E22" s="92">
        <v>7508.28</v>
      </c>
      <c r="F22" s="91">
        <v>7508.28</v>
      </c>
      <c r="G22" s="91">
        <v>7508.28</v>
      </c>
      <c r="H22" s="91">
        <v>7508.28</v>
      </c>
      <c r="I22" s="91">
        <v>7508.28</v>
      </c>
      <c r="J22" s="91">
        <v>7508.28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-82.86</v>
      </c>
      <c r="U22" s="91">
        <v>-82.86</v>
      </c>
      <c r="V22" s="91">
        <v>-82.86</v>
      </c>
      <c r="W22" s="91">
        <v>-82.86</v>
      </c>
      <c r="X22" s="91">
        <v>-82.86</v>
      </c>
      <c r="Y22" s="91">
        <v>-82.86</v>
      </c>
      <c r="Z22" s="91">
        <v>-82.86</v>
      </c>
      <c r="AA22" s="91">
        <v>-82.86</v>
      </c>
      <c r="AB22" s="91">
        <v>-82.86</v>
      </c>
      <c r="AC22" s="91">
        <v>-82.86</v>
      </c>
      <c r="AD22" s="91">
        <v>-82.86</v>
      </c>
      <c r="AE22" s="91">
        <v>-82.86</v>
      </c>
      <c r="AF22" s="91">
        <v>-82.86</v>
      </c>
      <c r="AG22" s="91">
        <v>-82.86</v>
      </c>
      <c r="AH22" s="91">
        <v>-82.86</v>
      </c>
      <c r="AI22" s="91">
        <f t="shared" ref="AI22:AU22" si="33">AH22</f>
        <v>-82.86</v>
      </c>
      <c r="AJ22" s="91">
        <f t="shared" si="33"/>
        <v>-82.86</v>
      </c>
      <c r="AK22" s="91">
        <f t="shared" si="33"/>
        <v>-82.86</v>
      </c>
      <c r="AL22" s="91">
        <f t="shared" si="33"/>
        <v>-82.86</v>
      </c>
      <c r="AM22" s="91">
        <f t="shared" si="33"/>
        <v>-82.86</v>
      </c>
      <c r="AN22" s="91">
        <f t="shared" si="33"/>
        <v>-82.86</v>
      </c>
      <c r="AO22" s="91">
        <f t="shared" si="33"/>
        <v>-82.86</v>
      </c>
      <c r="AP22" s="91">
        <f t="shared" si="33"/>
        <v>-82.86</v>
      </c>
      <c r="AQ22" s="91">
        <f t="shared" si="33"/>
        <v>-82.86</v>
      </c>
      <c r="AR22" s="91">
        <f t="shared" si="33"/>
        <v>-82.86</v>
      </c>
      <c r="AS22" s="91">
        <f t="shared" si="33"/>
        <v>-82.86</v>
      </c>
      <c r="AT22" s="91">
        <f t="shared" si="33"/>
        <v>-82.86</v>
      </c>
      <c r="AU22" s="91">
        <f t="shared" si="33"/>
        <v>-82.86</v>
      </c>
      <c r="AV22" s="91">
        <v>-82.86</v>
      </c>
      <c r="AW22" s="91">
        <v>-82.86</v>
      </c>
      <c r="AX22" s="91">
        <v>-82.86</v>
      </c>
      <c r="AY22" s="91">
        <v>-82.86</v>
      </c>
      <c r="AZ22" s="91">
        <v>-82.86</v>
      </c>
      <c r="BA22" s="91">
        <v>-82.86</v>
      </c>
      <c r="BB22" s="91">
        <v>-82.86</v>
      </c>
      <c r="BC22" s="91">
        <v>-82.86</v>
      </c>
      <c r="BD22" s="91">
        <v>-82.86</v>
      </c>
      <c r="BE22" s="91">
        <v>-82.86</v>
      </c>
      <c r="BF22" s="91">
        <v>-82.86</v>
      </c>
      <c r="BG22" s="91">
        <v>-82.86</v>
      </c>
      <c r="BH22" s="91">
        <v>-82.86</v>
      </c>
      <c r="BI22" s="91">
        <v>-82.86</v>
      </c>
      <c r="BJ22" s="91">
        <v>-82.86</v>
      </c>
      <c r="BK22" s="91">
        <v>-82.86</v>
      </c>
      <c r="BL22" s="91">
        <v>-82.86</v>
      </c>
      <c r="BM22" s="91">
        <v>-82.86</v>
      </c>
      <c r="BN22" s="91">
        <v>-82.86</v>
      </c>
      <c r="BO22" s="91">
        <v>-82.86</v>
      </c>
      <c r="BP22" s="91">
        <v>-82.86</v>
      </c>
      <c r="BQ22" s="91">
        <v>-82.86</v>
      </c>
      <c r="BR22" s="91">
        <v>-82.86</v>
      </c>
      <c r="BS22" s="91">
        <v>-82.86</v>
      </c>
      <c r="BT22" s="91">
        <v>-82.86</v>
      </c>
      <c r="BU22" s="91">
        <f t="shared" ref="BU22:CD22" si="34">BT22</f>
        <v>-82.86</v>
      </c>
      <c r="BV22" s="91">
        <f t="shared" si="34"/>
        <v>-82.86</v>
      </c>
      <c r="BW22" s="91">
        <f t="shared" si="34"/>
        <v>-82.86</v>
      </c>
      <c r="BX22" s="91">
        <f t="shared" si="34"/>
        <v>-82.86</v>
      </c>
      <c r="BY22" s="91">
        <f t="shared" si="34"/>
        <v>-82.86</v>
      </c>
      <c r="BZ22" s="91">
        <f t="shared" si="34"/>
        <v>-82.86</v>
      </c>
      <c r="CA22" s="91">
        <f t="shared" si="34"/>
        <v>-82.86</v>
      </c>
      <c r="CB22" s="91">
        <f t="shared" si="34"/>
        <v>-82.86</v>
      </c>
      <c r="CC22" s="91">
        <f t="shared" si="34"/>
        <v>-82.86</v>
      </c>
      <c r="CD22" s="91">
        <f t="shared" si="34"/>
        <v>-82.86</v>
      </c>
      <c r="CF22" s="43"/>
    </row>
    <row r="23" spans="1:84" x14ac:dyDescent="0.3">
      <c r="A23" s="45" t="s">
        <v>59</v>
      </c>
      <c r="B23" s="89"/>
      <c r="D23" s="117">
        <v>0</v>
      </c>
      <c r="E23" s="116">
        <v>3.27E-2</v>
      </c>
      <c r="F23" s="116">
        <v>3.27E-2</v>
      </c>
      <c r="G23" s="116">
        <v>3.27E-2</v>
      </c>
      <c r="H23" s="116">
        <v>3.27E-2</v>
      </c>
      <c r="I23" s="116">
        <v>3.27E-2</v>
      </c>
      <c r="J23" s="116">
        <v>2.8199999999999999E-2</v>
      </c>
      <c r="K23" s="116">
        <v>2.2100000000000002E-2</v>
      </c>
      <c r="L23" s="116">
        <v>2.2100000000000002E-2</v>
      </c>
      <c r="M23" s="116">
        <v>2.2100000000000002E-2</v>
      </c>
      <c r="N23" s="116">
        <v>2.2100000000000002E-2</v>
      </c>
      <c r="O23" s="116">
        <v>2.2100000000000002E-2</v>
      </c>
      <c r="P23" s="116">
        <v>2.2100000000000002E-2</v>
      </c>
      <c r="Q23" s="116">
        <v>2.2100000000000002E-2</v>
      </c>
      <c r="R23" s="116">
        <v>2.2100000000000002E-2</v>
      </c>
      <c r="S23" s="116">
        <v>2.2100000000000002E-2</v>
      </c>
      <c r="T23" s="116">
        <v>2.2100000000000002E-2</v>
      </c>
      <c r="U23" s="116">
        <v>2.2100000000000002E-2</v>
      </c>
      <c r="V23" s="116">
        <v>2.2100000000000002E-2</v>
      </c>
      <c r="W23" s="116">
        <v>2.2100000000000002E-2</v>
      </c>
      <c r="X23" s="116">
        <v>2.2100000000000002E-2</v>
      </c>
      <c r="Y23" s="116">
        <v>2.2100000000000002E-2</v>
      </c>
      <c r="Z23" s="116">
        <v>2.2100000000000002E-2</v>
      </c>
      <c r="AA23" s="116">
        <v>2.2100000000000002E-2</v>
      </c>
      <c r="AB23" s="116">
        <v>2.2100000000000002E-2</v>
      </c>
      <c r="AC23" s="116">
        <v>2.2100000000000002E-2</v>
      </c>
      <c r="AD23" s="116">
        <v>2.2100000000000002E-2</v>
      </c>
      <c r="AE23" s="116">
        <v>2.2100000000000002E-2</v>
      </c>
      <c r="AF23" s="116">
        <v>2.2100000000000002E-2</v>
      </c>
      <c r="AG23" s="116">
        <v>2.2100000000000002E-2</v>
      </c>
      <c r="AH23" s="116">
        <v>2.2100000000000002E-2</v>
      </c>
      <c r="AI23" s="116">
        <v>2.2100000000000002E-2</v>
      </c>
      <c r="AJ23" s="116">
        <v>2.2100000000000002E-2</v>
      </c>
      <c r="AK23" s="116">
        <v>2.2100000000000002E-2</v>
      </c>
      <c r="AL23" s="116">
        <v>2.2100000000000002E-2</v>
      </c>
      <c r="AM23" s="116">
        <v>2.2100000000000002E-2</v>
      </c>
      <c r="AN23" s="116">
        <v>2.2100000000000002E-2</v>
      </c>
      <c r="AO23" s="116">
        <v>2.2100000000000002E-2</v>
      </c>
      <c r="AP23" s="116">
        <v>2.2100000000000002E-2</v>
      </c>
      <c r="AQ23" s="116">
        <v>2.2100000000000002E-2</v>
      </c>
      <c r="AR23" s="116">
        <v>2.2100000000000002E-2</v>
      </c>
      <c r="AS23" s="116">
        <v>2.2100000000000002E-2</v>
      </c>
      <c r="AT23" s="116">
        <v>2.2100000000000002E-2</v>
      </c>
      <c r="AU23" s="116">
        <v>2.2100000000000002E-2</v>
      </c>
      <c r="AV23" s="116">
        <v>2.2100000000000002E-2</v>
      </c>
      <c r="AW23" s="116">
        <v>2.2100000000000002E-2</v>
      </c>
      <c r="AX23" s="116">
        <v>2.2100000000000002E-2</v>
      </c>
      <c r="AY23" s="116">
        <v>2.2100000000000002E-2</v>
      </c>
      <c r="AZ23" s="116">
        <v>2.2100000000000002E-2</v>
      </c>
      <c r="BA23" s="116">
        <v>2.2100000000000002E-2</v>
      </c>
      <c r="BB23" s="116">
        <v>2.2100000000000002E-2</v>
      </c>
      <c r="BC23" s="116">
        <v>2.2100000000000002E-2</v>
      </c>
      <c r="BD23" s="116">
        <v>2.2100000000000002E-2</v>
      </c>
      <c r="BE23" s="116">
        <v>2.2100000000000002E-2</v>
      </c>
      <c r="BF23" s="116">
        <v>2.2100000000000002E-2</v>
      </c>
      <c r="BG23" s="116">
        <v>2.2100000000000002E-2</v>
      </c>
      <c r="BH23" s="116">
        <v>2.2100000000000002E-2</v>
      </c>
      <c r="BI23" s="116">
        <v>2.2100000000000002E-2</v>
      </c>
      <c r="BJ23" s="116">
        <v>2.2100000000000002E-2</v>
      </c>
      <c r="BK23" s="116">
        <v>2.2100000000000002E-2</v>
      </c>
      <c r="BL23" s="116">
        <v>2.2100000000000002E-2</v>
      </c>
      <c r="BM23" s="116">
        <v>2.2100000000000002E-2</v>
      </c>
      <c r="BN23" s="116">
        <v>2.2100000000000002E-2</v>
      </c>
      <c r="BO23" s="116">
        <v>2.2100000000000002E-2</v>
      </c>
      <c r="BP23" s="116">
        <v>2.2100000000000002E-2</v>
      </c>
      <c r="BQ23" s="116">
        <v>2.2100000000000002E-2</v>
      </c>
      <c r="BR23" s="116">
        <v>2.2100000000000002E-2</v>
      </c>
      <c r="BS23" s="116">
        <v>2.24E-2</v>
      </c>
      <c r="BT23" s="116">
        <v>2.2499999999999999E-2</v>
      </c>
      <c r="BU23" s="116">
        <v>2.2499999999999999E-2</v>
      </c>
      <c r="BV23" s="116">
        <v>2.2499999999999999E-2</v>
      </c>
      <c r="BW23" s="116">
        <v>2.2499999999999999E-2</v>
      </c>
      <c r="BX23" s="116">
        <v>2.2499999999999999E-2</v>
      </c>
      <c r="BY23" s="116">
        <v>2.2499999999999999E-2</v>
      </c>
      <c r="BZ23" s="116">
        <v>2.2499999999999999E-2</v>
      </c>
      <c r="CA23" s="116">
        <v>2.2499999999999999E-2</v>
      </c>
      <c r="CB23" s="116">
        <v>2.2499999999999999E-2</v>
      </c>
      <c r="CC23" s="116">
        <v>2.2499999999999999E-2</v>
      </c>
      <c r="CD23" s="116">
        <v>2.2499999999999999E-2</v>
      </c>
      <c r="CE23" s="61"/>
      <c r="CF23" s="44"/>
    </row>
    <row r="24" spans="1:84" x14ac:dyDescent="0.3">
      <c r="A24" s="45" t="s">
        <v>70</v>
      </c>
      <c r="B24" s="89"/>
      <c r="D24" s="107">
        <v>0</v>
      </c>
      <c r="E24" s="90">
        <f t="shared" ref="E24:AJ24" si="35">E22*E23/12</f>
        <v>20.460062999999998</v>
      </c>
      <c r="F24" s="90">
        <f t="shared" si="35"/>
        <v>20.460062999999998</v>
      </c>
      <c r="G24" s="90">
        <f t="shared" si="35"/>
        <v>20.460062999999998</v>
      </c>
      <c r="H24" s="90">
        <f t="shared" si="35"/>
        <v>20.460062999999998</v>
      </c>
      <c r="I24" s="90">
        <f t="shared" si="35"/>
        <v>20.460062999999998</v>
      </c>
      <c r="J24" s="90">
        <f t="shared" si="35"/>
        <v>17.644457999999997</v>
      </c>
      <c r="K24" s="90">
        <f t="shared" si="35"/>
        <v>0</v>
      </c>
      <c r="L24" s="90">
        <f t="shared" si="35"/>
        <v>0</v>
      </c>
      <c r="M24" s="90">
        <f t="shared" si="35"/>
        <v>0</v>
      </c>
      <c r="N24" s="90">
        <f t="shared" si="35"/>
        <v>0</v>
      </c>
      <c r="O24" s="90">
        <f t="shared" si="35"/>
        <v>0</v>
      </c>
      <c r="P24" s="90">
        <f t="shared" si="35"/>
        <v>0</v>
      </c>
      <c r="Q24" s="90">
        <f t="shared" si="35"/>
        <v>0</v>
      </c>
      <c r="R24" s="90">
        <f t="shared" si="35"/>
        <v>0</v>
      </c>
      <c r="S24" s="90">
        <f t="shared" si="35"/>
        <v>0</v>
      </c>
      <c r="T24" s="90">
        <f t="shared" si="35"/>
        <v>-0.1526005</v>
      </c>
      <c r="U24" s="90">
        <f t="shared" si="35"/>
        <v>-0.1526005</v>
      </c>
      <c r="V24" s="90">
        <f t="shared" si="35"/>
        <v>-0.1526005</v>
      </c>
      <c r="W24" s="90">
        <f t="shared" si="35"/>
        <v>-0.1526005</v>
      </c>
      <c r="X24" s="90">
        <f t="shared" si="35"/>
        <v>-0.1526005</v>
      </c>
      <c r="Y24" s="90">
        <f t="shared" si="35"/>
        <v>-0.1526005</v>
      </c>
      <c r="Z24" s="90">
        <f t="shared" si="35"/>
        <v>-0.1526005</v>
      </c>
      <c r="AA24" s="90">
        <f t="shared" si="35"/>
        <v>-0.1526005</v>
      </c>
      <c r="AB24" s="90">
        <f t="shared" si="35"/>
        <v>-0.1526005</v>
      </c>
      <c r="AC24" s="90">
        <f t="shared" si="35"/>
        <v>-0.1526005</v>
      </c>
      <c r="AD24" s="90">
        <f t="shared" si="35"/>
        <v>-0.1526005</v>
      </c>
      <c r="AE24" s="90">
        <f t="shared" si="35"/>
        <v>-0.1526005</v>
      </c>
      <c r="AF24" s="90">
        <f t="shared" si="35"/>
        <v>-0.1526005</v>
      </c>
      <c r="AG24" s="90">
        <f t="shared" si="35"/>
        <v>-0.1526005</v>
      </c>
      <c r="AH24" s="90">
        <f t="shared" si="35"/>
        <v>-0.1526005</v>
      </c>
      <c r="AI24" s="90">
        <f t="shared" si="35"/>
        <v>-0.1526005</v>
      </c>
      <c r="AJ24" s="90">
        <f t="shared" si="35"/>
        <v>-0.1526005</v>
      </c>
      <c r="AK24" s="90">
        <f t="shared" ref="AK24:BP24" si="36">AK22*AK23/12</f>
        <v>-0.1526005</v>
      </c>
      <c r="AL24" s="90">
        <f t="shared" si="36"/>
        <v>-0.1526005</v>
      </c>
      <c r="AM24" s="90">
        <f t="shared" si="36"/>
        <v>-0.1526005</v>
      </c>
      <c r="AN24" s="90">
        <f t="shared" si="36"/>
        <v>-0.1526005</v>
      </c>
      <c r="AO24" s="90">
        <f t="shared" si="36"/>
        <v>-0.1526005</v>
      </c>
      <c r="AP24" s="90">
        <f t="shared" si="36"/>
        <v>-0.1526005</v>
      </c>
      <c r="AQ24" s="90">
        <f t="shared" si="36"/>
        <v>-0.1526005</v>
      </c>
      <c r="AR24" s="90">
        <f t="shared" si="36"/>
        <v>-0.1526005</v>
      </c>
      <c r="AS24" s="90">
        <f t="shared" si="36"/>
        <v>-0.1526005</v>
      </c>
      <c r="AT24" s="90">
        <f t="shared" si="36"/>
        <v>-0.1526005</v>
      </c>
      <c r="AU24" s="90">
        <f t="shared" si="36"/>
        <v>-0.1526005</v>
      </c>
      <c r="AV24" s="90">
        <f t="shared" si="36"/>
        <v>-0.1526005</v>
      </c>
      <c r="AW24" s="90">
        <f t="shared" si="36"/>
        <v>-0.1526005</v>
      </c>
      <c r="AX24" s="90">
        <f t="shared" si="36"/>
        <v>-0.1526005</v>
      </c>
      <c r="AY24" s="90">
        <f t="shared" si="36"/>
        <v>-0.1526005</v>
      </c>
      <c r="AZ24" s="90">
        <f t="shared" si="36"/>
        <v>-0.1526005</v>
      </c>
      <c r="BA24" s="90">
        <f t="shared" si="36"/>
        <v>-0.1526005</v>
      </c>
      <c r="BB24" s="90">
        <f t="shared" si="36"/>
        <v>-0.1526005</v>
      </c>
      <c r="BC24" s="90">
        <f t="shared" si="36"/>
        <v>-0.1526005</v>
      </c>
      <c r="BD24" s="90">
        <f t="shared" si="36"/>
        <v>-0.1526005</v>
      </c>
      <c r="BE24" s="90">
        <f t="shared" si="36"/>
        <v>-0.1526005</v>
      </c>
      <c r="BF24" s="90">
        <f t="shared" si="36"/>
        <v>-0.1526005</v>
      </c>
      <c r="BG24" s="90">
        <f t="shared" si="36"/>
        <v>-0.1526005</v>
      </c>
      <c r="BH24" s="90">
        <f t="shared" si="36"/>
        <v>-0.1526005</v>
      </c>
      <c r="BI24" s="90">
        <f t="shared" si="36"/>
        <v>-0.1526005</v>
      </c>
      <c r="BJ24" s="90">
        <f t="shared" si="36"/>
        <v>-0.1526005</v>
      </c>
      <c r="BK24" s="90">
        <f t="shared" si="36"/>
        <v>-0.1526005</v>
      </c>
      <c r="BL24" s="90">
        <f t="shared" si="36"/>
        <v>-0.1526005</v>
      </c>
      <c r="BM24" s="90">
        <f t="shared" si="36"/>
        <v>-0.1526005</v>
      </c>
      <c r="BN24" s="90">
        <f t="shared" si="36"/>
        <v>-0.1526005</v>
      </c>
      <c r="BO24" s="90">
        <f t="shared" si="36"/>
        <v>-0.1526005</v>
      </c>
      <c r="BP24" s="90">
        <f t="shared" si="36"/>
        <v>-0.1526005</v>
      </c>
      <c r="BQ24" s="90">
        <f t="shared" ref="BQ24:CD24" si="37">BQ22*BQ23/12</f>
        <v>-0.1526005</v>
      </c>
      <c r="BR24" s="90">
        <f t="shared" si="37"/>
        <v>-0.1526005</v>
      </c>
      <c r="BS24" s="90">
        <f t="shared" si="37"/>
        <v>-0.154672</v>
      </c>
      <c r="BT24" s="90">
        <f t="shared" si="37"/>
        <v>-0.15536249999999999</v>
      </c>
      <c r="BU24" s="90">
        <f t="shared" si="37"/>
        <v>-0.15536249999999999</v>
      </c>
      <c r="BV24" s="90">
        <f t="shared" si="37"/>
        <v>-0.15536249999999999</v>
      </c>
      <c r="BW24" s="90">
        <f t="shared" si="37"/>
        <v>-0.15536249999999999</v>
      </c>
      <c r="BX24" s="90">
        <f t="shared" si="37"/>
        <v>-0.15536249999999999</v>
      </c>
      <c r="BY24" s="90">
        <f t="shared" si="37"/>
        <v>-0.15536249999999999</v>
      </c>
      <c r="BZ24" s="90">
        <f t="shared" si="37"/>
        <v>-0.15536249999999999</v>
      </c>
      <c r="CA24" s="90">
        <f t="shared" si="37"/>
        <v>-0.15536249999999999</v>
      </c>
      <c r="CB24" s="90">
        <f t="shared" si="37"/>
        <v>-0.15536249999999999</v>
      </c>
      <c r="CC24" s="90">
        <f t="shared" si="37"/>
        <v>-0.15536249999999999</v>
      </c>
      <c r="CD24" s="90">
        <f t="shared" si="37"/>
        <v>-0.15536249999999999</v>
      </c>
      <c r="CE24" s="61"/>
      <c r="CF24" s="44"/>
    </row>
    <row r="25" spans="1:84" ht="18.600000000000001" thickBot="1" x14ac:dyDescent="0.4">
      <c r="A25" s="51" t="s">
        <v>56</v>
      </c>
      <c r="B25" s="89"/>
      <c r="D25" s="106">
        <v>0</v>
      </c>
      <c r="E25" s="105">
        <f t="shared" ref="E25:AJ25" si="38">SUM(E24)</f>
        <v>20.460062999999998</v>
      </c>
      <c r="F25" s="105">
        <f t="shared" si="38"/>
        <v>20.460062999999998</v>
      </c>
      <c r="G25" s="105">
        <f t="shared" si="38"/>
        <v>20.460062999999998</v>
      </c>
      <c r="H25" s="105">
        <f t="shared" si="38"/>
        <v>20.460062999999998</v>
      </c>
      <c r="I25" s="105">
        <f t="shared" si="38"/>
        <v>20.460062999999998</v>
      </c>
      <c r="J25" s="105">
        <f t="shared" si="38"/>
        <v>17.644457999999997</v>
      </c>
      <c r="K25" s="105">
        <f t="shared" si="38"/>
        <v>0</v>
      </c>
      <c r="L25" s="105">
        <f t="shared" si="38"/>
        <v>0</v>
      </c>
      <c r="M25" s="105">
        <f t="shared" si="38"/>
        <v>0</v>
      </c>
      <c r="N25" s="105">
        <f t="shared" si="38"/>
        <v>0</v>
      </c>
      <c r="O25" s="105">
        <f t="shared" si="38"/>
        <v>0</v>
      </c>
      <c r="P25" s="105">
        <f t="shared" si="38"/>
        <v>0</v>
      </c>
      <c r="Q25" s="105">
        <f t="shared" si="38"/>
        <v>0</v>
      </c>
      <c r="R25" s="105">
        <f t="shared" si="38"/>
        <v>0</v>
      </c>
      <c r="S25" s="105">
        <f t="shared" si="38"/>
        <v>0</v>
      </c>
      <c r="T25" s="105">
        <f t="shared" si="38"/>
        <v>-0.1526005</v>
      </c>
      <c r="U25" s="105">
        <f t="shared" si="38"/>
        <v>-0.1526005</v>
      </c>
      <c r="V25" s="105">
        <f t="shared" si="38"/>
        <v>-0.1526005</v>
      </c>
      <c r="W25" s="105">
        <f t="shared" si="38"/>
        <v>-0.1526005</v>
      </c>
      <c r="X25" s="105">
        <f t="shared" si="38"/>
        <v>-0.1526005</v>
      </c>
      <c r="Y25" s="105">
        <f t="shared" si="38"/>
        <v>-0.1526005</v>
      </c>
      <c r="Z25" s="105">
        <f t="shared" si="38"/>
        <v>-0.1526005</v>
      </c>
      <c r="AA25" s="105">
        <f t="shared" si="38"/>
        <v>-0.1526005</v>
      </c>
      <c r="AB25" s="105">
        <f t="shared" si="38"/>
        <v>-0.1526005</v>
      </c>
      <c r="AC25" s="105">
        <f t="shared" si="38"/>
        <v>-0.1526005</v>
      </c>
      <c r="AD25" s="105">
        <f t="shared" si="38"/>
        <v>-0.1526005</v>
      </c>
      <c r="AE25" s="105">
        <f t="shared" si="38"/>
        <v>-0.1526005</v>
      </c>
      <c r="AF25" s="105">
        <f t="shared" si="38"/>
        <v>-0.1526005</v>
      </c>
      <c r="AG25" s="105">
        <f t="shared" si="38"/>
        <v>-0.1526005</v>
      </c>
      <c r="AH25" s="105">
        <f t="shared" si="38"/>
        <v>-0.1526005</v>
      </c>
      <c r="AI25" s="105">
        <f t="shared" si="38"/>
        <v>-0.1526005</v>
      </c>
      <c r="AJ25" s="105">
        <f t="shared" si="38"/>
        <v>-0.1526005</v>
      </c>
      <c r="AK25" s="105">
        <f t="shared" ref="AK25:BP25" si="39">SUM(AK24)</f>
        <v>-0.1526005</v>
      </c>
      <c r="AL25" s="105">
        <f t="shared" si="39"/>
        <v>-0.1526005</v>
      </c>
      <c r="AM25" s="105">
        <f t="shared" si="39"/>
        <v>-0.1526005</v>
      </c>
      <c r="AN25" s="105">
        <f t="shared" si="39"/>
        <v>-0.1526005</v>
      </c>
      <c r="AO25" s="105">
        <f t="shared" si="39"/>
        <v>-0.1526005</v>
      </c>
      <c r="AP25" s="105">
        <f t="shared" si="39"/>
        <v>-0.1526005</v>
      </c>
      <c r="AQ25" s="105">
        <f t="shared" si="39"/>
        <v>-0.1526005</v>
      </c>
      <c r="AR25" s="105">
        <f t="shared" si="39"/>
        <v>-0.1526005</v>
      </c>
      <c r="AS25" s="105">
        <f t="shared" si="39"/>
        <v>-0.1526005</v>
      </c>
      <c r="AT25" s="105">
        <f t="shared" si="39"/>
        <v>-0.1526005</v>
      </c>
      <c r="AU25" s="105">
        <f t="shared" si="39"/>
        <v>-0.1526005</v>
      </c>
      <c r="AV25" s="105">
        <f t="shared" si="39"/>
        <v>-0.1526005</v>
      </c>
      <c r="AW25" s="105">
        <f t="shared" si="39"/>
        <v>-0.1526005</v>
      </c>
      <c r="AX25" s="105">
        <f t="shared" si="39"/>
        <v>-0.1526005</v>
      </c>
      <c r="AY25" s="105">
        <f t="shared" si="39"/>
        <v>-0.1526005</v>
      </c>
      <c r="AZ25" s="105">
        <f t="shared" si="39"/>
        <v>-0.1526005</v>
      </c>
      <c r="BA25" s="105">
        <f t="shared" si="39"/>
        <v>-0.1526005</v>
      </c>
      <c r="BB25" s="105">
        <f t="shared" si="39"/>
        <v>-0.1526005</v>
      </c>
      <c r="BC25" s="105">
        <f t="shared" si="39"/>
        <v>-0.1526005</v>
      </c>
      <c r="BD25" s="105">
        <f t="shared" si="39"/>
        <v>-0.1526005</v>
      </c>
      <c r="BE25" s="105">
        <f t="shared" si="39"/>
        <v>-0.1526005</v>
      </c>
      <c r="BF25" s="105">
        <f t="shared" si="39"/>
        <v>-0.1526005</v>
      </c>
      <c r="BG25" s="105">
        <f t="shared" si="39"/>
        <v>-0.1526005</v>
      </c>
      <c r="BH25" s="105">
        <f t="shared" si="39"/>
        <v>-0.1526005</v>
      </c>
      <c r="BI25" s="105">
        <f t="shared" si="39"/>
        <v>-0.1526005</v>
      </c>
      <c r="BJ25" s="105">
        <f t="shared" si="39"/>
        <v>-0.1526005</v>
      </c>
      <c r="BK25" s="105">
        <f t="shared" si="39"/>
        <v>-0.1526005</v>
      </c>
      <c r="BL25" s="105">
        <f t="shared" si="39"/>
        <v>-0.1526005</v>
      </c>
      <c r="BM25" s="105">
        <f t="shared" si="39"/>
        <v>-0.1526005</v>
      </c>
      <c r="BN25" s="105">
        <f t="shared" si="39"/>
        <v>-0.1526005</v>
      </c>
      <c r="BO25" s="105">
        <f t="shared" si="39"/>
        <v>-0.1526005</v>
      </c>
      <c r="BP25" s="105">
        <f t="shared" si="39"/>
        <v>-0.1526005</v>
      </c>
      <c r="BQ25" s="105">
        <f t="shared" ref="BQ25:CD25" si="40">SUM(BQ24)</f>
        <v>-0.1526005</v>
      </c>
      <c r="BR25" s="105">
        <f t="shared" si="40"/>
        <v>-0.1526005</v>
      </c>
      <c r="BS25" s="105">
        <f t="shared" si="40"/>
        <v>-0.154672</v>
      </c>
      <c r="BT25" s="105">
        <f t="shared" si="40"/>
        <v>-0.15536249999999999</v>
      </c>
      <c r="BU25" s="105">
        <f t="shared" si="40"/>
        <v>-0.15536249999999999</v>
      </c>
      <c r="BV25" s="105">
        <f t="shared" si="40"/>
        <v>-0.15536249999999999</v>
      </c>
      <c r="BW25" s="105">
        <f t="shared" si="40"/>
        <v>-0.15536249999999999</v>
      </c>
      <c r="BX25" s="105">
        <f t="shared" si="40"/>
        <v>-0.15536249999999999</v>
      </c>
      <c r="BY25" s="105">
        <f t="shared" si="40"/>
        <v>-0.15536249999999999</v>
      </c>
      <c r="BZ25" s="105">
        <f t="shared" si="40"/>
        <v>-0.15536249999999999</v>
      </c>
      <c r="CA25" s="105">
        <f t="shared" si="40"/>
        <v>-0.15536249999999999</v>
      </c>
      <c r="CB25" s="105">
        <f t="shared" si="40"/>
        <v>-0.15536249999999999</v>
      </c>
      <c r="CC25" s="105">
        <f t="shared" si="40"/>
        <v>-0.15536249999999999</v>
      </c>
      <c r="CD25" s="105">
        <f t="shared" si="40"/>
        <v>-0.15536249999999999</v>
      </c>
      <c r="CE25" s="104">
        <f>SUM(E25:CD25)</f>
        <v>110.29848799999975</v>
      </c>
      <c r="CF25" s="101">
        <v>3764</v>
      </c>
    </row>
    <row r="26" spans="1:84" ht="15.6" thickTop="1" thickBot="1" x14ac:dyDescent="0.35">
      <c r="A26" s="79" t="s">
        <v>64</v>
      </c>
      <c r="B26" s="134"/>
      <c r="C26" s="77"/>
      <c r="D26" s="103"/>
      <c r="E26" s="102">
        <f>+E25</f>
        <v>20.460062999999998</v>
      </c>
      <c r="F26" s="102">
        <f t="shared" ref="F26:AK26" si="41">+E26+F25</f>
        <v>40.920125999999996</v>
      </c>
      <c r="G26" s="102">
        <f t="shared" si="41"/>
        <v>61.380188999999994</v>
      </c>
      <c r="H26" s="102">
        <f t="shared" si="41"/>
        <v>81.840251999999992</v>
      </c>
      <c r="I26" s="102">
        <f t="shared" si="41"/>
        <v>102.30031499999998</v>
      </c>
      <c r="J26" s="102">
        <f t="shared" si="41"/>
        <v>119.94477299999998</v>
      </c>
      <c r="K26" s="102">
        <f t="shared" si="41"/>
        <v>119.94477299999998</v>
      </c>
      <c r="L26" s="102">
        <f t="shared" si="41"/>
        <v>119.94477299999998</v>
      </c>
      <c r="M26" s="102">
        <f t="shared" si="41"/>
        <v>119.94477299999998</v>
      </c>
      <c r="N26" s="102">
        <f t="shared" si="41"/>
        <v>119.94477299999998</v>
      </c>
      <c r="O26" s="102">
        <f t="shared" si="41"/>
        <v>119.94477299999998</v>
      </c>
      <c r="P26" s="102">
        <f t="shared" si="41"/>
        <v>119.94477299999998</v>
      </c>
      <c r="Q26" s="102">
        <f t="shared" si="41"/>
        <v>119.94477299999998</v>
      </c>
      <c r="R26" s="102">
        <f t="shared" si="41"/>
        <v>119.94477299999998</v>
      </c>
      <c r="S26" s="102">
        <f t="shared" si="41"/>
        <v>119.94477299999998</v>
      </c>
      <c r="T26" s="102">
        <f t="shared" si="41"/>
        <v>119.79217249999998</v>
      </c>
      <c r="U26" s="102">
        <f t="shared" si="41"/>
        <v>119.63957199999997</v>
      </c>
      <c r="V26" s="102">
        <f t="shared" si="41"/>
        <v>119.48697149999997</v>
      </c>
      <c r="W26" s="102">
        <f t="shared" si="41"/>
        <v>119.33437099999996</v>
      </c>
      <c r="X26" s="102">
        <f t="shared" si="41"/>
        <v>119.18177049999996</v>
      </c>
      <c r="Y26" s="102">
        <f t="shared" si="41"/>
        <v>119.02916999999995</v>
      </c>
      <c r="Z26" s="102">
        <f t="shared" si="41"/>
        <v>118.87656949999995</v>
      </c>
      <c r="AA26" s="102">
        <f t="shared" si="41"/>
        <v>118.72396899999994</v>
      </c>
      <c r="AB26" s="102">
        <f t="shared" si="41"/>
        <v>118.57136849999993</v>
      </c>
      <c r="AC26" s="102">
        <f t="shared" si="41"/>
        <v>118.41876799999993</v>
      </c>
      <c r="AD26" s="102">
        <f t="shared" si="41"/>
        <v>118.26616749999992</v>
      </c>
      <c r="AE26" s="102">
        <f t="shared" si="41"/>
        <v>118.11356699999992</v>
      </c>
      <c r="AF26" s="102">
        <f t="shared" si="41"/>
        <v>117.96096649999991</v>
      </c>
      <c r="AG26" s="102">
        <f t="shared" si="41"/>
        <v>117.80836599999991</v>
      </c>
      <c r="AH26" s="102">
        <f t="shared" si="41"/>
        <v>117.6557654999999</v>
      </c>
      <c r="AI26" s="102">
        <f t="shared" si="41"/>
        <v>117.5031649999999</v>
      </c>
      <c r="AJ26" s="102">
        <f t="shared" si="41"/>
        <v>117.35056449999989</v>
      </c>
      <c r="AK26" s="102">
        <f t="shared" si="41"/>
        <v>117.19796399999989</v>
      </c>
      <c r="AL26" s="102">
        <f t="shared" ref="AL26:BQ26" si="42">+AK26+AL25</f>
        <v>117.04536349999988</v>
      </c>
      <c r="AM26" s="102">
        <f t="shared" si="42"/>
        <v>116.89276299999987</v>
      </c>
      <c r="AN26" s="102">
        <f t="shared" si="42"/>
        <v>116.74016249999987</v>
      </c>
      <c r="AO26" s="102">
        <f t="shared" si="42"/>
        <v>116.58756199999986</v>
      </c>
      <c r="AP26" s="102">
        <f t="shared" si="42"/>
        <v>116.43496149999986</v>
      </c>
      <c r="AQ26" s="102">
        <f t="shared" si="42"/>
        <v>116.28236099999985</v>
      </c>
      <c r="AR26" s="102">
        <f t="shared" si="42"/>
        <v>116.12976049999985</v>
      </c>
      <c r="AS26" s="102">
        <f t="shared" si="42"/>
        <v>115.97715999999984</v>
      </c>
      <c r="AT26" s="102">
        <f t="shared" si="42"/>
        <v>115.82455949999984</v>
      </c>
      <c r="AU26" s="102">
        <f t="shared" si="42"/>
        <v>115.67195899999983</v>
      </c>
      <c r="AV26" s="102">
        <f t="shared" si="42"/>
        <v>115.51935849999983</v>
      </c>
      <c r="AW26" s="102">
        <f t="shared" si="42"/>
        <v>115.36675799999982</v>
      </c>
      <c r="AX26" s="102">
        <f t="shared" si="42"/>
        <v>115.21415749999981</v>
      </c>
      <c r="AY26" s="102">
        <f t="shared" si="42"/>
        <v>115.06155699999981</v>
      </c>
      <c r="AZ26" s="102">
        <f t="shared" si="42"/>
        <v>114.9089564999998</v>
      </c>
      <c r="BA26" s="102">
        <f t="shared" si="42"/>
        <v>114.7563559999998</v>
      </c>
      <c r="BB26" s="102">
        <f t="shared" si="42"/>
        <v>114.60375549999979</v>
      </c>
      <c r="BC26" s="102">
        <f t="shared" si="42"/>
        <v>114.45115499999979</v>
      </c>
      <c r="BD26" s="102">
        <f t="shared" si="42"/>
        <v>114.29855449999978</v>
      </c>
      <c r="BE26" s="102">
        <f t="shared" si="42"/>
        <v>114.14595399999978</v>
      </c>
      <c r="BF26" s="102">
        <f t="shared" si="42"/>
        <v>113.99335349999977</v>
      </c>
      <c r="BG26" s="102">
        <f t="shared" si="42"/>
        <v>113.84075299999976</v>
      </c>
      <c r="BH26" s="102">
        <f t="shared" si="42"/>
        <v>113.68815249999976</v>
      </c>
      <c r="BI26" s="102">
        <f t="shared" si="42"/>
        <v>113.53555199999975</v>
      </c>
      <c r="BJ26" s="102">
        <f t="shared" si="42"/>
        <v>113.38295149999975</v>
      </c>
      <c r="BK26" s="102">
        <f t="shared" si="42"/>
        <v>113.23035099999974</v>
      </c>
      <c r="BL26" s="102">
        <f t="shared" si="42"/>
        <v>113.07775049999974</v>
      </c>
      <c r="BM26" s="102">
        <f t="shared" si="42"/>
        <v>112.92514999999973</v>
      </c>
      <c r="BN26" s="102">
        <f t="shared" si="42"/>
        <v>112.77254949999973</v>
      </c>
      <c r="BO26" s="102">
        <f t="shared" si="42"/>
        <v>112.61994899999972</v>
      </c>
      <c r="BP26" s="102">
        <f t="shared" si="42"/>
        <v>112.46734849999972</v>
      </c>
      <c r="BQ26" s="102">
        <f t="shared" si="42"/>
        <v>112.31474799999971</v>
      </c>
      <c r="BR26" s="102">
        <f t="shared" ref="BR26:CD26" si="43">+BQ26+BR25</f>
        <v>112.1621474999997</v>
      </c>
      <c r="BS26" s="102">
        <f t="shared" si="43"/>
        <v>112.0074754999997</v>
      </c>
      <c r="BT26" s="102">
        <f t="shared" si="43"/>
        <v>111.8521129999997</v>
      </c>
      <c r="BU26" s="102">
        <f t="shared" si="43"/>
        <v>111.69675049999971</v>
      </c>
      <c r="BV26" s="102">
        <f t="shared" si="43"/>
        <v>111.54138799999971</v>
      </c>
      <c r="BW26" s="102">
        <f t="shared" si="43"/>
        <v>111.38602549999972</v>
      </c>
      <c r="BX26" s="102">
        <f t="shared" si="43"/>
        <v>111.23066299999972</v>
      </c>
      <c r="BY26" s="102">
        <f t="shared" si="43"/>
        <v>111.07530049999973</v>
      </c>
      <c r="BZ26" s="102">
        <f t="shared" si="43"/>
        <v>110.91993799999973</v>
      </c>
      <c r="CA26" s="102">
        <f t="shared" si="43"/>
        <v>110.76457549999974</v>
      </c>
      <c r="CB26" s="102">
        <f t="shared" si="43"/>
        <v>110.60921299999974</v>
      </c>
      <c r="CC26" s="102">
        <f t="shared" si="43"/>
        <v>110.45385049999975</v>
      </c>
      <c r="CD26" s="102">
        <f t="shared" si="43"/>
        <v>110.29848799999975</v>
      </c>
      <c r="CE26" s="157">
        <f>+CD26-CE25</f>
        <v>0</v>
      </c>
      <c r="CF26" s="101"/>
    </row>
    <row r="27" spans="1:84" ht="15" thickTop="1" x14ac:dyDescent="0.3">
      <c r="A27" s="194">
        <v>109107116</v>
      </c>
      <c r="B27" s="89">
        <v>43269</v>
      </c>
      <c r="C27" s="43">
        <v>3762</v>
      </c>
      <c r="D27" s="93">
        <v>0</v>
      </c>
      <c r="E27" s="92">
        <v>17519.34</v>
      </c>
      <c r="F27" s="91">
        <v>17519.34</v>
      </c>
      <c r="G27" s="91">
        <v>17519.34</v>
      </c>
      <c r="H27" s="91">
        <v>17519.34</v>
      </c>
      <c r="I27" s="91">
        <v>17519.34</v>
      </c>
      <c r="J27" s="91">
        <v>17519.34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-193.34</v>
      </c>
      <c r="W27" s="91">
        <v>-193.34</v>
      </c>
      <c r="X27" s="91">
        <v>-193.34</v>
      </c>
      <c r="Y27" s="91">
        <v>-193.34</v>
      </c>
      <c r="Z27" s="91">
        <v>-193.34</v>
      </c>
      <c r="AA27" s="91">
        <v>-193.34</v>
      </c>
      <c r="AB27" s="91">
        <v>-193.34</v>
      </c>
      <c r="AC27" s="91">
        <v>-193.34</v>
      </c>
      <c r="AD27" s="91">
        <v>-193.34</v>
      </c>
      <c r="AE27" s="91">
        <v>-193.34</v>
      </c>
      <c r="AF27" s="91">
        <v>-193.34</v>
      </c>
      <c r="AG27" s="91">
        <v>-193.34</v>
      </c>
      <c r="AH27" s="91">
        <v>-193.34</v>
      </c>
      <c r="AI27" s="91">
        <v>-193.34</v>
      </c>
      <c r="AJ27" s="91">
        <f t="shared" ref="AJ27:AU27" si="44">AI27</f>
        <v>-193.34</v>
      </c>
      <c r="AK27" s="91">
        <f t="shared" si="44"/>
        <v>-193.34</v>
      </c>
      <c r="AL27" s="91">
        <f t="shared" si="44"/>
        <v>-193.34</v>
      </c>
      <c r="AM27" s="91">
        <f t="shared" si="44"/>
        <v>-193.34</v>
      </c>
      <c r="AN27" s="91">
        <f t="shared" si="44"/>
        <v>-193.34</v>
      </c>
      <c r="AO27" s="91">
        <f t="shared" si="44"/>
        <v>-193.34</v>
      </c>
      <c r="AP27" s="91">
        <f t="shared" si="44"/>
        <v>-193.34</v>
      </c>
      <c r="AQ27" s="91">
        <f t="shared" si="44"/>
        <v>-193.34</v>
      </c>
      <c r="AR27" s="91">
        <f t="shared" si="44"/>
        <v>-193.34</v>
      </c>
      <c r="AS27" s="91">
        <f t="shared" si="44"/>
        <v>-193.34</v>
      </c>
      <c r="AT27" s="91">
        <f t="shared" si="44"/>
        <v>-193.34</v>
      </c>
      <c r="AU27" s="91">
        <f t="shared" si="44"/>
        <v>-193.34</v>
      </c>
      <c r="AV27" s="91">
        <v>-193.34</v>
      </c>
      <c r="AW27" s="91">
        <v>-193.34</v>
      </c>
      <c r="AX27" s="91">
        <v>-193.34</v>
      </c>
      <c r="AY27" s="91">
        <v>-193.34</v>
      </c>
      <c r="AZ27" s="91">
        <v>-193.34</v>
      </c>
      <c r="BA27" s="91">
        <v>-193.34</v>
      </c>
      <c r="BB27" s="91">
        <v>-193.34</v>
      </c>
      <c r="BC27" s="91">
        <v>-193.34</v>
      </c>
      <c r="BD27" s="91">
        <v>-193.34</v>
      </c>
      <c r="BE27" s="91">
        <v>-193.34</v>
      </c>
      <c r="BF27" s="91">
        <v>-193.34</v>
      </c>
      <c r="BG27" s="91">
        <v>-193.34</v>
      </c>
      <c r="BH27" s="91">
        <v>-193.34</v>
      </c>
      <c r="BI27" s="91">
        <v>-193.34</v>
      </c>
      <c r="BJ27" s="91">
        <v>-193.34</v>
      </c>
      <c r="BK27" s="91">
        <v>-193.34</v>
      </c>
      <c r="BL27" s="91">
        <v>-193.34</v>
      </c>
      <c r="BM27" s="91">
        <v>-193.34</v>
      </c>
      <c r="BN27" s="91">
        <v>-193.34</v>
      </c>
      <c r="BO27" s="91">
        <v>-193.34</v>
      </c>
      <c r="BP27" s="91">
        <v>-193.34</v>
      </c>
      <c r="BQ27" s="91">
        <v>-193.34</v>
      </c>
      <c r="BR27" s="91">
        <v>-193.34</v>
      </c>
      <c r="BS27" s="91">
        <v>-193.34</v>
      </c>
      <c r="BT27" s="91">
        <v>-193.34</v>
      </c>
      <c r="BU27" s="91">
        <f t="shared" ref="BU27:CD27" si="45">BT27</f>
        <v>-193.34</v>
      </c>
      <c r="BV27" s="91">
        <f t="shared" si="45"/>
        <v>-193.34</v>
      </c>
      <c r="BW27" s="91">
        <f t="shared" si="45"/>
        <v>-193.34</v>
      </c>
      <c r="BX27" s="91">
        <f t="shared" si="45"/>
        <v>-193.34</v>
      </c>
      <c r="BY27" s="91">
        <f t="shared" si="45"/>
        <v>-193.34</v>
      </c>
      <c r="BZ27" s="91">
        <f t="shared" si="45"/>
        <v>-193.34</v>
      </c>
      <c r="CA27" s="91">
        <f t="shared" si="45"/>
        <v>-193.34</v>
      </c>
      <c r="CB27" s="91">
        <f t="shared" si="45"/>
        <v>-193.34</v>
      </c>
      <c r="CC27" s="91">
        <f t="shared" si="45"/>
        <v>-193.34</v>
      </c>
      <c r="CD27" s="91">
        <f t="shared" si="45"/>
        <v>-193.34</v>
      </c>
      <c r="CE27" s="61"/>
      <c r="CF27" s="44"/>
    </row>
    <row r="28" spans="1:84" x14ac:dyDescent="0.3">
      <c r="A28" s="45" t="s">
        <v>59</v>
      </c>
      <c r="B28" s="89"/>
      <c r="D28" s="117">
        <v>0</v>
      </c>
      <c r="E28" s="116">
        <v>2.7699999999999999E-2</v>
      </c>
      <c r="F28" s="116">
        <v>2.7699999999999999E-2</v>
      </c>
      <c r="G28" s="116">
        <v>2.7699999999999999E-2</v>
      </c>
      <c r="H28" s="116">
        <v>2.7699999999999999E-2</v>
      </c>
      <c r="I28" s="116">
        <v>2.7699999999999999E-2</v>
      </c>
      <c r="J28" s="116">
        <v>2.63E-2</v>
      </c>
      <c r="K28" s="116">
        <v>2.4400000000000002E-2</v>
      </c>
      <c r="L28" s="116">
        <v>2.4400000000000002E-2</v>
      </c>
      <c r="M28" s="116">
        <v>2.4400000000000002E-2</v>
      </c>
      <c r="N28" s="116">
        <v>2.4400000000000002E-2</v>
      </c>
      <c r="O28" s="116">
        <v>2.4400000000000002E-2</v>
      </c>
      <c r="P28" s="116">
        <v>2.4400000000000002E-2</v>
      </c>
      <c r="Q28" s="116">
        <v>2.4400000000000002E-2</v>
      </c>
      <c r="R28" s="116">
        <v>2.4400000000000002E-2</v>
      </c>
      <c r="S28" s="116">
        <v>2.4400000000000002E-2</v>
      </c>
      <c r="T28" s="116">
        <v>2.4400000000000002E-2</v>
      </c>
      <c r="U28" s="116">
        <v>2.4400000000000002E-2</v>
      </c>
      <c r="V28" s="116">
        <v>2.4400000000000002E-2</v>
      </c>
      <c r="W28" s="116">
        <v>2.4400000000000002E-2</v>
      </c>
      <c r="X28" s="116">
        <v>2.4400000000000002E-2</v>
      </c>
      <c r="Y28" s="116">
        <v>2.4400000000000002E-2</v>
      </c>
      <c r="Z28" s="116">
        <v>2.4400000000000002E-2</v>
      </c>
      <c r="AA28" s="116">
        <v>2.4400000000000002E-2</v>
      </c>
      <c r="AB28" s="116">
        <v>2.4400000000000002E-2</v>
      </c>
      <c r="AC28" s="116">
        <v>2.4400000000000002E-2</v>
      </c>
      <c r="AD28" s="116">
        <v>2.4400000000000002E-2</v>
      </c>
      <c r="AE28" s="116">
        <v>2.4400000000000002E-2</v>
      </c>
      <c r="AF28" s="116">
        <v>2.4400000000000002E-2</v>
      </c>
      <c r="AG28" s="116">
        <v>2.4400000000000002E-2</v>
      </c>
      <c r="AH28" s="116">
        <v>2.4400000000000002E-2</v>
      </c>
      <c r="AI28" s="116">
        <v>2.4400000000000002E-2</v>
      </c>
      <c r="AJ28" s="116">
        <v>2.4400000000000002E-2</v>
      </c>
      <c r="AK28" s="116">
        <v>2.4400000000000002E-2</v>
      </c>
      <c r="AL28" s="116">
        <v>2.4400000000000002E-2</v>
      </c>
      <c r="AM28" s="116">
        <v>2.4400000000000002E-2</v>
      </c>
      <c r="AN28" s="116">
        <v>2.4400000000000002E-2</v>
      </c>
      <c r="AO28" s="116">
        <v>2.4400000000000002E-2</v>
      </c>
      <c r="AP28" s="116">
        <v>2.4400000000000002E-2</v>
      </c>
      <c r="AQ28" s="116">
        <v>2.4400000000000002E-2</v>
      </c>
      <c r="AR28" s="116">
        <v>2.4400000000000002E-2</v>
      </c>
      <c r="AS28" s="116">
        <v>2.4400000000000002E-2</v>
      </c>
      <c r="AT28" s="116">
        <v>2.4400000000000002E-2</v>
      </c>
      <c r="AU28" s="116">
        <v>2.4400000000000002E-2</v>
      </c>
      <c r="AV28" s="116">
        <v>2.4400000000000002E-2</v>
      </c>
      <c r="AW28" s="116">
        <v>2.4400000000000002E-2</v>
      </c>
      <c r="AX28" s="116">
        <v>2.4400000000000002E-2</v>
      </c>
      <c r="AY28" s="116">
        <v>2.4400000000000002E-2</v>
      </c>
      <c r="AZ28" s="116">
        <v>2.4400000000000002E-2</v>
      </c>
      <c r="BA28" s="116">
        <v>2.4400000000000002E-2</v>
      </c>
      <c r="BB28" s="116">
        <v>2.4400000000000002E-2</v>
      </c>
      <c r="BC28" s="116">
        <v>2.4400000000000002E-2</v>
      </c>
      <c r="BD28" s="116">
        <v>2.4400000000000002E-2</v>
      </c>
      <c r="BE28" s="116">
        <v>2.4400000000000002E-2</v>
      </c>
      <c r="BF28" s="116">
        <v>2.4400000000000002E-2</v>
      </c>
      <c r="BG28" s="116">
        <v>2.4400000000000002E-2</v>
      </c>
      <c r="BH28" s="116">
        <v>2.4400000000000002E-2</v>
      </c>
      <c r="BI28" s="116">
        <v>2.4400000000000002E-2</v>
      </c>
      <c r="BJ28" s="116">
        <v>2.4400000000000002E-2</v>
      </c>
      <c r="BK28" s="116">
        <v>2.4400000000000002E-2</v>
      </c>
      <c r="BL28" s="116">
        <v>2.4400000000000002E-2</v>
      </c>
      <c r="BM28" s="116">
        <v>2.4400000000000002E-2</v>
      </c>
      <c r="BN28" s="116">
        <v>2.4400000000000002E-2</v>
      </c>
      <c r="BO28" s="116">
        <v>2.4400000000000002E-2</v>
      </c>
      <c r="BP28" s="116">
        <v>2.4400000000000002E-2</v>
      </c>
      <c r="BQ28" s="116">
        <v>2.4400000000000002E-2</v>
      </c>
      <c r="BR28" s="116">
        <v>2.4400000000000002E-2</v>
      </c>
      <c r="BS28" s="116">
        <v>2.7E-2</v>
      </c>
      <c r="BT28" s="116">
        <v>2.76E-2</v>
      </c>
      <c r="BU28" s="116">
        <v>2.76E-2</v>
      </c>
      <c r="BV28" s="116">
        <v>2.76E-2</v>
      </c>
      <c r="BW28" s="116">
        <v>2.76E-2</v>
      </c>
      <c r="BX28" s="116">
        <v>2.76E-2</v>
      </c>
      <c r="BY28" s="116">
        <v>2.76E-2</v>
      </c>
      <c r="BZ28" s="116">
        <v>2.76E-2</v>
      </c>
      <c r="CA28" s="116">
        <v>2.76E-2</v>
      </c>
      <c r="CB28" s="116">
        <v>2.76E-2</v>
      </c>
      <c r="CC28" s="116">
        <v>2.76E-2</v>
      </c>
      <c r="CD28" s="116">
        <v>2.76E-2</v>
      </c>
      <c r="CE28" s="61"/>
      <c r="CF28" s="44"/>
    </row>
    <row r="29" spans="1:84" x14ac:dyDescent="0.3">
      <c r="A29" s="45" t="s">
        <v>69</v>
      </c>
      <c r="D29" s="107">
        <v>0</v>
      </c>
      <c r="E29" s="90">
        <f t="shared" ref="E29:AJ29" si="46">E27*E28/12</f>
        <v>40.440476499999995</v>
      </c>
      <c r="F29" s="90">
        <f t="shared" si="46"/>
        <v>40.440476499999995</v>
      </c>
      <c r="G29" s="90">
        <f t="shared" si="46"/>
        <v>40.440476499999995</v>
      </c>
      <c r="H29" s="90">
        <f t="shared" si="46"/>
        <v>40.440476499999995</v>
      </c>
      <c r="I29" s="90">
        <f t="shared" si="46"/>
        <v>40.440476499999995</v>
      </c>
      <c r="J29" s="90">
        <f t="shared" si="46"/>
        <v>38.396553500000003</v>
      </c>
      <c r="K29" s="90">
        <f t="shared" si="46"/>
        <v>0</v>
      </c>
      <c r="L29" s="90">
        <f t="shared" si="46"/>
        <v>0</v>
      </c>
      <c r="M29" s="90">
        <f t="shared" si="46"/>
        <v>0</v>
      </c>
      <c r="N29" s="90">
        <f t="shared" si="46"/>
        <v>0</v>
      </c>
      <c r="O29" s="90">
        <f t="shared" si="46"/>
        <v>0</v>
      </c>
      <c r="P29" s="90">
        <f t="shared" si="46"/>
        <v>0</v>
      </c>
      <c r="Q29" s="90">
        <f t="shared" si="46"/>
        <v>0</v>
      </c>
      <c r="R29" s="90">
        <f t="shared" si="46"/>
        <v>0</v>
      </c>
      <c r="S29" s="90">
        <f t="shared" si="46"/>
        <v>0</v>
      </c>
      <c r="T29" s="90">
        <f t="shared" si="46"/>
        <v>0</v>
      </c>
      <c r="U29" s="90">
        <f t="shared" si="46"/>
        <v>0</v>
      </c>
      <c r="V29" s="90">
        <f t="shared" si="46"/>
        <v>-0.39312466666666673</v>
      </c>
      <c r="W29" s="90">
        <f t="shared" si="46"/>
        <v>-0.39312466666666673</v>
      </c>
      <c r="X29" s="90">
        <f t="shared" si="46"/>
        <v>-0.39312466666666673</v>
      </c>
      <c r="Y29" s="90">
        <f t="shared" si="46"/>
        <v>-0.39312466666666673</v>
      </c>
      <c r="Z29" s="90">
        <f t="shared" si="46"/>
        <v>-0.39312466666666673</v>
      </c>
      <c r="AA29" s="90">
        <f t="shared" si="46"/>
        <v>-0.39312466666666673</v>
      </c>
      <c r="AB29" s="90">
        <f t="shared" si="46"/>
        <v>-0.39312466666666673</v>
      </c>
      <c r="AC29" s="90">
        <f t="shared" si="46"/>
        <v>-0.39312466666666673</v>
      </c>
      <c r="AD29" s="90">
        <f t="shared" si="46"/>
        <v>-0.39312466666666673</v>
      </c>
      <c r="AE29" s="90">
        <f t="shared" si="46"/>
        <v>-0.39312466666666673</v>
      </c>
      <c r="AF29" s="90">
        <f t="shared" si="46"/>
        <v>-0.39312466666666673</v>
      </c>
      <c r="AG29" s="90">
        <f t="shared" si="46"/>
        <v>-0.39312466666666673</v>
      </c>
      <c r="AH29" s="90">
        <f t="shared" si="46"/>
        <v>-0.39312466666666673</v>
      </c>
      <c r="AI29" s="90">
        <f t="shared" si="46"/>
        <v>-0.39312466666666673</v>
      </c>
      <c r="AJ29" s="90">
        <f t="shared" si="46"/>
        <v>-0.39312466666666673</v>
      </c>
      <c r="AK29" s="90">
        <f t="shared" ref="AK29:BP29" si="47">AK27*AK28/12</f>
        <v>-0.39312466666666673</v>
      </c>
      <c r="AL29" s="90">
        <f t="shared" si="47"/>
        <v>-0.39312466666666673</v>
      </c>
      <c r="AM29" s="90">
        <f t="shared" si="47"/>
        <v>-0.39312466666666673</v>
      </c>
      <c r="AN29" s="90">
        <f t="shared" si="47"/>
        <v>-0.39312466666666673</v>
      </c>
      <c r="AO29" s="90">
        <f t="shared" si="47"/>
        <v>-0.39312466666666673</v>
      </c>
      <c r="AP29" s="90">
        <f t="shared" si="47"/>
        <v>-0.39312466666666673</v>
      </c>
      <c r="AQ29" s="90">
        <f t="shared" si="47"/>
        <v>-0.39312466666666673</v>
      </c>
      <c r="AR29" s="90">
        <f t="shared" si="47"/>
        <v>-0.39312466666666673</v>
      </c>
      <c r="AS29" s="90">
        <f t="shared" si="47"/>
        <v>-0.39312466666666673</v>
      </c>
      <c r="AT29" s="90">
        <f t="shared" si="47"/>
        <v>-0.39312466666666673</v>
      </c>
      <c r="AU29" s="90">
        <f t="shared" si="47"/>
        <v>-0.39312466666666673</v>
      </c>
      <c r="AV29" s="90">
        <f t="shared" si="47"/>
        <v>-0.39312466666666673</v>
      </c>
      <c r="AW29" s="90">
        <f t="shared" si="47"/>
        <v>-0.39312466666666673</v>
      </c>
      <c r="AX29" s="90">
        <f t="shared" si="47"/>
        <v>-0.39312466666666673</v>
      </c>
      <c r="AY29" s="90">
        <f t="shared" si="47"/>
        <v>-0.39312466666666673</v>
      </c>
      <c r="AZ29" s="90">
        <f t="shared" si="47"/>
        <v>-0.39312466666666673</v>
      </c>
      <c r="BA29" s="90">
        <f t="shared" si="47"/>
        <v>-0.39312466666666673</v>
      </c>
      <c r="BB29" s="90">
        <f t="shared" si="47"/>
        <v>-0.39312466666666673</v>
      </c>
      <c r="BC29" s="90">
        <f t="shared" si="47"/>
        <v>-0.39312466666666673</v>
      </c>
      <c r="BD29" s="90">
        <f t="shared" si="47"/>
        <v>-0.39312466666666673</v>
      </c>
      <c r="BE29" s="90">
        <f t="shared" si="47"/>
        <v>-0.39312466666666673</v>
      </c>
      <c r="BF29" s="90">
        <f t="shared" si="47"/>
        <v>-0.39312466666666673</v>
      </c>
      <c r="BG29" s="90">
        <f t="shared" si="47"/>
        <v>-0.39312466666666673</v>
      </c>
      <c r="BH29" s="90">
        <f t="shared" si="47"/>
        <v>-0.39312466666666673</v>
      </c>
      <c r="BI29" s="90">
        <f t="shared" si="47"/>
        <v>-0.39312466666666673</v>
      </c>
      <c r="BJ29" s="90">
        <f t="shared" si="47"/>
        <v>-0.39312466666666673</v>
      </c>
      <c r="BK29" s="90">
        <f t="shared" si="47"/>
        <v>-0.39312466666666673</v>
      </c>
      <c r="BL29" s="90">
        <f t="shared" si="47"/>
        <v>-0.39312466666666673</v>
      </c>
      <c r="BM29" s="90">
        <f t="shared" si="47"/>
        <v>-0.39312466666666673</v>
      </c>
      <c r="BN29" s="90">
        <f t="shared" si="47"/>
        <v>-0.39312466666666673</v>
      </c>
      <c r="BO29" s="90">
        <f t="shared" si="47"/>
        <v>-0.39312466666666673</v>
      </c>
      <c r="BP29" s="90">
        <f t="shared" si="47"/>
        <v>-0.39312466666666673</v>
      </c>
      <c r="BQ29" s="90">
        <f t="shared" ref="BQ29:CD29" si="48">BQ27*BQ28/12</f>
        <v>-0.39312466666666673</v>
      </c>
      <c r="BR29" s="90">
        <f t="shared" si="48"/>
        <v>-0.39312466666666673</v>
      </c>
      <c r="BS29" s="90">
        <f t="shared" si="48"/>
        <v>-0.43501499999999999</v>
      </c>
      <c r="BT29" s="90">
        <f t="shared" si="48"/>
        <v>-0.44468200000000002</v>
      </c>
      <c r="BU29" s="90">
        <f t="shared" si="48"/>
        <v>-0.44468200000000002</v>
      </c>
      <c r="BV29" s="90">
        <f t="shared" si="48"/>
        <v>-0.44468200000000002</v>
      </c>
      <c r="BW29" s="90">
        <f t="shared" si="48"/>
        <v>-0.44468200000000002</v>
      </c>
      <c r="BX29" s="90">
        <f t="shared" si="48"/>
        <v>-0.44468200000000002</v>
      </c>
      <c r="BY29" s="90">
        <f t="shared" si="48"/>
        <v>-0.44468200000000002</v>
      </c>
      <c r="BZ29" s="90">
        <f t="shared" si="48"/>
        <v>-0.44468200000000002</v>
      </c>
      <c r="CA29" s="90">
        <f t="shared" si="48"/>
        <v>-0.44468200000000002</v>
      </c>
      <c r="CB29" s="90">
        <f t="shared" si="48"/>
        <v>-0.44468200000000002</v>
      </c>
      <c r="CC29" s="90">
        <f t="shared" si="48"/>
        <v>-0.44468200000000002</v>
      </c>
      <c r="CD29" s="90">
        <f t="shared" si="48"/>
        <v>-0.44468200000000002</v>
      </c>
      <c r="CE29" s="61"/>
      <c r="CF29" s="44"/>
    </row>
    <row r="30" spans="1:84" ht="18.600000000000001" thickBot="1" x14ac:dyDescent="0.4">
      <c r="A30" s="51" t="s">
        <v>56</v>
      </c>
      <c r="D30" s="106">
        <v>0</v>
      </c>
      <c r="E30" s="105">
        <f t="shared" ref="E30:AJ30" si="49">SUM(E29)</f>
        <v>40.440476499999995</v>
      </c>
      <c r="F30" s="105">
        <f t="shared" si="49"/>
        <v>40.440476499999995</v>
      </c>
      <c r="G30" s="105">
        <f t="shared" si="49"/>
        <v>40.440476499999995</v>
      </c>
      <c r="H30" s="105">
        <f t="shared" si="49"/>
        <v>40.440476499999995</v>
      </c>
      <c r="I30" s="105">
        <f t="shared" si="49"/>
        <v>40.440476499999995</v>
      </c>
      <c r="J30" s="105">
        <f t="shared" si="49"/>
        <v>38.396553500000003</v>
      </c>
      <c r="K30" s="105">
        <f t="shared" si="49"/>
        <v>0</v>
      </c>
      <c r="L30" s="105">
        <f t="shared" si="49"/>
        <v>0</v>
      </c>
      <c r="M30" s="105">
        <f t="shared" si="49"/>
        <v>0</v>
      </c>
      <c r="N30" s="105">
        <f t="shared" si="49"/>
        <v>0</v>
      </c>
      <c r="O30" s="105">
        <f t="shared" si="49"/>
        <v>0</v>
      </c>
      <c r="P30" s="105">
        <f t="shared" si="49"/>
        <v>0</v>
      </c>
      <c r="Q30" s="105">
        <f t="shared" si="49"/>
        <v>0</v>
      </c>
      <c r="R30" s="105">
        <f t="shared" si="49"/>
        <v>0</v>
      </c>
      <c r="S30" s="105">
        <f t="shared" si="49"/>
        <v>0</v>
      </c>
      <c r="T30" s="105">
        <f t="shared" si="49"/>
        <v>0</v>
      </c>
      <c r="U30" s="105">
        <f t="shared" si="49"/>
        <v>0</v>
      </c>
      <c r="V30" s="105">
        <f t="shared" si="49"/>
        <v>-0.39312466666666673</v>
      </c>
      <c r="W30" s="105">
        <f t="shared" si="49"/>
        <v>-0.39312466666666673</v>
      </c>
      <c r="X30" s="105">
        <f t="shared" si="49"/>
        <v>-0.39312466666666673</v>
      </c>
      <c r="Y30" s="105">
        <f t="shared" si="49"/>
        <v>-0.39312466666666673</v>
      </c>
      <c r="Z30" s="105">
        <f t="shared" si="49"/>
        <v>-0.39312466666666673</v>
      </c>
      <c r="AA30" s="105">
        <f t="shared" si="49"/>
        <v>-0.39312466666666673</v>
      </c>
      <c r="AB30" s="105">
        <f t="shared" si="49"/>
        <v>-0.39312466666666673</v>
      </c>
      <c r="AC30" s="105">
        <f t="shared" si="49"/>
        <v>-0.39312466666666673</v>
      </c>
      <c r="AD30" s="105">
        <f t="shared" si="49"/>
        <v>-0.39312466666666673</v>
      </c>
      <c r="AE30" s="105">
        <f t="shared" si="49"/>
        <v>-0.39312466666666673</v>
      </c>
      <c r="AF30" s="105">
        <f t="shared" si="49"/>
        <v>-0.39312466666666673</v>
      </c>
      <c r="AG30" s="105">
        <f t="shared" si="49"/>
        <v>-0.39312466666666673</v>
      </c>
      <c r="AH30" s="105">
        <f t="shared" si="49"/>
        <v>-0.39312466666666673</v>
      </c>
      <c r="AI30" s="105">
        <f t="shared" si="49"/>
        <v>-0.39312466666666673</v>
      </c>
      <c r="AJ30" s="105">
        <f t="shared" si="49"/>
        <v>-0.39312466666666673</v>
      </c>
      <c r="AK30" s="105">
        <f t="shared" ref="AK30:BP30" si="50">SUM(AK29)</f>
        <v>-0.39312466666666673</v>
      </c>
      <c r="AL30" s="105">
        <f t="shared" si="50"/>
        <v>-0.39312466666666673</v>
      </c>
      <c r="AM30" s="105">
        <f t="shared" si="50"/>
        <v>-0.39312466666666673</v>
      </c>
      <c r="AN30" s="105">
        <f t="shared" si="50"/>
        <v>-0.39312466666666673</v>
      </c>
      <c r="AO30" s="105">
        <f t="shared" si="50"/>
        <v>-0.39312466666666673</v>
      </c>
      <c r="AP30" s="105">
        <f t="shared" si="50"/>
        <v>-0.39312466666666673</v>
      </c>
      <c r="AQ30" s="105">
        <f t="shared" si="50"/>
        <v>-0.39312466666666673</v>
      </c>
      <c r="AR30" s="105">
        <f t="shared" si="50"/>
        <v>-0.39312466666666673</v>
      </c>
      <c r="AS30" s="105">
        <f t="shared" si="50"/>
        <v>-0.39312466666666673</v>
      </c>
      <c r="AT30" s="105">
        <f t="shared" si="50"/>
        <v>-0.39312466666666673</v>
      </c>
      <c r="AU30" s="105">
        <f t="shared" si="50"/>
        <v>-0.39312466666666673</v>
      </c>
      <c r="AV30" s="105">
        <f t="shared" si="50"/>
        <v>-0.39312466666666673</v>
      </c>
      <c r="AW30" s="105">
        <f t="shared" si="50"/>
        <v>-0.39312466666666673</v>
      </c>
      <c r="AX30" s="105">
        <f t="shared" si="50"/>
        <v>-0.39312466666666673</v>
      </c>
      <c r="AY30" s="105">
        <f t="shared" si="50"/>
        <v>-0.39312466666666673</v>
      </c>
      <c r="AZ30" s="105">
        <f t="shared" si="50"/>
        <v>-0.39312466666666673</v>
      </c>
      <c r="BA30" s="105">
        <f t="shared" si="50"/>
        <v>-0.39312466666666673</v>
      </c>
      <c r="BB30" s="105">
        <f t="shared" si="50"/>
        <v>-0.39312466666666673</v>
      </c>
      <c r="BC30" s="105">
        <f t="shared" si="50"/>
        <v>-0.39312466666666673</v>
      </c>
      <c r="BD30" s="105">
        <f t="shared" si="50"/>
        <v>-0.39312466666666673</v>
      </c>
      <c r="BE30" s="105">
        <f t="shared" si="50"/>
        <v>-0.39312466666666673</v>
      </c>
      <c r="BF30" s="105">
        <f t="shared" si="50"/>
        <v>-0.39312466666666673</v>
      </c>
      <c r="BG30" s="105">
        <f t="shared" si="50"/>
        <v>-0.39312466666666673</v>
      </c>
      <c r="BH30" s="105">
        <f t="shared" si="50"/>
        <v>-0.39312466666666673</v>
      </c>
      <c r="BI30" s="105">
        <f t="shared" si="50"/>
        <v>-0.39312466666666673</v>
      </c>
      <c r="BJ30" s="105">
        <f t="shared" si="50"/>
        <v>-0.39312466666666673</v>
      </c>
      <c r="BK30" s="105">
        <f t="shared" si="50"/>
        <v>-0.39312466666666673</v>
      </c>
      <c r="BL30" s="105">
        <f t="shared" si="50"/>
        <v>-0.39312466666666673</v>
      </c>
      <c r="BM30" s="105">
        <f t="shared" si="50"/>
        <v>-0.39312466666666673</v>
      </c>
      <c r="BN30" s="105">
        <f t="shared" si="50"/>
        <v>-0.39312466666666673</v>
      </c>
      <c r="BO30" s="105">
        <f t="shared" si="50"/>
        <v>-0.39312466666666673</v>
      </c>
      <c r="BP30" s="105">
        <f t="shared" si="50"/>
        <v>-0.39312466666666673</v>
      </c>
      <c r="BQ30" s="105">
        <f t="shared" ref="BQ30:CD30" si="51">SUM(BQ29)</f>
        <v>-0.39312466666666673</v>
      </c>
      <c r="BR30" s="105">
        <f t="shared" si="51"/>
        <v>-0.39312466666666673</v>
      </c>
      <c r="BS30" s="105">
        <f t="shared" si="51"/>
        <v>-0.43501499999999999</v>
      </c>
      <c r="BT30" s="105">
        <f t="shared" si="51"/>
        <v>-0.44468200000000002</v>
      </c>
      <c r="BU30" s="105">
        <f t="shared" si="51"/>
        <v>-0.44468200000000002</v>
      </c>
      <c r="BV30" s="105">
        <f t="shared" si="51"/>
        <v>-0.44468200000000002</v>
      </c>
      <c r="BW30" s="105">
        <f t="shared" si="51"/>
        <v>-0.44468200000000002</v>
      </c>
      <c r="BX30" s="105">
        <f t="shared" si="51"/>
        <v>-0.44468200000000002</v>
      </c>
      <c r="BY30" s="105">
        <f t="shared" si="51"/>
        <v>-0.44468200000000002</v>
      </c>
      <c r="BZ30" s="105">
        <f t="shared" si="51"/>
        <v>-0.44468200000000002</v>
      </c>
      <c r="CA30" s="105">
        <f t="shared" si="51"/>
        <v>-0.44468200000000002</v>
      </c>
      <c r="CB30" s="105">
        <f t="shared" si="51"/>
        <v>-0.44468200000000002</v>
      </c>
      <c r="CC30" s="105">
        <f t="shared" si="51"/>
        <v>-0.44468200000000002</v>
      </c>
      <c r="CD30" s="105">
        <f t="shared" si="51"/>
        <v>-0.44468200000000002</v>
      </c>
      <c r="CE30" s="104">
        <f>SUM(E30:CD30)</f>
        <v>216.00931033333339</v>
      </c>
      <c r="CF30" s="101">
        <v>3762</v>
      </c>
    </row>
    <row r="31" spans="1:84" ht="15.6" thickTop="1" thickBot="1" x14ac:dyDescent="0.35">
      <c r="A31" s="79" t="s">
        <v>64</v>
      </c>
      <c r="B31" s="78"/>
      <c r="C31" s="77"/>
      <c r="D31" s="103">
        <v>0</v>
      </c>
      <c r="E31" s="102">
        <f>+E30</f>
        <v>40.440476499999995</v>
      </c>
      <c r="F31" s="102">
        <f t="shared" ref="F31:AK31" si="52">+E31+F30</f>
        <v>80.880952999999991</v>
      </c>
      <c r="G31" s="102">
        <f t="shared" si="52"/>
        <v>121.32142949999999</v>
      </c>
      <c r="H31" s="102">
        <f t="shared" si="52"/>
        <v>161.76190599999998</v>
      </c>
      <c r="I31" s="102">
        <f t="shared" si="52"/>
        <v>202.20238249999997</v>
      </c>
      <c r="J31" s="102">
        <f t="shared" si="52"/>
        <v>240.59893599999998</v>
      </c>
      <c r="K31" s="102">
        <f t="shared" si="52"/>
        <v>240.59893599999998</v>
      </c>
      <c r="L31" s="102">
        <f t="shared" si="52"/>
        <v>240.59893599999998</v>
      </c>
      <c r="M31" s="102">
        <f t="shared" si="52"/>
        <v>240.59893599999998</v>
      </c>
      <c r="N31" s="102">
        <f t="shared" si="52"/>
        <v>240.59893599999998</v>
      </c>
      <c r="O31" s="102">
        <f t="shared" si="52"/>
        <v>240.59893599999998</v>
      </c>
      <c r="P31" s="102">
        <f t="shared" si="52"/>
        <v>240.59893599999998</v>
      </c>
      <c r="Q31" s="102">
        <f t="shared" si="52"/>
        <v>240.59893599999998</v>
      </c>
      <c r="R31" s="102">
        <f t="shared" si="52"/>
        <v>240.59893599999998</v>
      </c>
      <c r="S31" s="102">
        <f t="shared" si="52"/>
        <v>240.59893599999998</v>
      </c>
      <c r="T31" s="102">
        <f t="shared" si="52"/>
        <v>240.59893599999998</v>
      </c>
      <c r="U31" s="102">
        <f t="shared" si="52"/>
        <v>240.59893599999998</v>
      </c>
      <c r="V31" s="102">
        <f t="shared" si="52"/>
        <v>240.20581133333332</v>
      </c>
      <c r="W31" s="102">
        <f t="shared" si="52"/>
        <v>239.81268666666665</v>
      </c>
      <c r="X31" s="102">
        <f t="shared" si="52"/>
        <v>239.41956199999998</v>
      </c>
      <c r="Y31" s="102">
        <f t="shared" si="52"/>
        <v>239.02643733333332</v>
      </c>
      <c r="Z31" s="102">
        <f t="shared" si="52"/>
        <v>238.63331266666665</v>
      </c>
      <c r="AA31" s="102">
        <f t="shared" si="52"/>
        <v>238.24018799999999</v>
      </c>
      <c r="AB31" s="102">
        <f t="shared" si="52"/>
        <v>237.84706333333332</v>
      </c>
      <c r="AC31" s="102">
        <f t="shared" si="52"/>
        <v>237.45393866666666</v>
      </c>
      <c r="AD31" s="102">
        <f t="shared" si="52"/>
        <v>237.06081399999999</v>
      </c>
      <c r="AE31" s="102">
        <f t="shared" si="52"/>
        <v>236.66768933333333</v>
      </c>
      <c r="AF31" s="102">
        <f t="shared" si="52"/>
        <v>236.27456466666666</v>
      </c>
      <c r="AG31" s="102">
        <f t="shared" si="52"/>
        <v>235.88144</v>
      </c>
      <c r="AH31" s="102">
        <f t="shared" si="52"/>
        <v>235.48831533333333</v>
      </c>
      <c r="AI31" s="102">
        <f t="shared" si="52"/>
        <v>235.09519066666667</v>
      </c>
      <c r="AJ31" s="102">
        <f t="shared" si="52"/>
        <v>234.702066</v>
      </c>
      <c r="AK31" s="102">
        <f t="shared" si="52"/>
        <v>234.30894133333334</v>
      </c>
      <c r="AL31" s="102">
        <f t="shared" ref="AL31:BQ31" si="53">+AK31+AL30</f>
        <v>233.91581666666667</v>
      </c>
      <c r="AM31" s="102">
        <f t="shared" si="53"/>
        <v>233.52269200000001</v>
      </c>
      <c r="AN31" s="102">
        <f t="shared" si="53"/>
        <v>233.12956733333334</v>
      </c>
      <c r="AO31" s="102">
        <f t="shared" si="53"/>
        <v>232.73644266666668</v>
      </c>
      <c r="AP31" s="102">
        <f t="shared" si="53"/>
        <v>232.34331800000001</v>
      </c>
      <c r="AQ31" s="102">
        <f t="shared" si="53"/>
        <v>231.95019333333335</v>
      </c>
      <c r="AR31" s="102">
        <f t="shared" si="53"/>
        <v>231.55706866666668</v>
      </c>
      <c r="AS31" s="102">
        <f t="shared" si="53"/>
        <v>231.16394400000001</v>
      </c>
      <c r="AT31" s="102">
        <f t="shared" si="53"/>
        <v>230.77081933333335</v>
      </c>
      <c r="AU31" s="102">
        <f t="shared" si="53"/>
        <v>230.37769466666668</v>
      </c>
      <c r="AV31" s="102">
        <f t="shared" si="53"/>
        <v>229.98457000000002</v>
      </c>
      <c r="AW31" s="102">
        <f t="shared" si="53"/>
        <v>229.59144533333335</v>
      </c>
      <c r="AX31" s="102">
        <f t="shared" si="53"/>
        <v>229.19832066666669</v>
      </c>
      <c r="AY31" s="102">
        <f t="shared" si="53"/>
        <v>228.80519600000002</v>
      </c>
      <c r="AZ31" s="102">
        <f t="shared" si="53"/>
        <v>228.41207133333336</v>
      </c>
      <c r="BA31" s="102">
        <f t="shared" si="53"/>
        <v>228.01894666666669</v>
      </c>
      <c r="BB31" s="102">
        <f t="shared" si="53"/>
        <v>227.62582200000003</v>
      </c>
      <c r="BC31" s="102">
        <f t="shared" si="53"/>
        <v>227.23269733333336</v>
      </c>
      <c r="BD31" s="102">
        <f t="shared" si="53"/>
        <v>226.8395726666667</v>
      </c>
      <c r="BE31" s="102">
        <f t="shared" si="53"/>
        <v>226.44644800000003</v>
      </c>
      <c r="BF31" s="102">
        <f t="shared" si="53"/>
        <v>226.05332333333337</v>
      </c>
      <c r="BG31" s="102">
        <f t="shared" si="53"/>
        <v>225.6601986666667</v>
      </c>
      <c r="BH31" s="102">
        <f t="shared" si="53"/>
        <v>225.26707400000004</v>
      </c>
      <c r="BI31" s="102">
        <f t="shared" si="53"/>
        <v>224.87394933333337</v>
      </c>
      <c r="BJ31" s="102">
        <f t="shared" si="53"/>
        <v>224.48082466666671</v>
      </c>
      <c r="BK31" s="102">
        <f t="shared" si="53"/>
        <v>224.08770000000004</v>
      </c>
      <c r="BL31" s="102">
        <f t="shared" si="53"/>
        <v>223.69457533333338</v>
      </c>
      <c r="BM31" s="102">
        <f t="shared" si="53"/>
        <v>223.30145066666671</v>
      </c>
      <c r="BN31" s="102">
        <f t="shared" si="53"/>
        <v>222.90832600000005</v>
      </c>
      <c r="BO31" s="102">
        <f t="shared" si="53"/>
        <v>222.51520133333338</v>
      </c>
      <c r="BP31" s="102">
        <f t="shared" si="53"/>
        <v>222.12207666666671</v>
      </c>
      <c r="BQ31" s="102">
        <f t="shared" si="53"/>
        <v>221.72895200000005</v>
      </c>
      <c r="BR31" s="102">
        <f t="shared" ref="BR31:CD31" si="54">+BQ31+BR30</f>
        <v>221.33582733333338</v>
      </c>
      <c r="BS31" s="102">
        <f t="shared" si="54"/>
        <v>220.90081233333339</v>
      </c>
      <c r="BT31" s="102">
        <f t="shared" si="54"/>
        <v>220.45613033333339</v>
      </c>
      <c r="BU31" s="102">
        <f t="shared" si="54"/>
        <v>220.01144833333339</v>
      </c>
      <c r="BV31" s="102">
        <f t="shared" si="54"/>
        <v>219.56676633333339</v>
      </c>
      <c r="BW31" s="102">
        <f t="shared" si="54"/>
        <v>219.12208433333339</v>
      </c>
      <c r="BX31" s="102">
        <f t="shared" si="54"/>
        <v>218.67740233333339</v>
      </c>
      <c r="BY31" s="102">
        <f t="shared" si="54"/>
        <v>218.23272033333339</v>
      </c>
      <c r="BZ31" s="102">
        <f t="shared" si="54"/>
        <v>217.78803833333339</v>
      </c>
      <c r="CA31" s="102">
        <f t="shared" si="54"/>
        <v>217.34335633333339</v>
      </c>
      <c r="CB31" s="102">
        <f t="shared" si="54"/>
        <v>216.89867433333339</v>
      </c>
      <c r="CC31" s="102">
        <f t="shared" si="54"/>
        <v>216.45399233333339</v>
      </c>
      <c r="CD31" s="102">
        <f t="shared" si="54"/>
        <v>216.00931033333339</v>
      </c>
      <c r="CE31" s="157">
        <f>+CD31-CE30</f>
        <v>0</v>
      </c>
      <c r="CF31" s="101"/>
    </row>
    <row r="32" spans="1:84" s="94" customFormat="1" ht="32.1" customHeight="1" thickTop="1" x14ac:dyDescent="0.35">
      <c r="A32" s="133" t="s">
        <v>68</v>
      </c>
      <c r="B32" s="132" t="s">
        <v>63</v>
      </c>
      <c r="C32" s="131" t="s">
        <v>62</v>
      </c>
      <c r="D32" s="98">
        <v>43268</v>
      </c>
      <c r="E32" s="97">
        <v>43298</v>
      </c>
      <c r="F32" s="97">
        <v>43329</v>
      </c>
      <c r="G32" s="97">
        <v>43360</v>
      </c>
      <c r="H32" s="97">
        <v>43390</v>
      </c>
      <c r="I32" s="97">
        <v>43421</v>
      </c>
      <c r="J32" s="97">
        <v>43451</v>
      </c>
      <c r="K32" s="97">
        <v>43118</v>
      </c>
      <c r="L32" s="97">
        <v>43149</v>
      </c>
      <c r="M32" s="97">
        <v>43177</v>
      </c>
      <c r="N32" s="97">
        <v>43208</v>
      </c>
      <c r="O32" s="97">
        <v>43238</v>
      </c>
      <c r="P32" s="97">
        <v>43269</v>
      </c>
      <c r="Q32" s="97">
        <v>43299</v>
      </c>
      <c r="R32" s="97">
        <v>43330</v>
      </c>
      <c r="S32" s="97">
        <v>43361</v>
      </c>
      <c r="T32" s="97">
        <v>43391</v>
      </c>
      <c r="U32" s="97">
        <v>43422</v>
      </c>
      <c r="V32" s="97">
        <v>43452</v>
      </c>
      <c r="W32" s="97">
        <v>43484</v>
      </c>
      <c r="X32" s="97">
        <v>43515</v>
      </c>
      <c r="Y32" s="97">
        <v>43543</v>
      </c>
      <c r="Z32" s="97">
        <v>43574</v>
      </c>
      <c r="AA32" s="97">
        <v>43604</v>
      </c>
      <c r="AB32" s="97">
        <v>43635</v>
      </c>
      <c r="AC32" s="97">
        <v>43665</v>
      </c>
      <c r="AD32" s="97">
        <v>43696</v>
      </c>
      <c r="AE32" s="97">
        <v>43727</v>
      </c>
      <c r="AF32" s="97">
        <v>43757</v>
      </c>
      <c r="AG32" s="97">
        <v>43788</v>
      </c>
      <c r="AH32" s="97">
        <v>43818</v>
      </c>
      <c r="AI32" s="97">
        <v>43850</v>
      </c>
      <c r="AJ32" s="97">
        <v>43881</v>
      </c>
      <c r="AK32" s="97">
        <v>43910</v>
      </c>
      <c r="AL32" s="97">
        <v>43941</v>
      </c>
      <c r="AM32" s="97">
        <v>43971</v>
      </c>
      <c r="AN32" s="97">
        <v>44002</v>
      </c>
      <c r="AO32" s="97">
        <v>44032</v>
      </c>
      <c r="AP32" s="97">
        <v>44063</v>
      </c>
      <c r="AQ32" s="97">
        <v>44094</v>
      </c>
      <c r="AR32" s="97">
        <v>44124</v>
      </c>
      <c r="AS32" s="97">
        <v>44155</v>
      </c>
      <c r="AT32" s="97">
        <v>44185</v>
      </c>
      <c r="AU32" s="97">
        <v>44217</v>
      </c>
      <c r="AV32" s="97">
        <v>44248</v>
      </c>
      <c r="AW32" s="97">
        <v>44276</v>
      </c>
      <c r="AX32" s="97">
        <v>44307</v>
      </c>
      <c r="AY32" s="97">
        <v>44337</v>
      </c>
      <c r="AZ32" s="97">
        <v>44368</v>
      </c>
      <c r="BA32" s="97">
        <v>44398</v>
      </c>
      <c r="BB32" s="97">
        <v>44429</v>
      </c>
      <c r="BC32" s="97">
        <v>44460</v>
      </c>
      <c r="BD32" s="97">
        <v>44490</v>
      </c>
      <c r="BE32" s="97">
        <v>44521</v>
      </c>
      <c r="BF32" s="97">
        <v>44551</v>
      </c>
      <c r="BG32" s="97">
        <v>44583</v>
      </c>
      <c r="BH32" s="97">
        <v>44614</v>
      </c>
      <c r="BI32" s="97">
        <v>44642</v>
      </c>
      <c r="BJ32" s="97">
        <v>44673</v>
      </c>
      <c r="BK32" s="97">
        <v>44703</v>
      </c>
      <c r="BL32" s="97">
        <v>44734</v>
      </c>
      <c r="BM32" s="97">
        <v>44764</v>
      </c>
      <c r="BN32" s="97">
        <v>44795</v>
      </c>
      <c r="BO32" s="97">
        <v>44826</v>
      </c>
      <c r="BP32" s="97">
        <v>44856</v>
      </c>
      <c r="BQ32" s="97">
        <v>44887</v>
      </c>
      <c r="BR32" s="97">
        <v>44917</v>
      </c>
      <c r="BS32" s="97">
        <v>44949</v>
      </c>
      <c r="BT32" s="97">
        <v>44980</v>
      </c>
      <c r="BU32" s="97">
        <v>45008</v>
      </c>
      <c r="BV32" s="97">
        <v>45039</v>
      </c>
      <c r="BW32" s="97">
        <v>45069</v>
      </c>
      <c r="BX32" s="97">
        <v>45100</v>
      </c>
      <c r="BY32" s="97">
        <v>45130</v>
      </c>
      <c r="BZ32" s="97">
        <v>45161</v>
      </c>
      <c r="CA32" s="97">
        <v>45192</v>
      </c>
      <c r="CB32" s="97">
        <v>45222</v>
      </c>
      <c r="CC32" s="97">
        <v>45253</v>
      </c>
      <c r="CD32" s="97">
        <v>48571</v>
      </c>
      <c r="CE32" s="130"/>
      <c r="CF32" s="95"/>
    </row>
    <row r="33" spans="1:84" x14ac:dyDescent="0.3">
      <c r="A33" s="51">
        <v>109107443</v>
      </c>
      <c r="B33" s="89" t="s">
        <v>67</v>
      </c>
      <c r="C33" s="129">
        <v>3802</v>
      </c>
      <c r="D33" s="128">
        <v>0</v>
      </c>
      <c r="E33" s="127">
        <v>93233.470000000016</v>
      </c>
      <c r="F33" s="127">
        <f>E33+E34</f>
        <v>93233.470000000016</v>
      </c>
      <c r="G33" s="127">
        <f>F33+F34</f>
        <v>93233.470000000016</v>
      </c>
      <c r="H33" s="127">
        <f>G33+G34</f>
        <v>93233.470000000016</v>
      </c>
      <c r="I33" s="127">
        <f>H33+H34</f>
        <v>93233.470000000016</v>
      </c>
      <c r="J33" s="127">
        <f>I33+I34</f>
        <v>93233.470000000016</v>
      </c>
      <c r="K33" s="127">
        <v>0</v>
      </c>
      <c r="L33" s="127">
        <f t="shared" ref="L33:V33" si="55">K33+K34</f>
        <v>0</v>
      </c>
      <c r="M33" s="127">
        <f t="shared" si="55"/>
        <v>0</v>
      </c>
      <c r="N33" s="127">
        <f t="shared" si="55"/>
        <v>0</v>
      </c>
      <c r="O33" s="127">
        <f t="shared" si="55"/>
        <v>0</v>
      </c>
      <c r="P33" s="127">
        <f t="shared" si="55"/>
        <v>0</v>
      </c>
      <c r="Q33" s="127">
        <f t="shared" si="55"/>
        <v>0</v>
      </c>
      <c r="R33" s="127">
        <f t="shared" si="55"/>
        <v>0</v>
      </c>
      <c r="S33" s="127">
        <f t="shared" si="55"/>
        <v>0</v>
      </c>
      <c r="T33" s="127">
        <f t="shared" si="55"/>
        <v>0</v>
      </c>
      <c r="U33" s="127">
        <f t="shared" si="55"/>
        <v>0</v>
      </c>
      <c r="V33" s="127">
        <f t="shared" si="55"/>
        <v>0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>
        <v>0</v>
      </c>
      <c r="AI33" s="127">
        <f t="shared" ref="AI33:AS33" si="56">AH33</f>
        <v>0</v>
      </c>
      <c r="AJ33" s="127">
        <f t="shared" si="56"/>
        <v>0</v>
      </c>
      <c r="AK33" s="127">
        <f t="shared" si="56"/>
        <v>0</v>
      </c>
      <c r="AL33" s="127">
        <f t="shared" si="56"/>
        <v>0</v>
      </c>
      <c r="AM33" s="127">
        <f t="shared" si="56"/>
        <v>0</v>
      </c>
      <c r="AN33" s="127">
        <f t="shared" si="56"/>
        <v>0</v>
      </c>
      <c r="AO33" s="127">
        <f t="shared" si="56"/>
        <v>0</v>
      </c>
      <c r="AP33" s="127">
        <f t="shared" si="56"/>
        <v>0</v>
      </c>
      <c r="AQ33" s="127">
        <f t="shared" si="56"/>
        <v>0</v>
      </c>
      <c r="AR33" s="127">
        <f t="shared" si="56"/>
        <v>0</v>
      </c>
      <c r="AS33" s="127">
        <f t="shared" si="56"/>
        <v>0</v>
      </c>
      <c r="AT33" s="127">
        <v>0</v>
      </c>
      <c r="AU33" s="127">
        <v>0</v>
      </c>
      <c r="AV33" s="127">
        <v>0</v>
      </c>
      <c r="AW33" s="127">
        <v>0</v>
      </c>
      <c r="AX33" s="127">
        <v>0</v>
      </c>
      <c r="AY33" s="127">
        <v>0</v>
      </c>
      <c r="AZ33" s="127">
        <v>0</v>
      </c>
      <c r="BA33" s="127">
        <v>0</v>
      </c>
      <c r="BB33" s="127">
        <v>0</v>
      </c>
      <c r="BC33" s="127">
        <v>0</v>
      </c>
      <c r="BD33" s="127">
        <v>0</v>
      </c>
      <c r="BE33" s="127">
        <v>0</v>
      </c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61"/>
      <c r="CF33" s="43"/>
    </row>
    <row r="34" spans="1:84" x14ac:dyDescent="0.3">
      <c r="A34" s="45" t="s">
        <v>61</v>
      </c>
      <c r="D34" s="108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61"/>
      <c r="CF34" s="43"/>
    </row>
    <row r="35" spans="1:84" s="126" customFormat="1" x14ac:dyDescent="0.3">
      <c r="A35" s="51" t="s">
        <v>66</v>
      </c>
      <c r="B35" s="43"/>
      <c r="C35" s="43"/>
      <c r="D35" s="93">
        <v>0</v>
      </c>
      <c r="E35" s="92">
        <f t="shared" ref="E35:V35" si="57">SUM(E33:E34)</f>
        <v>93233.470000000016</v>
      </c>
      <c r="F35" s="91">
        <f t="shared" si="57"/>
        <v>93233.470000000016</v>
      </c>
      <c r="G35" s="91">
        <f t="shared" si="57"/>
        <v>93233.470000000016</v>
      </c>
      <c r="H35" s="91">
        <f t="shared" si="57"/>
        <v>93233.470000000016</v>
      </c>
      <c r="I35" s="91">
        <f t="shared" si="57"/>
        <v>93233.470000000016</v>
      </c>
      <c r="J35" s="91">
        <f t="shared" si="57"/>
        <v>93233.470000000016</v>
      </c>
      <c r="K35" s="91">
        <f t="shared" si="57"/>
        <v>0</v>
      </c>
      <c r="L35" s="91">
        <f t="shared" si="57"/>
        <v>0</v>
      </c>
      <c r="M35" s="91">
        <f t="shared" si="57"/>
        <v>0</v>
      </c>
      <c r="N35" s="91">
        <f t="shared" si="57"/>
        <v>0</v>
      </c>
      <c r="O35" s="91">
        <f t="shared" si="57"/>
        <v>0</v>
      </c>
      <c r="P35" s="91">
        <f t="shared" si="57"/>
        <v>0</v>
      </c>
      <c r="Q35" s="91">
        <f t="shared" si="57"/>
        <v>0</v>
      </c>
      <c r="R35" s="91">
        <f t="shared" si="57"/>
        <v>0</v>
      </c>
      <c r="S35" s="91">
        <f t="shared" si="57"/>
        <v>0</v>
      </c>
      <c r="T35" s="91">
        <f t="shared" si="57"/>
        <v>0</v>
      </c>
      <c r="U35" s="91">
        <f t="shared" si="57"/>
        <v>0</v>
      </c>
      <c r="V35" s="91">
        <f t="shared" si="57"/>
        <v>0</v>
      </c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>
        <f t="shared" ref="AH35:BE35" si="58">SUM(AH33:AH34)</f>
        <v>0</v>
      </c>
      <c r="AI35" s="91">
        <f t="shared" si="58"/>
        <v>0</v>
      </c>
      <c r="AJ35" s="91">
        <f t="shared" si="58"/>
        <v>0</v>
      </c>
      <c r="AK35" s="91">
        <f t="shared" si="58"/>
        <v>0</v>
      </c>
      <c r="AL35" s="91">
        <f t="shared" si="58"/>
        <v>0</v>
      </c>
      <c r="AM35" s="91">
        <f t="shared" si="58"/>
        <v>0</v>
      </c>
      <c r="AN35" s="91">
        <f t="shared" si="58"/>
        <v>0</v>
      </c>
      <c r="AO35" s="91">
        <f t="shared" si="58"/>
        <v>0</v>
      </c>
      <c r="AP35" s="91">
        <f t="shared" si="58"/>
        <v>0</v>
      </c>
      <c r="AQ35" s="91">
        <f t="shared" si="58"/>
        <v>0</v>
      </c>
      <c r="AR35" s="91">
        <f t="shared" si="58"/>
        <v>0</v>
      </c>
      <c r="AS35" s="91">
        <f t="shared" si="58"/>
        <v>0</v>
      </c>
      <c r="AT35" s="91">
        <f t="shared" si="58"/>
        <v>0</v>
      </c>
      <c r="AU35" s="91">
        <f t="shared" si="58"/>
        <v>0</v>
      </c>
      <c r="AV35" s="91">
        <f t="shared" si="58"/>
        <v>0</v>
      </c>
      <c r="AW35" s="91">
        <f t="shared" si="58"/>
        <v>0</v>
      </c>
      <c r="AX35" s="91">
        <f t="shared" si="58"/>
        <v>0</v>
      </c>
      <c r="AY35" s="91">
        <f t="shared" si="58"/>
        <v>0</v>
      </c>
      <c r="AZ35" s="91">
        <f t="shared" si="58"/>
        <v>0</v>
      </c>
      <c r="BA35" s="91">
        <f t="shared" si="58"/>
        <v>0</v>
      </c>
      <c r="BB35" s="91">
        <f t="shared" si="58"/>
        <v>0</v>
      </c>
      <c r="BC35" s="91">
        <f t="shared" si="58"/>
        <v>0</v>
      </c>
      <c r="BD35" s="91">
        <f t="shared" si="58"/>
        <v>0</v>
      </c>
      <c r="BE35" s="91">
        <f t="shared" si="58"/>
        <v>0</v>
      </c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61"/>
      <c r="CF35" s="43"/>
    </row>
    <row r="36" spans="1:84" x14ac:dyDescent="0.3">
      <c r="A36" s="45" t="s">
        <v>59</v>
      </c>
      <c r="D36" s="117">
        <v>0</v>
      </c>
      <c r="E36" s="116">
        <v>4.58E-2</v>
      </c>
      <c r="F36" s="116">
        <v>4.58E-2</v>
      </c>
      <c r="G36" s="116">
        <v>4.58E-2</v>
      </c>
      <c r="H36" s="116">
        <v>4.58E-2</v>
      </c>
      <c r="I36" s="116">
        <v>4.58E-2</v>
      </c>
      <c r="J36" s="116">
        <v>0.04</v>
      </c>
      <c r="K36" s="116">
        <v>3.2000000000000001E-2</v>
      </c>
      <c r="L36" s="116">
        <v>3.2000000000000001E-2</v>
      </c>
      <c r="M36" s="116">
        <v>3.2000000000000001E-2</v>
      </c>
      <c r="N36" s="116">
        <v>3.2000000000000001E-2</v>
      </c>
      <c r="O36" s="116">
        <v>3.2000000000000001E-2</v>
      </c>
      <c r="P36" s="116">
        <v>3.2000000000000001E-2</v>
      </c>
      <c r="Q36" s="116">
        <v>3.2000000000000001E-2</v>
      </c>
      <c r="R36" s="116">
        <v>3.2000000000000001E-2</v>
      </c>
      <c r="S36" s="116">
        <v>3.2000000000000001E-2</v>
      </c>
      <c r="T36" s="116">
        <v>3.2000000000000001E-2</v>
      </c>
      <c r="U36" s="116">
        <v>3.2000000000000001E-2</v>
      </c>
      <c r="V36" s="116">
        <v>3.2000000000000001E-2</v>
      </c>
      <c r="W36" s="116">
        <v>3.2000000000000001E-2</v>
      </c>
      <c r="X36" s="116">
        <v>3.2000000000000001E-2</v>
      </c>
      <c r="Y36" s="116">
        <v>3.2000000000000001E-2</v>
      </c>
      <c r="Z36" s="116">
        <v>3.2000000000000001E-2</v>
      </c>
      <c r="AA36" s="116">
        <v>3.2000000000000001E-2</v>
      </c>
      <c r="AB36" s="116">
        <v>3.2000000000000001E-2</v>
      </c>
      <c r="AC36" s="116">
        <v>3.2000000000000001E-2</v>
      </c>
      <c r="AD36" s="116">
        <v>3.2000000000000001E-2</v>
      </c>
      <c r="AE36" s="116">
        <v>3.2000000000000001E-2</v>
      </c>
      <c r="AF36" s="116">
        <v>3.2000000000000001E-2</v>
      </c>
      <c r="AG36" s="116">
        <v>3.2000000000000001E-2</v>
      </c>
      <c r="AH36" s="116">
        <v>3.2000000000000001E-2</v>
      </c>
      <c r="AI36" s="116">
        <v>3.2000000000000001E-2</v>
      </c>
      <c r="AJ36" s="116">
        <v>3.2000000000000001E-2</v>
      </c>
      <c r="AK36" s="116">
        <v>3.2000000000000001E-2</v>
      </c>
      <c r="AL36" s="116">
        <v>3.2000000000000001E-2</v>
      </c>
      <c r="AM36" s="116">
        <v>3.2000000000000001E-2</v>
      </c>
      <c r="AN36" s="116">
        <v>3.2000000000000001E-2</v>
      </c>
      <c r="AO36" s="116">
        <v>3.2000000000000001E-2</v>
      </c>
      <c r="AP36" s="116">
        <v>3.2000000000000001E-2</v>
      </c>
      <c r="AQ36" s="116">
        <v>3.2000000000000001E-2</v>
      </c>
      <c r="AR36" s="116">
        <v>3.2000000000000001E-2</v>
      </c>
      <c r="AS36" s="116">
        <v>3.2000000000000001E-2</v>
      </c>
      <c r="AT36" s="116">
        <v>3.2000000000000001E-2</v>
      </c>
      <c r="AU36" s="116">
        <v>3.2000000000000001E-2</v>
      </c>
      <c r="AV36" s="116">
        <v>3.2000000000000001E-2</v>
      </c>
      <c r="AW36" s="116">
        <v>3.2000000000000001E-2</v>
      </c>
      <c r="AX36" s="116">
        <v>3.2000000000000001E-2</v>
      </c>
      <c r="AY36" s="116">
        <v>3.2000000000000001E-2</v>
      </c>
      <c r="AZ36" s="116">
        <v>3.2000000000000001E-2</v>
      </c>
      <c r="BA36" s="116">
        <v>3.2000000000000001E-2</v>
      </c>
      <c r="BB36" s="116">
        <v>3.2000000000000001E-2</v>
      </c>
      <c r="BC36" s="116">
        <v>3.2000000000000001E-2</v>
      </c>
      <c r="BD36" s="116">
        <v>3.2000000000000001E-2</v>
      </c>
      <c r="BE36" s="116">
        <v>3.2000000000000001E-2</v>
      </c>
      <c r="BF36" s="116">
        <v>3.2000000000000001E-2</v>
      </c>
      <c r="BG36" s="116">
        <v>3.2000000000000001E-2</v>
      </c>
      <c r="BH36" s="116">
        <v>3.2000000000000001E-2</v>
      </c>
      <c r="BI36" s="116">
        <v>3.2000000000000001E-2</v>
      </c>
      <c r="BJ36" s="116">
        <v>3.2000000000000001E-2</v>
      </c>
      <c r="BK36" s="116">
        <v>3.2000000000000001E-2</v>
      </c>
      <c r="BL36" s="116">
        <v>3.2000000000000001E-2</v>
      </c>
      <c r="BM36" s="116">
        <v>3.2000000000000001E-2</v>
      </c>
      <c r="BN36" s="116">
        <v>3.2000000000000001E-2</v>
      </c>
      <c r="BO36" s="116">
        <v>3.2000000000000001E-2</v>
      </c>
      <c r="BP36" s="116">
        <v>3.2000000000000001E-2</v>
      </c>
      <c r="BQ36" s="116">
        <v>3.2000000000000001E-2</v>
      </c>
      <c r="BR36" s="116">
        <v>3.2000000000000001E-2</v>
      </c>
      <c r="BS36" s="116">
        <v>3.8699999999999998E-2</v>
      </c>
      <c r="BT36" s="116">
        <v>4.0399999999999998E-2</v>
      </c>
      <c r="BU36" s="116">
        <v>4.0399999999999998E-2</v>
      </c>
      <c r="BV36" s="116">
        <v>4.0399999999999998E-2</v>
      </c>
      <c r="BW36" s="116">
        <v>4.0399999999999998E-2</v>
      </c>
      <c r="BX36" s="116">
        <v>4.0399999999999998E-2</v>
      </c>
      <c r="BY36" s="116">
        <v>4.0399999999999998E-2</v>
      </c>
      <c r="BZ36" s="116">
        <v>4.0399999999999998E-2</v>
      </c>
      <c r="CA36" s="116">
        <v>4.0399999999999998E-2</v>
      </c>
      <c r="CB36" s="116">
        <v>4.0399999999999998E-2</v>
      </c>
      <c r="CC36" s="116">
        <v>4.0399999999999998E-2</v>
      </c>
      <c r="CD36" s="116">
        <v>4.0399999999999998E-2</v>
      </c>
      <c r="CE36" s="61"/>
      <c r="CF36" s="43"/>
    </row>
    <row r="37" spans="1:84" x14ac:dyDescent="0.3">
      <c r="A37" s="45" t="s">
        <v>58</v>
      </c>
      <c r="D37" s="108">
        <v>0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61"/>
      <c r="CF37" s="43"/>
    </row>
    <row r="38" spans="1:84" x14ac:dyDescent="0.3">
      <c r="A38" s="45" t="s">
        <v>57</v>
      </c>
      <c r="D38" s="107">
        <v>0</v>
      </c>
      <c r="E38" s="90">
        <f t="shared" ref="E38:V38" si="59">E33*E36/12</f>
        <v>355.84107716666676</v>
      </c>
      <c r="F38" s="90">
        <f t="shared" si="59"/>
        <v>355.84107716666676</v>
      </c>
      <c r="G38" s="90">
        <f t="shared" si="59"/>
        <v>355.84107716666676</v>
      </c>
      <c r="H38" s="90">
        <f t="shared" si="59"/>
        <v>355.84107716666676</v>
      </c>
      <c r="I38" s="90">
        <f t="shared" si="59"/>
        <v>355.84107716666676</v>
      </c>
      <c r="J38" s="90">
        <f t="shared" si="59"/>
        <v>310.77823333333339</v>
      </c>
      <c r="K38" s="90">
        <f t="shared" si="59"/>
        <v>0</v>
      </c>
      <c r="L38" s="90">
        <f t="shared" si="59"/>
        <v>0</v>
      </c>
      <c r="M38" s="90">
        <f t="shared" si="59"/>
        <v>0</v>
      </c>
      <c r="N38" s="90">
        <f t="shared" si="59"/>
        <v>0</v>
      </c>
      <c r="O38" s="90">
        <f t="shared" si="59"/>
        <v>0</v>
      </c>
      <c r="P38" s="90">
        <f t="shared" si="59"/>
        <v>0</v>
      </c>
      <c r="Q38" s="90">
        <f t="shared" si="59"/>
        <v>0</v>
      </c>
      <c r="R38" s="90">
        <f t="shared" si="59"/>
        <v>0</v>
      </c>
      <c r="S38" s="90">
        <f t="shared" si="59"/>
        <v>0</v>
      </c>
      <c r="T38" s="90">
        <f t="shared" si="59"/>
        <v>0</v>
      </c>
      <c r="U38" s="90">
        <f t="shared" si="59"/>
        <v>0</v>
      </c>
      <c r="V38" s="90">
        <f t="shared" si="59"/>
        <v>0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>
        <f t="shared" ref="AH38:BT38" si="60">AH33*AH36/12</f>
        <v>0</v>
      </c>
      <c r="AI38" s="90">
        <f t="shared" si="60"/>
        <v>0</v>
      </c>
      <c r="AJ38" s="90">
        <f t="shared" si="60"/>
        <v>0</v>
      </c>
      <c r="AK38" s="90">
        <f t="shared" si="60"/>
        <v>0</v>
      </c>
      <c r="AL38" s="90">
        <f t="shared" si="60"/>
        <v>0</v>
      </c>
      <c r="AM38" s="90">
        <f t="shared" si="60"/>
        <v>0</v>
      </c>
      <c r="AN38" s="90">
        <f t="shared" si="60"/>
        <v>0</v>
      </c>
      <c r="AO38" s="90">
        <f t="shared" si="60"/>
        <v>0</v>
      </c>
      <c r="AP38" s="90">
        <f t="shared" si="60"/>
        <v>0</v>
      </c>
      <c r="AQ38" s="90">
        <f t="shared" si="60"/>
        <v>0</v>
      </c>
      <c r="AR38" s="90">
        <f t="shared" si="60"/>
        <v>0</v>
      </c>
      <c r="AS38" s="90">
        <f t="shared" si="60"/>
        <v>0</v>
      </c>
      <c r="AT38" s="90">
        <f t="shared" si="60"/>
        <v>0</v>
      </c>
      <c r="AU38" s="90">
        <f t="shared" si="60"/>
        <v>0</v>
      </c>
      <c r="AV38" s="90">
        <f t="shared" si="60"/>
        <v>0</v>
      </c>
      <c r="AW38" s="90">
        <f t="shared" si="60"/>
        <v>0</v>
      </c>
      <c r="AX38" s="90">
        <f t="shared" si="60"/>
        <v>0</v>
      </c>
      <c r="AY38" s="90">
        <f t="shared" si="60"/>
        <v>0</v>
      </c>
      <c r="AZ38" s="90">
        <f t="shared" si="60"/>
        <v>0</v>
      </c>
      <c r="BA38" s="90">
        <f t="shared" si="60"/>
        <v>0</v>
      </c>
      <c r="BB38" s="90">
        <f t="shared" si="60"/>
        <v>0</v>
      </c>
      <c r="BC38" s="90">
        <f t="shared" si="60"/>
        <v>0</v>
      </c>
      <c r="BD38" s="90">
        <f t="shared" si="60"/>
        <v>0</v>
      </c>
      <c r="BE38" s="90">
        <f t="shared" si="60"/>
        <v>0</v>
      </c>
      <c r="BF38" s="90">
        <f t="shared" si="60"/>
        <v>0</v>
      </c>
      <c r="BG38" s="90">
        <f t="shared" si="60"/>
        <v>0</v>
      </c>
      <c r="BH38" s="90">
        <f t="shared" si="60"/>
        <v>0</v>
      </c>
      <c r="BI38" s="90">
        <f t="shared" si="60"/>
        <v>0</v>
      </c>
      <c r="BJ38" s="90">
        <f t="shared" si="60"/>
        <v>0</v>
      </c>
      <c r="BK38" s="90">
        <f t="shared" si="60"/>
        <v>0</v>
      </c>
      <c r="BL38" s="90">
        <f t="shared" si="60"/>
        <v>0</v>
      </c>
      <c r="BM38" s="90">
        <f t="shared" si="60"/>
        <v>0</v>
      </c>
      <c r="BN38" s="90">
        <f t="shared" si="60"/>
        <v>0</v>
      </c>
      <c r="BO38" s="90">
        <f t="shared" si="60"/>
        <v>0</v>
      </c>
      <c r="BP38" s="90">
        <f t="shared" si="60"/>
        <v>0</v>
      </c>
      <c r="BQ38" s="90">
        <f t="shared" si="60"/>
        <v>0</v>
      </c>
      <c r="BR38" s="90">
        <f t="shared" si="60"/>
        <v>0</v>
      </c>
      <c r="BS38" s="90">
        <f t="shared" si="60"/>
        <v>0</v>
      </c>
      <c r="BT38" s="90">
        <f t="shared" si="60"/>
        <v>0</v>
      </c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61"/>
      <c r="CF38" s="43"/>
    </row>
    <row r="39" spans="1:84" ht="18.600000000000001" thickBot="1" x14ac:dyDescent="0.4">
      <c r="A39" s="51" t="s">
        <v>56</v>
      </c>
      <c r="D39" s="107">
        <v>0</v>
      </c>
      <c r="E39" s="90">
        <f t="shared" ref="E39:V39" si="61">SUM(E37:E38)</f>
        <v>355.84107716666676</v>
      </c>
      <c r="F39" s="90">
        <f t="shared" si="61"/>
        <v>355.84107716666676</v>
      </c>
      <c r="G39" s="90">
        <f t="shared" si="61"/>
        <v>355.84107716666676</v>
      </c>
      <c r="H39" s="90">
        <f t="shared" si="61"/>
        <v>355.84107716666676</v>
      </c>
      <c r="I39" s="90">
        <f t="shared" si="61"/>
        <v>355.84107716666676</v>
      </c>
      <c r="J39" s="90">
        <f t="shared" si="61"/>
        <v>310.77823333333339</v>
      </c>
      <c r="K39" s="90">
        <f t="shared" si="61"/>
        <v>0</v>
      </c>
      <c r="L39" s="90">
        <f t="shared" si="61"/>
        <v>0</v>
      </c>
      <c r="M39" s="90">
        <f t="shared" si="61"/>
        <v>0</v>
      </c>
      <c r="N39" s="90">
        <f t="shared" si="61"/>
        <v>0</v>
      </c>
      <c r="O39" s="90">
        <f t="shared" si="61"/>
        <v>0</v>
      </c>
      <c r="P39" s="90">
        <f t="shared" si="61"/>
        <v>0</v>
      </c>
      <c r="Q39" s="90">
        <f t="shared" si="61"/>
        <v>0</v>
      </c>
      <c r="R39" s="90">
        <f t="shared" si="61"/>
        <v>0</v>
      </c>
      <c r="S39" s="90">
        <f t="shared" si="61"/>
        <v>0</v>
      </c>
      <c r="T39" s="90">
        <f t="shared" si="61"/>
        <v>0</v>
      </c>
      <c r="U39" s="90">
        <f t="shared" si="61"/>
        <v>0</v>
      </c>
      <c r="V39" s="90">
        <f t="shared" si="61"/>
        <v>0</v>
      </c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>
        <f t="shared" ref="AH39:BT39" si="62">SUM(AH37:AH38)</f>
        <v>0</v>
      </c>
      <c r="AI39" s="90">
        <f t="shared" si="62"/>
        <v>0</v>
      </c>
      <c r="AJ39" s="90">
        <f t="shared" si="62"/>
        <v>0</v>
      </c>
      <c r="AK39" s="90">
        <f t="shared" si="62"/>
        <v>0</v>
      </c>
      <c r="AL39" s="90">
        <f t="shared" si="62"/>
        <v>0</v>
      </c>
      <c r="AM39" s="90">
        <f t="shared" si="62"/>
        <v>0</v>
      </c>
      <c r="AN39" s="90">
        <f t="shared" si="62"/>
        <v>0</v>
      </c>
      <c r="AO39" s="90">
        <f t="shared" si="62"/>
        <v>0</v>
      </c>
      <c r="AP39" s="90">
        <f t="shared" si="62"/>
        <v>0</v>
      </c>
      <c r="AQ39" s="90">
        <f t="shared" si="62"/>
        <v>0</v>
      </c>
      <c r="AR39" s="90">
        <f t="shared" si="62"/>
        <v>0</v>
      </c>
      <c r="AS39" s="90">
        <f t="shared" si="62"/>
        <v>0</v>
      </c>
      <c r="AT39" s="90">
        <f t="shared" si="62"/>
        <v>0</v>
      </c>
      <c r="AU39" s="90">
        <f t="shared" si="62"/>
        <v>0</v>
      </c>
      <c r="AV39" s="90">
        <f t="shared" si="62"/>
        <v>0</v>
      </c>
      <c r="AW39" s="90">
        <f t="shared" si="62"/>
        <v>0</v>
      </c>
      <c r="AX39" s="90">
        <f t="shared" si="62"/>
        <v>0</v>
      </c>
      <c r="AY39" s="90">
        <f t="shared" si="62"/>
        <v>0</v>
      </c>
      <c r="AZ39" s="90">
        <f t="shared" si="62"/>
        <v>0</v>
      </c>
      <c r="BA39" s="90">
        <f t="shared" si="62"/>
        <v>0</v>
      </c>
      <c r="BB39" s="90">
        <f t="shared" si="62"/>
        <v>0</v>
      </c>
      <c r="BC39" s="90">
        <f t="shared" si="62"/>
        <v>0</v>
      </c>
      <c r="BD39" s="90">
        <f t="shared" si="62"/>
        <v>0</v>
      </c>
      <c r="BE39" s="90">
        <f t="shared" si="62"/>
        <v>0</v>
      </c>
      <c r="BF39" s="90">
        <f t="shared" si="62"/>
        <v>0</v>
      </c>
      <c r="BG39" s="90">
        <f t="shared" si="62"/>
        <v>0</v>
      </c>
      <c r="BH39" s="90">
        <f t="shared" si="62"/>
        <v>0</v>
      </c>
      <c r="BI39" s="90">
        <f t="shared" si="62"/>
        <v>0</v>
      </c>
      <c r="BJ39" s="90">
        <f t="shared" si="62"/>
        <v>0</v>
      </c>
      <c r="BK39" s="90">
        <f t="shared" si="62"/>
        <v>0</v>
      </c>
      <c r="BL39" s="90">
        <f t="shared" si="62"/>
        <v>0</v>
      </c>
      <c r="BM39" s="90">
        <f t="shared" si="62"/>
        <v>0</v>
      </c>
      <c r="BN39" s="90">
        <f t="shared" si="62"/>
        <v>0</v>
      </c>
      <c r="BO39" s="90">
        <f t="shared" si="62"/>
        <v>0</v>
      </c>
      <c r="BP39" s="90">
        <f t="shared" si="62"/>
        <v>0</v>
      </c>
      <c r="BQ39" s="90">
        <f t="shared" si="62"/>
        <v>0</v>
      </c>
      <c r="BR39" s="90">
        <f t="shared" si="62"/>
        <v>0</v>
      </c>
      <c r="BS39" s="90">
        <f t="shared" si="62"/>
        <v>0</v>
      </c>
      <c r="BT39" s="90">
        <f t="shared" si="62"/>
        <v>0</v>
      </c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82"/>
      <c r="CF39" s="62">
        <v>3802</v>
      </c>
    </row>
    <row r="40" spans="1:84" ht="15.6" thickTop="1" thickBot="1" x14ac:dyDescent="0.35">
      <c r="A40" s="79" t="s">
        <v>64</v>
      </c>
      <c r="B40" s="78"/>
      <c r="C40" s="77"/>
      <c r="D40" s="125">
        <v>0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61"/>
      <c r="CF40" s="43"/>
    </row>
    <row r="41" spans="1:84" ht="15" thickTop="1" x14ac:dyDescent="0.3">
      <c r="A41" s="51"/>
      <c r="D41" s="108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61"/>
      <c r="CF41" s="43"/>
    </row>
    <row r="42" spans="1:84" s="94" customFormat="1" x14ac:dyDescent="0.3">
      <c r="A42" s="100"/>
      <c r="B42" s="99" t="s">
        <v>63</v>
      </c>
      <c r="C42" s="95" t="s">
        <v>62</v>
      </c>
      <c r="D42" s="98">
        <v>43268</v>
      </c>
      <c r="E42" s="97">
        <v>43298</v>
      </c>
      <c r="F42" s="97">
        <v>43329</v>
      </c>
      <c r="G42" s="97">
        <v>43360</v>
      </c>
      <c r="H42" s="97">
        <v>43390</v>
      </c>
      <c r="I42" s="97">
        <v>43421</v>
      </c>
      <c r="J42" s="97">
        <v>43451</v>
      </c>
      <c r="K42" s="97">
        <v>43118</v>
      </c>
      <c r="L42" s="97">
        <v>43149</v>
      </c>
      <c r="M42" s="97">
        <v>43177</v>
      </c>
      <c r="N42" s="97">
        <v>43208</v>
      </c>
      <c r="O42" s="97">
        <v>43238</v>
      </c>
      <c r="P42" s="97">
        <v>43269</v>
      </c>
      <c r="Q42" s="97">
        <v>43299</v>
      </c>
      <c r="R42" s="97">
        <v>43330</v>
      </c>
      <c r="S42" s="97">
        <v>43361</v>
      </c>
      <c r="T42" s="97">
        <v>43391</v>
      </c>
      <c r="U42" s="97">
        <v>43422</v>
      </c>
      <c r="V42" s="97">
        <v>43452</v>
      </c>
      <c r="W42" s="97">
        <v>43484</v>
      </c>
      <c r="X42" s="97">
        <v>43515</v>
      </c>
      <c r="Y42" s="97">
        <v>43543</v>
      </c>
      <c r="Z42" s="97">
        <v>43574</v>
      </c>
      <c r="AA42" s="97">
        <v>43604</v>
      </c>
      <c r="AB42" s="97">
        <v>43635</v>
      </c>
      <c r="AC42" s="97">
        <v>43665</v>
      </c>
      <c r="AD42" s="97">
        <v>43696</v>
      </c>
      <c r="AE42" s="97">
        <v>43727</v>
      </c>
      <c r="AF42" s="97">
        <v>43757</v>
      </c>
      <c r="AG42" s="97">
        <v>43788</v>
      </c>
      <c r="AH42" s="97">
        <v>43818</v>
      </c>
      <c r="AI42" s="97">
        <v>43850</v>
      </c>
      <c r="AJ42" s="97">
        <v>43881</v>
      </c>
      <c r="AK42" s="97">
        <v>43910</v>
      </c>
      <c r="AL42" s="97">
        <v>43941</v>
      </c>
      <c r="AM42" s="97">
        <v>43971</v>
      </c>
      <c r="AN42" s="97">
        <v>44002</v>
      </c>
      <c r="AO42" s="97">
        <v>44032</v>
      </c>
      <c r="AP42" s="97">
        <v>44063</v>
      </c>
      <c r="AQ42" s="97">
        <v>44094</v>
      </c>
      <c r="AR42" s="97">
        <v>44124</v>
      </c>
      <c r="AS42" s="97">
        <v>44155</v>
      </c>
      <c r="AT42" s="97">
        <v>44185</v>
      </c>
      <c r="AU42" s="97">
        <v>44217</v>
      </c>
      <c r="AV42" s="97">
        <v>44248</v>
      </c>
      <c r="AW42" s="97">
        <v>44276</v>
      </c>
      <c r="AX42" s="97">
        <v>44307</v>
      </c>
      <c r="AY42" s="97">
        <v>44337</v>
      </c>
      <c r="AZ42" s="97">
        <v>44368</v>
      </c>
      <c r="BA42" s="97">
        <v>44398</v>
      </c>
      <c r="BB42" s="97">
        <v>44429</v>
      </c>
      <c r="BC42" s="97">
        <v>44460</v>
      </c>
      <c r="BD42" s="97">
        <v>44490</v>
      </c>
      <c r="BE42" s="97">
        <v>44521</v>
      </c>
      <c r="BF42" s="97">
        <v>44551</v>
      </c>
      <c r="BG42" s="97">
        <v>44583</v>
      </c>
      <c r="BH42" s="97">
        <v>44614</v>
      </c>
      <c r="BI42" s="97">
        <v>44642</v>
      </c>
      <c r="BJ42" s="97">
        <v>44673</v>
      </c>
      <c r="BK42" s="97">
        <v>44703</v>
      </c>
      <c r="BL42" s="97">
        <v>44734</v>
      </c>
      <c r="BM42" s="97">
        <v>44764</v>
      </c>
      <c r="BN42" s="97">
        <v>44795</v>
      </c>
      <c r="BO42" s="97">
        <v>44826</v>
      </c>
      <c r="BP42" s="97">
        <v>44856</v>
      </c>
      <c r="BQ42" s="97">
        <v>44887</v>
      </c>
      <c r="BR42" s="97">
        <v>44917</v>
      </c>
      <c r="BS42" s="97">
        <v>44949</v>
      </c>
      <c r="BT42" s="97">
        <v>44980</v>
      </c>
      <c r="BU42" s="97">
        <v>45008</v>
      </c>
      <c r="BV42" s="97">
        <v>45039</v>
      </c>
      <c r="BW42" s="97">
        <v>45069</v>
      </c>
      <c r="BX42" s="97">
        <v>45100</v>
      </c>
      <c r="BY42" s="97">
        <v>45130</v>
      </c>
      <c r="BZ42" s="97">
        <v>45161</v>
      </c>
      <c r="CA42" s="97">
        <v>45192</v>
      </c>
      <c r="CB42" s="97">
        <v>45222</v>
      </c>
      <c r="CC42" s="97">
        <v>45253</v>
      </c>
      <c r="CD42" s="97">
        <v>48571</v>
      </c>
      <c r="CE42" s="96"/>
    </row>
    <row r="43" spans="1:84" x14ac:dyDescent="0.3">
      <c r="A43" s="194">
        <v>109087547</v>
      </c>
      <c r="B43" s="89">
        <v>43068</v>
      </c>
      <c r="C43" s="43">
        <v>3780</v>
      </c>
      <c r="D43" s="115">
        <v>0</v>
      </c>
      <c r="E43" s="114">
        <v>-35213.920000000006</v>
      </c>
      <c r="F43" s="114">
        <v>-35213.920000000006</v>
      </c>
      <c r="G43" s="114">
        <v>-35213.920000000006</v>
      </c>
      <c r="H43" s="114">
        <v>-35213.920000000006</v>
      </c>
      <c r="I43" s="114">
        <v>-35213.920000000006</v>
      </c>
      <c r="J43" s="114">
        <v>-35213.920000000006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>
        <v>0</v>
      </c>
      <c r="AI43" s="114">
        <f t="shared" ref="AI43:AS43" si="63">AH43</f>
        <v>0</v>
      </c>
      <c r="AJ43" s="114">
        <f t="shared" si="63"/>
        <v>0</v>
      </c>
      <c r="AK43" s="114">
        <f t="shared" si="63"/>
        <v>0</v>
      </c>
      <c r="AL43" s="114">
        <f t="shared" si="63"/>
        <v>0</v>
      </c>
      <c r="AM43" s="114">
        <f t="shared" si="63"/>
        <v>0</v>
      </c>
      <c r="AN43" s="114">
        <f t="shared" si="63"/>
        <v>0</v>
      </c>
      <c r="AO43" s="114">
        <f t="shared" si="63"/>
        <v>0</v>
      </c>
      <c r="AP43" s="114">
        <f t="shared" si="63"/>
        <v>0</v>
      </c>
      <c r="AQ43" s="114">
        <f t="shared" si="63"/>
        <v>0</v>
      </c>
      <c r="AR43" s="114">
        <f t="shared" si="63"/>
        <v>0</v>
      </c>
      <c r="AS43" s="114">
        <f t="shared" si="63"/>
        <v>0</v>
      </c>
      <c r="AT43" s="114">
        <v>0</v>
      </c>
      <c r="AU43" s="114">
        <v>0</v>
      </c>
      <c r="AV43" s="114">
        <v>0</v>
      </c>
      <c r="AW43" s="114">
        <v>0</v>
      </c>
      <c r="AX43" s="114">
        <v>0</v>
      </c>
      <c r="AY43" s="114">
        <v>0</v>
      </c>
      <c r="AZ43" s="114">
        <v>0</v>
      </c>
      <c r="BA43" s="114">
        <v>0</v>
      </c>
      <c r="BB43" s="114">
        <v>0</v>
      </c>
      <c r="BC43" s="114">
        <v>0</v>
      </c>
      <c r="BD43" s="114">
        <v>0</v>
      </c>
      <c r="BE43" s="114">
        <v>0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0</v>
      </c>
      <c r="BM43" s="114">
        <v>0</v>
      </c>
      <c r="BN43" s="114">
        <v>0</v>
      </c>
      <c r="BO43" s="114">
        <v>0</v>
      </c>
      <c r="BP43" s="114">
        <v>0</v>
      </c>
      <c r="BQ43" s="114">
        <v>0</v>
      </c>
      <c r="BR43" s="114">
        <v>0</v>
      </c>
      <c r="BS43" s="114">
        <v>0</v>
      </c>
      <c r="BT43" s="114">
        <v>0</v>
      </c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61"/>
    </row>
    <row r="44" spans="1:84" x14ac:dyDescent="0.3">
      <c r="A44" s="45" t="s">
        <v>61</v>
      </c>
      <c r="B44" s="89"/>
      <c r="D44" s="115">
        <v>0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61"/>
    </row>
    <row r="45" spans="1:84" x14ac:dyDescent="0.3">
      <c r="A45" s="51" t="s">
        <v>66</v>
      </c>
      <c r="B45" s="89"/>
      <c r="D45" s="93">
        <v>0</v>
      </c>
      <c r="E45" s="92">
        <f t="shared" ref="E45:V45" si="64">SUM(E43:E44)</f>
        <v>-35213.920000000006</v>
      </c>
      <c r="F45" s="91">
        <f t="shared" si="64"/>
        <v>-35213.920000000006</v>
      </c>
      <c r="G45" s="91">
        <f t="shared" si="64"/>
        <v>-35213.920000000006</v>
      </c>
      <c r="H45" s="91">
        <f t="shared" si="64"/>
        <v>-35213.920000000006</v>
      </c>
      <c r="I45" s="91">
        <f t="shared" si="64"/>
        <v>-35213.920000000006</v>
      </c>
      <c r="J45" s="91">
        <f t="shared" si="64"/>
        <v>-35213.920000000006</v>
      </c>
      <c r="K45" s="91">
        <f t="shared" si="64"/>
        <v>0</v>
      </c>
      <c r="L45" s="91">
        <f t="shared" si="64"/>
        <v>0</v>
      </c>
      <c r="M45" s="91">
        <f t="shared" si="64"/>
        <v>0</v>
      </c>
      <c r="N45" s="91">
        <f t="shared" si="64"/>
        <v>0</v>
      </c>
      <c r="O45" s="91">
        <f t="shared" si="64"/>
        <v>0</v>
      </c>
      <c r="P45" s="91">
        <f t="shared" si="64"/>
        <v>0</v>
      </c>
      <c r="Q45" s="91">
        <f t="shared" si="64"/>
        <v>0</v>
      </c>
      <c r="R45" s="91">
        <f t="shared" si="64"/>
        <v>0</v>
      </c>
      <c r="S45" s="91">
        <f t="shared" si="64"/>
        <v>0</v>
      </c>
      <c r="T45" s="91">
        <f t="shared" si="64"/>
        <v>0</v>
      </c>
      <c r="U45" s="91">
        <f t="shared" si="64"/>
        <v>0</v>
      </c>
      <c r="V45" s="91">
        <f t="shared" si="64"/>
        <v>0</v>
      </c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>
        <f t="shared" ref="AH45:BT45" si="65">SUM(AH43:AH44)</f>
        <v>0</v>
      </c>
      <c r="AI45" s="91">
        <f t="shared" si="65"/>
        <v>0</v>
      </c>
      <c r="AJ45" s="91">
        <f t="shared" si="65"/>
        <v>0</v>
      </c>
      <c r="AK45" s="91">
        <f t="shared" si="65"/>
        <v>0</v>
      </c>
      <c r="AL45" s="91">
        <f t="shared" si="65"/>
        <v>0</v>
      </c>
      <c r="AM45" s="91">
        <f t="shared" si="65"/>
        <v>0</v>
      </c>
      <c r="AN45" s="91">
        <f t="shared" si="65"/>
        <v>0</v>
      </c>
      <c r="AO45" s="91">
        <f t="shared" si="65"/>
        <v>0</v>
      </c>
      <c r="AP45" s="91">
        <f t="shared" si="65"/>
        <v>0</v>
      </c>
      <c r="AQ45" s="91">
        <f t="shared" si="65"/>
        <v>0</v>
      </c>
      <c r="AR45" s="91">
        <f t="shared" si="65"/>
        <v>0</v>
      </c>
      <c r="AS45" s="91">
        <f t="shared" si="65"/>
        <v>0</v>
      </c>
      <c r="AT45" s="91">
        <f t="shared" si="65"/>
        <v>0</v>
      </c>
      <c r="AU45" s="91">
        <f t="shared" si="65"/>
        <v>0</v>
      </c>
      <c r="AV45" s="91">
        <f t="shared" si="65"/>
        <v>0</v>
      </c>
      <c r="AW45" s="91">
        <f t="shared" si="65"/>
        <v>0</v>
      </c>
      <c r="AX45" s="91">
        <f t="shared" si="65"/>
        <v>0</v>
      </c>
      <c r="AY45" s="91">
        <f t="shared" si="65"/>
        <v>0</v>
      </c>
      <c r="AZ45" s="91">
        <f t="shared" si="65"/>
        <v>0</v>
      </c>
      <c r="BA45" s="91">
        <f t="shared" si="65"/>
        <v>0</v>
      </c>
      <c r="BB45" s="91">
        <f t="shared" si="65"/>
        <v>0</v>
      </c>
      <c r="BC45" s="91">
        <f t="shared" si="65"/>
        <v>0</v>
      </c>
      <c r="BD45" s="91">
        <f t="shared" si="65"/>
        <v>0</v>
      </c>
      <c r="BE45" s="91">
        <f t="shared" si="65"/>
        <v>0</v>
      </c>
      <c r="BF45" s="91">
        <f t="shared" si="65"/>
        <v>0</v>
      </c>
      <c r="BG45" s="91">
        <f t="shared" si="65"/>
        <v>0</v>
      </c>
      <c r="BH45" s="91">
        <f t="shared" si="65"/>
        <v>0</v>
      </c>
      <c r="BI45" s="91">
        <f t="shared" si="65"/>
        <v>0</v>
      </c>
      <c r="BJ45" s="91">
        <f t="shared" si="65"/>
        <v>0</v>
      </c>
      <c r="BK45" s="91">
        <f t="shared" si="65"/>
        <v>0</v>
      </c>
      <c r="BL45" s="91">
        <f t="shared" si="65"/>
        <v>0</v>
      </c>
      <c r="BM45" s="91">
        <f t="shared" si="65"/>
        <v>0</v>
      </c>
      <c r="BN45" s="91">
        <f t="shared" si="65"/>
        <v>0</v>
      </c>
      <c r="BO45" s="91">
        <f t="shared" si="65"/>
        <v>0</v>
      </c>
      <c r="BP45" s="91">
        <f t="shared" si="65"/>
        <v>0</v>
      </c>
      <c r="BQ45" s="91">
        <f t="shared" si="65"/>
        <v>0</v>
      </c>
      <c r="BR45" s="91">
        <f t="shared" si="65"/>
        <v>0</v>
      </c>
      <c r="BS45" s="91">
        <f t="shared" si="65"/>
        <v>0</v>
      </c>
      <c r="BT45" s="91">
        <f t="shared" si="65"/>
        <v>0</v>
      </c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61"/>
    </row>
    <row r="46" spans="1:84" x14ac:dyDescent="0.3">
      <c r="A46" s="45" t="s">
        <v>59</v>
      </c>
      <c r="B46" s="89"/>
      <c r="D46" s="117">
        <v>0</v>
      </c>
      <c r="E46" s="116">
        <v>4.1700000000000001E-2</v>
      </c>
      <c r="F46" s="116">
        <v>4.1700000000000001E-2</v>
      </c>
      <c r="G46" s="116">
        <v>4.1700000000000001E-2</v>
      </c>
      <c r="H46" s="116">
        <v>4.1700000000000001E-2</v>
      </c>
      <c r="I46" s="116">
        <v>4.1700000000000001E-2</v>
      </c>
      <c r="J46" s="116">
        <v>4.1599999999999998E-2</v>
      </c>
      <c r="K46" s="116">
        <v>4.1300000000000003E-2</v>
      </c>
      <c r="L46" s="116">
        <v>4.1300000000000003E-2</v>
      </c>
      <c r="M46" s="116">
        <v>4.1300000000000003E-2</v>
      </c>
      <c r="N46" s="116">
        <v>4.1300000000000003E-2</v>
      </c>
      <c r="O46" s="116">
        <v>4.1300000000000003E-2</v>
      </c>
      <c r="P46" s="116">
        <v>4.1300000000000003E-2</v>
      </c>
      <c r="Q46" s="116">
        <v>4.1300000000000003E-2</v>
      </c>
      <c r="R46" s="116">
        <v>4.1300000000000003E-2</v>
      </c>
      <c r="S46" s="116">
        <v>4.1300000000000003E-2</v>
      </c>
      <c r="T46" s="116">
        <v>4.1300000000000003E-2</v>
      </c>
      <c r="U46" s="116">
        <v>4.1300000000000003E-2</v>
      </c>
      <c r="V46" s="116">
        <v>4.1300000000000003E-2</v>
      </c>
      <c r="W46" s="116">
        <v>4.1300000000000003E-2</v>
      </c>
      <c r="X46" s="116">
        <v>4.1300000000000003E-2</v>
      </c>
      <c r="Y46" s="116">
        <v>4.1300000000000003E-2</v>
      </c>
      <c r="Z46" s="116">
        <v>4.1300000000000003E-2</v>
      </c>
      <c r="AA46" s="116">
        <v>4.1300000000000003E-2</v>
      </c>
      <c r="AB46" s="116">
        <v>4.1300000000000003E-2</v>
      </c>
      <c r="AC46" s="116">
        <v>4.1300000000000003E-2</v>
      </c>
      <c r="AD46" s="116">
        <v>4.1300000000000003E-2</v>
      </c>
      <c r="AE46" s="116">
        <v>4.1300000000000003E-2</v>
      </c>
      <c r="AF46" s="116">
        <v>4.1300000000000003E-2</v>
      </c>
      <c r="AG46" s="116">
        <v>4.1300000000000003E-2</v>
      </c>
      <c r="AH46" s="116">
        <v>4.1300000000000003E-2</v>
      </c>
      <c r="AI46" s="116">
        <v>4.1300000000000003E-2</v>
      </c>
      <c r="AJ46" s="116">
        <v>4.1300000000000003E-2</v>
      </c>
      <c r="AK46" s="116">
        <v>4.1300000000000003E-2</v>
      </c>
      <c r="AL46" s="116">
        <v>4.1300000000000003E-2</v>
      </c>
      <c r="AM46" s="116">
        <v>4.1300000000000003E-2</v>
      </c>
      <c r="AN46" s="116">
        <v>4.1300000000000003E-2</v>
      </c>
      <c r="AO46" s="116">
        <v>4.1300000000000003E-2</v>
      </c>
      <c r="AP46" s="116">
        <v>4.1300000000000003E-2</v>
      </c>
      <c r="AQ46" s="116">
        <v>4.1300000000000003E-2</v>
      </c>
      <c r="AR46" s="116">
        <v>4.1300000000000003E-2</v>
      </c>
      <c r="AS46" s="116">
        <v>4.1300000000000003E-2</v>
      </c>
      <c r="AT46" s="116">
        <v>4.1300000000000003E-2</v>
      </c>
      <c r="AU46" s="116">
        <v>4.1300000000000003E-2</v>
      </c>
      <c r="AV46" s="116">
        <v>4.1300000000000003E-2</v>
      </c>
      <c r="AW46" s="116">
        <v>4.1300000000000003E-2</v>
      </c>
      <c r="AX46" s="116">
        <v>4.1300000000000003E-2</v>
      </c>
      <c r="AY46" s="116">
        <v>4.1300000000000003E-2</v>
      </c>
      <c r="AZ46" s="116">
        <v>4.1300000000000003E-2</v>
      </c>
      <c r="BA46" s="116">
        <v>4.1300000000000003E-2</v>
      </c>
      <c r="BB46" s="116">
        <v>4.1300000000000003E-2</v>
      </c>
      <c r="BC46" s="116">
        <v>4.1300000000000003E-2</v>
      </c>
      <c r="BD46" s="116">
        <v>4.1300000000000003E-2</v>
      </c>
      <c r="BE46" s="116">
        <v>4.1300000000000003E-2</v>
      </c>
      <c r="BF46" s="116">
        <v>4.1300000000000003E-2</v>
      </c>
      <c r="BG46" s="116">
        <v>4.1300000000000003E-2</v>
      </c>
      <c r="BH46" s="116">
        <v>4.1300000000000003E-2</v>
      </c>
      <c r="BI46" s="116">
        <v>4.1300000000000003E-2</v>
      </c>
      <c r="BJ46" s="116">
        <v>4.1300000000000003E-2</v>
      </c>
      <c r="BK46" s="116">
        <v>4.1300000000000003E-2</v>
      </c>
      <c r="BL46" s="116">
        <v>4.1300000000000003E-2</v>
      </c>
      <c r="BM46" s="116">
        <v>4.1300000000000003E-2</v>
      </c>
      <c r="BN46" s="116">
        <v>4.1300000000000003E-2</v>
      </c>
      <c r="BO46" s="116">
        <v>4.1300000000000003E-2</v>
      </c>
      <c r="BP46" s="116">
        <v>4.1300000000000003E-2</v>
      </c>
      <c r="BQ46" s="116">
        <v>4.1300000000000003E-2</v>
      </c>
      <c r="BR46" s="116">
        <v>4.1300000000000003E-2</v>
      </c>
      <c r="BS46" s="116">
        <v>3.5799999999999998E-2</v>
      </c>
      <c r="BT46" s="116">
        <v>3.44E-2</v>
      </c>
      <c r="BU46" s="116">
        <v>3.44E-2</v>
      </c>
      <c r="BV46" s="116">
        <v>3.44E-2</v>
      </c>
      <c r="BW46" s="116">
        <v>3.44E-2</v>
      </c>
      <c r="BX46" s="116">
        <v>3.44E-2</v>
      </c>
      <c r="BY46" s="116">
        <v>3.44E-2</v>
      </c>
      <c r="BZ46" s="116">
        <v>3.44E-2</v>
      </c>
      <c r="CA46" s="116">
        <v>3.44E-2</v>
      </c>
      <c r="CB46" s="116">
        <v>3.44E-2</v>
      </c>
      <c r="CC46" s="116">
        <v>3.44E-2</v>
      </c>
      <c r="CD46" s="116">
        <v>3.44E-2</v>
      </c>
      <c r="CE46" s="61"/>
    </row>
    <row r="47" spans="1:84" x14ac:dyDescent="0.3">
      <c r="A47" s="45" t="s">
        <v>58</v>
      </c>
      <c r="B47" s="89"/>
      <c r="D47" s="115">
        <v>0</v>
      </c>
      <c r="E47" s="114">
        <f t="shared" ref="E47:V47" si="66">E44*E46/12/2</f>
        <v>0</v>
      </c>
      <c r="F47" s="114">
        <f t="shared" si="66"/>
        <v>0</v>
      </c>
      <c r="G47" s="114">
        <f t="shared" si="66"/>
        <v>0</v>
      </c>
      <c r="H47" s="114">
        <f t="shared" si="66"/>
        <v>0</v>
      </c>
      <c r="I47" s="114">
        <f t="shared" si="66"/>
        <v>0</v>
      </c>
      <c r="J47" s="114">
        <f t="shared" si="66"/>
        <v>0</v>
      </c>
      <c r="K47" s="114">
        <f t="shared" si="66"/>
        <v>0</v>
      </c>
      <c r="L47" s="114">
        <f t="shared" si="66"/>
        <v>0</v>
      </c>
      <c r="M47" s="114">
        <f t="shared" si="66"/>
        <v>0</v>
      </c>
      <c r="N47" s="114">
        <f t="shared" si="66"/>
        <v>0</v>
      </c>
      <c r="O47" s="114">
        <f t="shared" si="66"/>
        <v>0</v>
      </c>
      <c r="P47" s="114">
        <f t="shared" si="66"/>
        <v>0</v>
      </c>
      <c r="Q47" s="114">
        <f t="shared" si="66"/>
        <v>0</v>
      </c>
      <c r="R47" s="114">
        <f t="shared" si="66"/>
        <v>0</v>
      </c>
      <c r="S47" s="114">
        <f t="shared" si="66"/>
        <v>0</v>
      </c>
      <c r="T47" s="114">
        <f t="shared" si="66"/>
        <v>0</v>
      </c>
      <c r="U47" s="114">
        <f t="shared" si="66"/>
        <v>0</v>
      </c>
      <c r="V47" s="114">
        <f t="shared" si="66"/>
        <v>0</v>
      </c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>
        <f t="shared" ref="AH47:BT47" si="67">AH44*AH46/12/2</f>
        <v>0</v>
      </c>
      <c r="AI47" s="114">
        <f t="shared" si="67"/>
        <v>0</v>
      </c>
      <c r="AJ47" s="114">
        <f t="shared" si="67"/>
        <v>0</v>
      </c>
      <c r="AK47" s="114">
        <f t="shared" si="67"/>
        <v>0</v>
      </c>
      <c r="AL47" s="114">
        <f t="shared" si="67"/>
        <v>0</v>
      </c>
      <c r="AM47" s="114">
        <f t="shared" si="67"/>
        <v>0</v>
      </c>
      <c r="AN47" s="114">
        <f t="shared" si="67"/>
        <v>0</v>
      </c>
      <c r="AO47" s="114">
        <f t="shared" si="67"/>
        <v>0</v>
      </c>
      <c r="AP47" s="114">
        <f t="shared" si="67"/>
        <v>0</v>
      </c>
      <c r="AQ47" s="114">
        <f t="shared" si="67"/>
        <v>0</v>
      </c>
      <c r="AR47" s="114">
        <f t="shared" si="67"/>
        <v>0</v>
      </c>
      <c r="AS47" s="114">
        <f t="shared" si="67"/>
        <v>0</v>
      </c>
      <c r="AT47" s="114">
        <f t="shared" si="67"/>
        <v>0</v>
      </c>
      <c r="AU47" s="114">
        <f t="shared" si="67"/>
        <v>0</v>
      </c>
      <c r="AV47" s="114">
        <f t="shared" si="67"/>
        <v>0</v>
      </c>
      <c r="AW47" s="114">
        <f t="shared" si="67"/>
        <v>0</v>
      </c>
      <c r="AX47" s="114">
        <f t="shared" si="67"/>
        <v>0</v>
      </c>
      <c r="AY47" s="114">
        <f t="shared" si="67"/>
        <v>0</v>
      </c>
      <c r="AZ47" s="114">
        <f t="shared" si="67"/>
        <v>0</v>
      </c>
      <c r="BA47" s="114">
        <f t="shared" si="67"/>
        <v>0</v>
      </c>
      <c r="BB47" s="114">
        <f t="shared" si="67"/>
        <v>0</v>
      </c>
      <c r="BC47" s="114">
        <f t="shared" si="67"/>
        <v>0</v>
      </c>
      <c r="BD47" s="114">
        <f t="shared" si="67"/>
        <v>0</v>
      </c>
      <c r="BE47" s="114">
        <f t="shared" si="67"/>
        <v>0</v>
      </c>
      <c r="BF47" s="114">
        <f t="shared" si="67"/>
        <v>0</v>
      </c>
      <c r="BG47" s="114">
        <f t="shared" si="67"/>
        <v>0</v>
      </c>
      <c r="BH47" s="114">
        <f t="shared" si="67"/>
        <v>0</v>
      </c>
      <c r="BI47" s="114">
        <f t="shared" si="67"/>
        <v>0</v>
      </c>
      <c r="BJ47" s="114">
        <f t="shared" si="67"/>
        <v>0</v>
      </c>
      <c r="BK47" s="114">
        <f t="shared" si="67"/>
        <v>0</v>
      </c>
      <c r="BL47" s="114">
        <f t="shared" si="67"/>
        <v>0</v>
      </c>
      <c r="BM47" s="114">
        <f t="shared" si="67"/>
        <v>0</v>
      </c>
      <c r="BN47" s="114">
        <f t="shared" si="67"/>
        <v>0</v>
      </c>
      <c r="BO47" s="114">
        <f t="shared" si="67"/>
        <v>0</v>
      </c>
      <c r="BP47" s="114">
        <f t="shared" si="67"/>
        <v>0</v>
      </c>
      <c r="BQ47" s="114">
        <f t="shared" si="67"/>
        <v>0</v>
      </c>
      <c r="BR47" s="114">
        <f t="shared" si="67"/>
        <v>0</v>
      </c>
      <c r="BS47" s="114">
        <f t="shared" si="67"/>
        <v>0</v>
      </c>
      <c r="BT47" s="114">
        <f t="shared" si="67"/>
        <v>0</v>
      </c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61"/>
    </row>
    <row r="48" spans="1:84" x14ac:dyDescent="0.3">
      <c r="A48" s="45" t="s">
        <v>57</v>
      </c>
      <c r="B48" s="89"/>
      <c r="D48" s="115">
        <v>0</v>
      </c>
      <c r="E48" s="114">
        <f t="shared" ref="E48:V48" si="68">E43*E46/12</f>
        <v>-122.36837200000002</v>
      </c>
      <c r="F48" s="114">
        <f t="shared" si="68"/>
        <v>-122.36837200000002</v>
      </c>
      <c r="G48" s="114">
        <f t="shared" si="68"/>
        <v>-122.36837200000002</v>
      </c>
      <c r="H48" s="114">
        <f t="shared" si="68"/>
        <v>-122.36837200000002</v>
      </c>
      <c r="I48" s="114">
        <f t="shared" si="68"/>
        <v>-122.36837200000002</v>
      </c>
      <c r="J48" s="114">
        <f t="shared" si="68"/>
        <v>-122.07492266666668</v>
      </c>
      <c r="K48" s="114">
        <f t="shared" si="68"/>
        <v>0</v>
      </c>
      <c r="L48" s="114">
        <f t="shared" si="68"/>
        <v>0</v>
      </c>
      <c r="M48" s="114">
        <f t="shared" si="68"/>
        <v>0</v>
      </c>
      <c r="N48" s="114">
        <f t="shared" si="68"/>
        <v>0</v>
      </c>
      <c r="O48" s="114">
        <f t="shared" si="68"/>
        <v>0</v>
      </c>
      <c r="P48" s="114">
        <f t="shared" si="68"/>
        <v>0</v>
      </c>
      <c r="Q48" s="114">
        <f t="shared" si="68"/>
        <v>0</v>
      </c>
      <c r="R48" s="114">
        <f t="shared" si="68"/>
        <v>0</v>
      </c>
      <c r="S48" s="114">
        <f t="shared" si="68"/>
        <v>0</v>
      </c>
      <c r="T48" s="114">
        <f t="shared" si="68"/>
        <v>0</v>
      </c>
      <c r="U48" s="114">
        <f t="shared" si="68"/>
        <v>0</v>
      </c>
      <c r="V48" s="114">
        <f t="shared" si="68"/>
        <v>0</v>
      </c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>
        <f t="shared" ref="AH48:BT48" si="69">AH43*AH46/12</f>
        <v>0</v>
      </c>
      <c r="AI48" s="114">
        <f t="shared" si="69"/>
        <v>0</v>
      </c>
      <c r="AJ48" s="114">
        <f t="shared" si="69"/>
        <v>0</v>
      </c>
      <c r="AK48" s="114">
        <f t="shared" si="69"/>
        <v>0</v>
      </c>
      <c r="AL48" s="114">
        <f t="shared" si="69"/>
        <v>0</v>
      </c>
      <c r="AM48" s="114">
        <f t="shared" si="69"/>
        <v>0</v>
      </c>
      <c r="AN48" s="114">
        <f t="shared" si="69"/>
        <v>0</v>
      </c>
      <c r="AO48" s="114">
        <f t="shared" si="69"/>
        <v>0</v>
      </c>
      <c r="AP48" s="114">
        <f t="shared" si="69"/>
        <v>0</v>
      </c>
      <c r="AQ48" s="114">
        <f t="shared" si="69"/>
        <v>0</v>
      </c>
      <c r="AR48" s="114">
        <f t="shared" si="69"/>
        <v>0</v>
      </c>
      <c r="AS48" s="114">
        <f t="shared" si="69"/>
        <v>0</v>
      </c>
      <c r="AT48" s="114">
        <f t="shared" si="69"/>
        <v>0</v>
      </c>
      <c r="AU48" s="114">
        <f t="shared" si="69"/>
        <v>0</v>
      </c>
      <c r="AV48" s="114">
        <f t="shared" si="69"/>
        <v>0</v>
      </c>
      <c r="AW48" s="114">
        <f t="shared" si="69"/>
        <v>0</v>
      </c>
      <c r="AX48" s="114">
        <f t="shared" si="69"/>
        <v>0</v>
      </c>
      <c r="AY48" s="114">
        <f t="shared" si="69"/>
        <v>0</v>
      </c>
      <c r="AZ48" s="114">
        <f t="shared" si="69"/>
        <v>0</v>
      </c>
      <c r="BA48" s="114">
        <f t="shared" si="69"/>
        <v>0</v>
      </c>
      <c r="BB48" s="114">
        <f t="shared" si="69"/>
        <v>0</v>
      </c>
      <c r="BC48" s="114">
        <f t="shared" si="69"/>
        <v>0</v>
      </c>
      <c r="BD48" s="114">
        <f t="shared" si="69"/>
        <v>0</v>
      </c>
      <c r="BE48" s="114">
        <f t="shared" si="69"/>
        <v>0</v>
      </c>
      <c r="BF48" s="114">
        <f t="shared" si="69"/>
        <v>0</v>
      </c>
      <c r="BG48" s="114">
        <f t="shared" si="69"/>
        <v>0</v>
      </c>
      <c r="BH48" s="114">
        <f t="shared" si="69"/>
        <v>0</v>
      </c>
      <c r="BI48" s="114">
        <f t="shared" si="69"/>
        <v>0</v>
      </c>
      <c r="BJ48" s="114">
        <f t="shared" si="69"/>
        <v>0</v>
      </c>
      <c r="BK48" s="114">
        <f t="shared" si="69"/>
        <v>0</v>
      </c>
      <c r="BL48" s="114">
        <f t="shared" si="69"/>
        <v>0</v>
      </c>
      <c r="BM48" s="114">
        <f t="shared" si="69"/>
        <v>0</v>
      </c>
      <c r="BN48" s="114">
        <f t="shared" si="69"/>
        <v>0</v>
      </c>
      <c r="BO48" s="114">
        <f t="shared" si="69"/>
        <v>0</v>
      </c>
      <c r="BP48" s="114">
        <f t="shared" si="69"/>
        <v>0</v>
      </c>
      <c r="BQ48" s="114">
        <f t="shared" si="69"/>
        <v>0</v>
      </c>
      <c r="BR48" s="114">
        <f t="shared" si="69"/>
        <v>0</v>
      </c>
      <c r="BS48" s="114">
        <f t="shared" si="69"/>
        <v>0</v>
      </c>
      <c r="BT48" s="114">
        <f t="shared" si="69"/>
        <v>0</v>
      </c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61"/>
    </row>
    <row r="49" spans="1:84" ht="18.600000000000001" thickBot="1" x14ac:dyDescent="0.4">
      <c r="A49" s="51" t="s">
        <v>56</v>
      </c>
      <c r="D49" s="106">
        <v>0</v>
      </c>
      <c r="E49" s="105">
        <f t="shared" ref="E49:V49" si="70">SUM(E47:E48)</f>
        <v>-122.36837200000002</v>
      </c>
      <c r="F49" s="105">
        <f t="shared" si="70"/>
        <v>-122.36837200000002</v>
      </c>
      <c r="G49" s="105">
        <f t="shared" si="70"/>
        <v>-122.36837200000002</v>
      </c>
      <c r="H49" s="105">
        <f t="shared" si="70"/>
        <v>-122.36837200000002</v>
      </c>
      <c r="I49" s="105">
        <f t="shared" si="70"/>
        <v>-122.36837200000002</v>
      </c>
      <c r="J49" s="105">
        <f t="shared" si="70"/>
        <v>-122.07492266666668</v>
      </c>
      <c r="K49" s="105">
        <f t="shared" si="70"/>
        <v>0</v>
      </c>
      <c r="L49" s="105">
        <f t="shared" si="70"/>
        <v>0</v>
      </c>
      <c r="M49" s="105">
        <f t="shared" si="70"/>
        <v>0</v>
      </c>
      <c r="N49" s="105">
        <f t="shared" si="70"/>
        <v>0</v>
      </c>
      <c r="O49" s="105">
        <f t="shared" si="70"/>
        <v>0</v>
      </c>
      <c r="P49" s="105">
        <f t="shared" si="70"/>
        <v>0</v>
      </c>
      <c r="Q49" s="105">
        <f t="shared" si="70"/>
        <v>0</v>
      </c>
      <c r="R49" s="105">
        <f t="shared" si="70"/>
        <v>0</v>
      </c>
      <c r="S49" s="105">
        <f t="shared" si="70"/>
        <v>0</v>
      </c>
      <c r="T49" s="105">
        <f t="shared" si="70"/>
        <v>0</v>
      </c>
      <c r="U49" s="105">
        <f t="shared" si="70"/>
        <v>0</v>
      </c>
      <c r="V49" s="105">
        <f t="shared" si="70"/>
        <v>0</v>
      </c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>
        <f t="shared" ref="AH49:BT49" si="71">SUM(AH47:AH48)</f>
        <v>0</v>
      </c>
      <c r="AI49" s="105">
        <f t="shared" si="71"/>
        <v>0</v>
      </c>
      <c r="AJ49" s="105">
        <f t="shared" si="71"/>
        <v>0</v>
      </c>
      <c r="AK49" s="105">
        <f t="shared" si="71"/>
        <v>0</v>
      </c>
      <c r="AL49" s="105">
        <f t="shared" si="71"/>
        <v>0</v>
      </c>
      <c r="AM49" s="105">
        <f t="shared" si="71"/>
        <v>0</v>
      </c>
      <c r="AN49" s="105">
        <f t="shared" si="71"/>
        <v>0</v>
      </c>
      <c r="AO49" s="105">
        <f t="shared" si="71"/>
        <v>0</v>
      </c>
      <c r="AP49" s="105">
        <f t="shared" si="71"/>
        <v>0</v>
      </c>
      <c r="AQ49" s="105">
        <f t="shared" si="71"/>
        <v>0</v>
      </c>
      <c r="AR49" s="105">
        <f t="shared" si="71"/>
        <v>0</v>
      </c>
      <c r="AS49" s="105">
        <f t="shared" si="71"/>
        <v>0</v>
      </c>
      <c r="AT49" s="105">
        <f t="shared" si="71"/>
        <v>0</v>
      </c>
      <c r="AU49" s="105">
        <f t="shared" si="71"/>
        <v>0</v>
      </c>
      <c r="AV49" s="105">
        <f t="shared" si="71"/>
        <v>0</v>
      </c>
      <c r="AW49" s="105">
        <f t="shared" si="71"/>
        <v>0</v>
      </c>
      <c r="AX49" s="105">
        <f t="shared" si="71"/>
        <v>0</v>
      </c>
      <c r="AY49" s="105">
        <f t="shared" si="71"/>
        <v>0</v>
      </c>
      <c r="AZ49" s="105">
        <f t="shared" si="71"/>
        <v>0</v>
      </c>
      <c r="BA49" s="105">
        <f t="shared" si="71"/>
        <v>0</v>
      </c>
      <c r="BB49" s="105">
        <f t="shared" si="71"/>
        <v>0</v>
      </c>
      <c r="BC49" s="105">
        <f t="shared" si="71"/>
        <v>0</v>
      </c>
      <c r="BD49" s="105">
        <f t="shared" si="71"/>
        <v>0</v>
      </c>
      <c r="BE49" s="105">
        <f t="shared" si="71"/>
        <v>0</v>
      </c>
      <c r="BF49" s="105">
        <f t="shared" si="71"/>
        <v>0</v>
      </c>
      <c r="BG49" s="105">
        <f t="shared" si="71"/>
        <v>0</v>
      </c>
      <c r="BH49" s="105">
        <f t="shared" si="71"/>
        <v>0</v>
      </c>
      <c r="BI49" s="105">
        <f t="shared" si="71"/>
        <v>0</v>
      </c>
      <c r="BJ49" s="105">
        <f t="shared" si="71"/>
        <v>0</v>
      </c>
      <c r="BK49" s="105">
        <f t="shared" si="71"/>
        <v>0</v>
      </c>
      <c r="BL49" s="105">
        <f t="shared" si="71"/>
        <v>0</v>
      </c>
      <c r="BM49" s="105">
        <f t="shared" si="71"/>
        <v>0</v>
      </c>
      <c r="BN49" s="105">
        <f t="shared" si="71"/>
        <v>0</v>
      </c>
      <c r="BO49" s="105">
        <f t="shared" si="71"/>
        <v>0</v>
      </c>
      <c r="BP49" s="105">
        <f t="shared" si="71"/>
        <v>0</v>
      </c>
      <c r="BQ49" s="105">
        <f t="shared" si="71"/>
        <v>0</v>
      </c>
      <c r="BR49" s="105">
        <f t="shared" si="71"/>
        <v>0</v>
      </c>
      <c r="BS49" s="105">
        <f t="shared" si="71"/>
        <v>0</v>
      </c>
      <c r="BT49" s="105">
        <f t="shared" si="71"/>
        <v>0</v>
      </c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4">
        <f>SUM(E49:CD49)</f>
        <v>-733.91678266666679</v>
      </c>
      <c r="CF49" s="101">
        <v>3780</v>
      </c>
    </row>
    <row r="50" spans="1:84" ht="15.6" thickTop="1" thickBot="1" x14ac:dyDescent="0.35">
      <c r="A50" s="79" t="s">
        <v>64</v>
      </c>
      <c r="B50" s="78"/>
      <c r="C50" s="77"/>
      <c r="D50" s="103"/>
      <c r="E50" s="102">
        <f>+E49</f>
        <v>-122.36837200000002</v>
      </c>
      <c r="F50" s="102">
        <f t="shared" ref="F50:AK50" si="72">+E50+F49</f>
        <v>-244.73674400000004</v>
      </c>
      <c r="G50" s="102">
        <f t="shared" si="72"/>
        <v>-367.10511600000007</v>
      </c>
      <c r="H50" s="102">
        <f t="shared" si="72"/>
        <v>-489.47348800000009</v>
      </c>
      <c r="I50" s="102">
        <f t="shared" si="72"/>
        <v>-611.84186000000011</v>
      </c>
      <c r="J50" s="102">
        <f t="shared" si="72"/>
        <v>-733.91678266666679</v>
      </c>
      <c r="K50" s="102">
        <f t="shared" si="72"/>
        <v>-733.91678266666679</v>
      </c>
      <c r="L50" s="102">
        <f t="shared" si="72"/>
        <v>-733.91678266666679</v>
      </c>
      <c r="M50" s="102">
        <f t="shared" si="72"/>
        <v>-733.91678266666679</v>
      </c>
      <c r="N50" s="102">
        <f t="shared" si="72"/>
        <v>-733.91678266666679</v>
      </c>
      <c r="O50" s="102">
        <f t="shared" si="72"/>
        <v>-733.91678266666679</v>
      </c>
      <c r="P50" s="102">
        <f t="shared" si="72"/>
        <v>-733.91678266666679</v>
      </c>
      <c r="Q50" s="102">
        <f t="shared" si="72"/>
        <v>-733.91678266666679</v>
      </c>
      <c r="R50" s="102">
        <f t="shared" si="72"/>
        <v>-733.91678266666679</v>
      </c>
      <c r="S50" s="102">
        <f t="shared" si="72"/>
        <v>-733.91678266666679</v>
      </c>
      <c r="T50" s="102">
        <f t="shared" si="72"/>
        <v>-733.91678266666679</v>
      </c>
      <c r="U50" s="102">
        <f t="shared" si="72"/>
        <v>-733.91678266666679</v>
      </c>
      <c r="V50" s="102">
        <f t="shared" si="72"/>
        <v>-733.91678266666679</v>
      </c>
      <c r="W50" s="102">
        <f t="shared" si="72"/>
        <v>-733.91678266666679</v>
      </c>
      <c r="X50" s="102">
        <f t="shared" si="72"/>
        <v>-733.91678266666679</v>
      </c>
      <c r="Y50" s="102">
        <f t="shared" si="72"/>
        <v>-733.91678266666679</v>
      </c>
      <c r="Z50" s="102">
        <f t="shared" si="72"/>
        <v>-733.91678266666679</v>
      </c>
      <c r="AA50" s="102">
        <f t="shared" si="72"/>
        <v>-733.91678266666679</v>
      </c>
      <c r="AB50" s="102">
        <f t="shared" si="72"/>
        <v>-733.91678266666679</v>
      </c>
      <c r="AC50" s="102">
        <f t="shared" si="72"/>
        <v>-733.91678266666679</v>
      </c>
      <c r="AD50" s="102">
        <f t="shared" si="72"/>
        <v>-733.91678266666679</v>
      </c>
      <c r="AE50" s="102">
        <f t="shared" si="72"/>
        <v>-733.91678266666679</v>
      </c>
      <c r="AF50" s="102">
        <f t="shared" si="72"/>
        <v>-733.91678266666679</v>
      </c>
      <c r="AG50" s="102">
        <f t="shared" si="72"/>
        <v>-733.91678266666679</v>
      </c>
      <c r="AH50" s="102">
        <f t="shared" si="72"/>
        <v>-733.91678266666679</v>
      </c>
      <c r="AI50" s="102">
        <f t="shared" si="72"/>
        <v>-733.91678266666679</v>
      </c>
      <c r="AJ50" s="102">
        <f t="shared" si="72"/>
        <v>-733.91678266666679</v>
      </c>
      <c r="AK50" s="102">
        <f t="shared" si="72"/>
        <v>-733.91678266666679</v>
      </c>
      <c r="AL50" s="102">
        <f t="shared" ref="AL50:BQ50" si="73">+AK50+AL49</f>
        <v>-733.91678266666679</v>
      </c>
      <c r="AM50" s="102">
        <f t="shared" si="73"/>
        <v>-733.91678266666679</v>
      </c>
      <c r="AN50" s="102">
        <f t="shared" si="73"/>
        <v>-733.91678266666679</v>
      </c>
      <c r="AO50" s="102">
        <f t="shared" si="73"/>
        <v>-733.91678266666679</v>
      </c>
      <c r="AP50" s="102">
        <f t="shared" si="73"/>
        <v>-733.91678266666679</v>
      </c>
      <c r="AQ50" s="102">
        <f t="shared" si="73"/>
        <v>-733.91678266666679</v>
      </c>
      <c r="AR50" s="102">
        <f t="shared" si="73"/>
        <v>-733.91678266666679</v>
      </c>
      <c r="AS50" s="102">
        <f t="shared" si="73"/>
        <v>-733.91678266666679</v>
      </c>
      <c r="AT50" s="102">
        <f t="shared" si="73"/>
        <v>-733.91678266666679</v>
      </c>
      <c r="AU50" s="102">
        <f t="shared" si="73"/>
        <v>-733.91678266666679</v>
      </c>
      <c r="AV50" s="102">
        <f t="shared" si="73"/>
        <v>-733.91678266666679</v>
      </c>
      <c r="AW50" s="102">
        <f t="shared" si="73"/>
        <v>-733.91678266666679</v>
      </c>
      <c r="AX50" s="102">
        <f t="shared" si="73"/>
        <v>-733.91678266666679</v>
      </c>
      <c r="AY50" s="102">
        <f t="shared" si="73"/>
        <v>-733.91678266666679</v>
      </c>
      <c r="AZ50" s="102">
        <f t="shared" si="73"/>
        <v>-733.91678266666679</v>
      </c>
      <c r="BA50" s="102">
        <f t="shared" si="73"/>
        <v>-733.91678266666679</v>
      </c>
      <c r="BB50" s="102">
        <f t="shared" si="73"/>
        <v>-733.91678266666679</v>
      </c>
      <c r="BC50" s="102">
        <f t="shared" si="73"/>
        <v>-733.91678266666679</v>
      </c>
      <c r="BD50" s="102">
        <f t="shared" si="73"/>
        <v>-733.91678266666679</v>
      </c>
      <c r="BE50" s="102">
        <f t="shared" si="73"/>
        <v>-733.91678266666679</v>
      </c>
      <c r="BF50" s="102">
        <f t="shared" si="73"/>
        <v>-733.91678266666679</v>
      </c>
      <c r="BG50" s="102">
        <f t="shared" si="73"/>
        <v>-733.91678266666679</v>
      </c>
      <c r="BH50" s="102">
        <f t="shared" si="73"/>
        <v>-733.91678266666679</v>
      </c>
      <c r="BI50" s="102">
        <f t="shared" si="73"/>
        <v>-733.91678266666679</v>
      </c>
      <c r="BJ50" s="102">
        <f t="shared" si="73"/>
        <v>-733.91678266666679</v>
      </c>
      <c r="BK50" s="102">
        <f t="shared" si="73"/>
        <v>-733.91678266666679</v>
      </c>
      <c r="BL50" s="102">
        <f t="shared" si="73"/>
        <v>-733.91678266666679</v>
      </c>
      <c r="BM50" s="102">
        <f t="shared" si="73"/>
        <v>-733.91678266666679</v>
      </c>
      <c r="BN50" s="102">
        <f t="shared" si="73"/>
        <v>-733.91678266666679</v>
      </c>
      <c r="BO50" s="102">
        <f t="shared" si="73"/>
        <v>-733.91678266666679</v>
      </c>
      <c r="BP50" s="102">
        <f t="shared" si="73"/>
        <v>-733.91678266666679</v>
      </c>
      <c r="BQ50" s="102">
        <f t="shared" si="73"/>
        <v>-733.91678266666679</v>
      </c>
      <c r="BR50" s="102">
        <f t="shared" ref="BR50:CD50" si="74">+BQ50+BR49</f>
        <v>-733.91678266666679</v>
      </c>
      <c r="BS50" s="102">
        <f t="shared" si="74"/>
        <v>-733.91678266666679</v>
      </c>
      <c r="BT50" s="102">
        <f t="shared" si="74"/>
        <v>-733.91678266666679</v>
      </c>
      <c r="BU50" s="102">
        <f t="shared" si="74"/>
        <v>-733.91678266666679</v>
      </c>
      <c r="BV50" s="102">
        <f t="shared" si="74"/>
        <v>-733.91678266666679</v>
      </c>
      <c r="BW50" s="102">
        <f t="shared" si="74"/>
        <v>-733.91678266666679</v>
      </c>
      <c r="BX50" s="102">
        <f t="shared" si="74"/>
        <v>-733.91678266666679</v>
      </c>
      <c r="BY50" s="102">
        <f t="shared" si="74"/>
        <v>-733.91678266666679</v>
      </c>
      <c r="BZ50" s="102">
        <f t="shared" si="74"/>
        <v>-733.91678266666679</v>
      </c>
      <c r="CA50" s="102">
        <f t="shared" si="74"/>
        <v>-733.91678266666679</v>
      </c>
      <c r="CB50" s="102">
        <f t="shared" si="74"/>
        <v>-733.91678266666679</v>
      </c>
      <c r="CC50" s="102">
        <f t="shared" si="74"/>
        <v>-733.91678266666679</v>
      </c>
      <c r="CD50" s="102">
        <f t="shared" si="74"/>
        <v>-733.91678266666679</v>
      </c>
      <c r="CE50" s="157">
        <f>+CD50-CE49</f>
        <v>0</v>
      </c>
      <c r="CF50" s="101"/>
    </row>
    <row r="51" spans="1:84" s="94" customFormat="1" ht="15" thickTop="1" x14ac:dyDescent="0.3">
      <c r="A51" s="123"/>
      <c r="B51" s="99" t="s">
        <v>63</v>
      </c>
      <c r="C51" s="95" t="s">
        <v>62</v>
      </c>
      <c r="D51" s="98">
        <v>43268</v>
      </c>
      <c r="E51" s="97">
        <v>43298</v>
      </c>
      <c r="F51" s="97">
        <v>43329</v>
      </c>
      <c r="G51" s="97">
        <v>43360</v>
      </c>
      <c r="H51" s="97">
        <v>43390</v>
      </c>
      <c r="I51" s="97">
        <v>43421</v>
      </c>
      <c r="J51" s="97">
        <v>43451</v>
      </c>
      <c r="K51" s="97">
        <v>43118</v>
      </c>
      <c r="L51" s="97">
        <v>43149</v>
      </c>
      <c r="M51" s="97">
        <v>43177</v>
      </c>
      <c r="N51" s="97">
        <v>43208</v>
      </c>
      <c r="O51" s="97">
        <v>43238</v>
      </c>
      <c r="P51" s="97">
        <v>43269</v>
      </c>
      <c r="Q51" s="97">
        <v>43299</v>
      </c>
      <c r="R51" s="97">
        <v>43330</v>
      </c>
      <c r="S51" s="97">
        <v>43361</v>
      </c>
      <c r="T51" s="97">
        <v>43391</v>
      </c>
      <c r="U51" s="97">
        <v>43422</v>
      </c>
      <c r="V51" s="97">
        <v>43452</v>
      </c>
      <c r="W51" s="97">
        <v>43484</v>
      </c>
      <c r="X51" s="97">
        <v>43515</v>
      </c>
      <c r="Y51" s="97">
        <v>43543</v>
      </c>
      <c r="Z51" s="97">
        <v>43574</v>
      </c>
      <c r="AA51" s="97">
        <v>43604</v>
      </c>
      <c r="AB51" s="97">
        <v>43635</v>
      </c>
      <c r="AC51" s="97">
        <v>43665</v>
      </c>
      <c r="AD51" s="97">
        <v>43696</v>
      </c>
      <c r="AE51" s="97">
        <v>43727</v>
      </c>
      <c r="AF51" s="97">
        <v>43757</v>
      </c>
      <c r="AG51" s="97">
        <v>43788</v>
      </c>
      <c r="AH51" s="97">
        <v>43818</v>
      </c>
      <c r="AI51" s="97">
        <v>43850</v>
      </c>
      <c r="AJ51" s="97">
        <v>43881</v>
      </c>
      <c r="AK51" s="97">
        <v>43910</v>
      </c>
      <c r="AL51" s="97">
        <v>43941</v>
      </c>
      <c r="AM51" s="97">
        <v>43971</v>
      </c>
      <c r="AN51" s="97">
        <v>44002</v>
      </c>
      <c r="AO51" s="97">
        <v>44032</v>
      </c>
      <c r="AP51" s="97">
        <v>44063</v>
      </c>
      <c r="AQ51" s="97">
        <v>44094</v>
      </c>
      <c r="AR51" s="97">
        <v>44124</v>
      </c>
      <c r="AS51" s="97">
        <v>44155</v>
      </c>
      <c r="AT51" s="97">
        <v>44185</v>
      </c>
      <c r="AU51" s="97">
        <v>44217</v>
      </c>
      <c r="AV51" s="97">
        <v>44248</v>
      </c>
      <c r="AW51" s="97">
        <v>44276</v>
      </c>
      <c r="AX51" s="97">
        <v>44307</v>
      </c>
      <c r="AY51" s="97">
        <v>44337</v>
      </c>
      <c r="AZ51" s="97">
        <v>44368</v>
      </c>
      <c r="BA51" s="97">
        <v>44398</v>
      </c>
      <c r="BB51" s="97">
        <v>44429</v>
      </c>
      <c r="BC51" s="97">
        <v>44460</v>
      </c>
      <c r="BD51" s="97">
        <v>44490</v>
      </c>
      <c r="BE51" s="97">
        <v>44521</v>
      </c>
      <c r="BF51" s="97">
        <v>44551</v>
      </c>
      <c r="BG51" s="97">
        <v>44583</v>
      </c>
      <c r="BH51" s="97">
        <v>44614</v>
      </c>
      <c r="BI51" s="97">
        <v>44642</v>
      </c>
      <c r="BJ51" s="97">
        <v>44673</v>
      </c>
      <c r="BK51" s="97">
        <v>44703</v>
      </c>
      <c r="BL51" s="97">
        <v>44734</v>
      </c>
      <c r="BM51" s="97">
        <v>44764</v>
      </c>
      <c r="BN51" s="97">
        <v>44795</v>
      </c>
      <c r="BO51" s="97">
        <v>44826</v>
      </c>
      <c r="BP51" s="97">
        <v>44856</v>
      </c>
      <c r="BQ51" s="97">
        <v>44887</v>
      </c>
      <c r="BR51" s="97">
        <v>44917</v>
      </c>
      <c r="BS51" s="97">
        <v>44949</v>
      </c>
      <c r="BT51" s="97">
        <v>44980</v>
      </c>
      <c r="BU51" s="97">
        <v>45008</v>
      </c>
      <c r="BV51" s="97">
        <v>45039</v>
      </c>
      <c r="BW51" s="97">
        <v>45069</v>
      </c>
      <c r="BX51" s="97">
        <v>45100</v>
      </c>
      <c r="BY51" s="97">
        <v>45130</v>
      </c>
      <c r="BZ51" s="97">
        <v>45161</v>
      </c>
      <c r="CA51" s="97">
        <v>45192</v>
      </c>
      <c r="CB51" s="97">
        <v>45222</v>
      </c>
      <c r="CC51" s="97">
        <v>45253</v>
      </c>
      <c r="CD51" s="97">
        <v>48571</v>
      </c>
      <c r="CE51" s="96"/>
    </row>
    <row r="52" spans="1:84" x14ac:dyDescent="0.3">
      <c r="A52" s="194">
        <v>109105591</v>
      </c>
      <c r="B52" s="89">
        <v>42976</v>
      </c>
      <c r="C52" s="43">
        <v>3780</v>
      </c>
      <c r="D52" s="122">
        <v>0</v>
      </c>
      <c r="E52" s="121">
        <v>3700.72</v>
      </c>
      <c r="F52" s="121">
        <v>3700.72</v>
      </c>
      <c r="G52" s="121">
        <v>3700.72</v>
      </c>
      <c r="H52" s="121">
        <v>3700.72</v>
      </c>
      <c r="I52" s="121">
        <v>3700.72</v>
      </c>
      <c r="J52" s="121">
        <v>3700.72</v>
      </c>
      <c r="K52" s="121">
        <v>3700.72</v>
      </c>
      <c r="L52" s="121">
        <v>3700.72</v>
      </c>
      <c r="M52" s="121">
        <v>3700.72</v>
      </c>
      <c r="N52" s="121">
        <v>3700.72</v>
      </c>
      <c r="O52" s="121">
        <v>3700.72</v>
      </c>
      <c r="P52" s="121">
        <v>3700.72</v>
      </c>
      <c r="Q52" s="121">
        <v>3700.72</v>
      </c>
      <c r="R52" s="121">
        <v>3700.72</v>
      </c>
      <c r="S52" s="121">
        <v>3700.72</v>
      </c>
      <c r="T52" s="121">
        <v>3700.72</v>
      </c>
      <c r="U52" s="121">
        <v>3700.72</v>
      </c>
      <c r="V52" s="121">
        <v>3700.72</v>
      </c>
      <c r="W52" s="121">
        <f t="shared" ref="W52:AG52" si="75">V54</f>
        <v>3700.72</v>
      </c>
      <c r="X52" s="121">
        <f t="shared" si="75"/>
        <v>3700.72</v>
      </c>
      <c r="Y52" s="121">
        <f t="shared" si="75"/>
        <v>3700.72</v>
      </c>
      <c r="Z52" s="121">
        <f t="shared" si="75"/>
        <v>3700.72</v>
      </c>
      <c r="AA52" s="121">
        <f t="shared" si="75"/>
        <v>3700.72</v>
      </c>
      <c r="AB52" s="121">
        <f t="shared" si="75"/>
        <v>3700.72</v>
      </c>
      <c r="AC52" s="121">
        <f t="shared" si="75"/>
        <v>3700.72</v>
      </c>
      <c r="AD52" s="121">
        <f t="shared" si="75"/>
        <v>3700.72</v>
      </c>
      <c r="AE52" s="121">
        <f t="shared" si="75"/>
        <v>3700.72</v>
      </c>
      <c r="AF52" s="121">
        <f t="shared" si="75"/>
        <v>3700.72</v>
      </c>
      <c r="AG52" s="121">
        <f t="shared" si="75"/>
        <v>3700.72</v>
      </c>
      <c r="AH52" s="121">
        <v>3700.72</v>
      </c>
      <c r="AI52" s="121">
        <f t="shared" ref="AI52:AS52" si="76">AH52</f>
        <v>3700.72</v>
      </c>
      <c r="AJ52" s="121">
        <f t="shared" si="76"/>
        <v>3700.72</v>
      </c>
      <c r="AK52" s="121">
        <f t="shared" si="76"/>
        <v>3700.72</v>
      </c>
      <c r="AL52" s="121">
        <f t="shared" si="76"/>
        <v>3700.72</v>
      </c>
      <c r="AM52" s="121">
        <f t="shared" si="76"/>
        <v>3700.72</v>
      </c>
      <c r="AN52" s="121">
        <f t="shared" si="76"/>
        <v>3700.72</v>
      </c>
      <c r="AO52" s="121">
        <f t="shared" si="76"/>
        <v>3700.72</v>
      </c>
      <c r="AP52" s="121">
        <f t="shared" si="76"/>
        <v>3700.72</v>
      </c>
      <c r="AQ52" s="121">
        <f t="shared" si="76"/>
        <v>3700.72</v>
      </c>
      <c r="AR52" s="121">
        <f t="shared" si="76"/>
        <v>3700.72</v>
      </c>
      <c r="AS52" s="121">
        <f t="shared" si="76"/>
        <v>3700.72</v>
      </c>
      <c r="AT52" s="121">
        <f>AS54</f>
        <v>3700.72</v>
      </c>
      <c r="AU52" s="121">
        <f>AT54</f>
        <v>3700.72</v>
      </c>
      <c r="AV52" s="121">
        <v>3700.72</v>
      </c>
      <c r="AW52" s="121">
        <v>3700.72</v>
      </c>
      <c r="AX52" s="121">
        <v>3700.72</v>
      </c>
      <c r="AY52" s="121">
        <v>3700.72</v>
      </c>
      <c r="AZ52" s="121">
        <v>3700.72</v>
      </c>
      <c r="BA52" s="121">
        <v>3700.72</v>
      </c>
      <c r="BB52" s="121">
        <v>3700.72</v>
      </c>
      <c r="BC52" s="121">
        <v>3700.72</v>
      </c>
      <c r="BD52" s="121">
        <v>3700.72</v>
      </c>
      <c r="BE52" s="121">
        <v>3700.72</v>
      </c>
      <c r="BF52" s="121">
        <v>3700.72</v>
      </c>
      <c r="BG52" s="121">
        <v>3700.72</v>
      </c>
      <c r="BH52" s="121">
        <v>3700.72</v>
      </c>
      <c r="BI52" s="121">
        <v>3700.72</v>
      </c>
      <c r="BJ52" s="121">
        <v>3700.72</v>
      </c>
      <c r="BK52" s="121">
        <v>3700.72</v>
      </c>
      <c r="BL52" s="121">
        <v>3700.72</v>
      </c>
      <c r="BM52" s="121">
        <v>3700.72</v>
      </c>
      <c r="BN52" s="121">
        <v>3700.72</v>
      </c>
      <c r="BO52" s="121">
        <v>3700.72</v>
      </c>
      <c r="BP52" s="121">
        <v>3700.72</v>
      </c>
      <c r="BQ52" s="121">
        <v>3700.72</v>
      </c>
      <c r="BR52" s="121">
        <v>3700.72</v>
      </c>
      <c r="BS52" s="121">
        <v>3700.72</v>
      </c>
      <c r="BT52" s="121">
        <v>3700.72</v>
      </c>
      <c r="BU52" s="121">
        <f t="shared" ref="BU52:CD52" si="77">BT52</f>
        <v>3700.72</v>
      </c>
      <c r="BV52" s="121">
        <f t="shared" si="77"/>
        <v>3700.72</v>
      </c>
      <c r="BW52" s="121">
        <f t="shared" si="77"/>
        <v>3700.72</v>
      </c>
      <c r="BX52" s="121">
        <f t="shared" si="77"/>
        <v>3700.72</v>
      </c>
      <c r="BY52" s="121">
        <f t="shared" si="77"/>
        <v>3700.72</v>
      </c>
      <c r="BZ52" s="121">
        <f t="shared" si="77"/>
        <v>3700.72</v>
      </c>
      <c r="CA52" s="121">
        <f t="shared" si="77"/>
        <v>3700.72</v>
      </c>
      <c r="CB52" s="121">
        <f t="shared" si="77"/>
        <v>3700.72</v>
      </c>
      <c r="CC52" s="121">
        <f t="shared" si="77"/>
        <v>3700.72</v>
      </c>
      <c r="CD52" s="121">
        <f t="shared" si="77"/>
        <v>3700.72</v>
      </c>
      <c r="CE52" s="61"/>
    </row>
    <row r="53" spans="1:84" x14ac:dyDescent="0.3">
      <c r="A53" s="45" t="s">
        <v>61</v>
      </c>
      <c r="D53" s="115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>
        <v>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AZ53" s="114">
        <v>0</v>
      </c>
      <c r="BA53" s="114">
        <v>0</v>
      </c>
      <c r="BB53" s="114">
        <v>0</v>
      </c>
      <c r="BC53" s="114">
        <v>0</v>
      </c>
      <c r="BD53" s="114">
        <v>0</v>
      </c>
      <c r="BE53" s="114">
        <v>0</v>
      </c>
      <c r="BF53" s="114">
        <v>0</v>
      </c>
      <c r="BG53" s="114">
        <v>0</v>
      </c>
      <c r="BH53" s="114">
        <v>0</v>
      </c>
      <c r="BI53" s="114">
        <v>0</v>
      </c>
      <c r="BJ53" s="114">
        <v>0</v>
      </c>
      <c r="BK53" s="114">
        <v>0</v>
      </c>
      <c r="BL53" s="114">
        <v>0</v>
      </c>
      <c r="BM53" s="114">
        <v>0</v>
      </c>
      <c r="BN53" s="114">
        <v>0</v>
      </c>
      <c r="BO53" s="114">
        <v>0</v>
      </c>
      <c r="BP53" s="114">
        <v>0</v>
      </c>
      <c r="BQ53" s="114">
        <v>0</v>
      </c>
      <c r="BR53" s="114">
        <v>0</v>
      </c>
      <c r="BS53" s="114">
        <v>0</v>
      </c>
      <c r="BT53" s="114">
        <v>0</v>
      </c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61"/>
    </row>
    <row r="54" spans="1:84" s="47" customFormat="1" x14ac:dyDescent="0.3">
      <c r="A54" s="51" t="s">
        <v>66</v>
      </c>
      <c r="B54" s="89"/>
      <c r="C54" s="43"/>
      <c r="D54" s="93">
        <v>0</v>
      </c>
      <c r="E54" s="92">
        <f t="shared" ref="E54:AJ54" si="78">SUM(E52:E53)</f>
        <v>3700.72</v>
      </c>
      <c r="F54" s="91">
        <f t="shared" si="78"/>
        <v>3700.72</v>
      </c>
      <c r="G54" s="91">
        <f t="shared" si="78"/>
        <v>3700.72</v>
      </c>
      <c r="H54" s="91">
        <f t="shared" si="78"/>
        <v>3700.72</v>
      </c>
      <c r="I54" s="91">
        <f t="shared" si="78"/>
        <v>3700.72</v>
      </c>
      <c r="J54" s="91">
        <f t="shared" si="78"/>
        <v>3700.72</v>
      </c>
      <c r="K54" s="91">
        <f t="shared" si="78"/>
        <v>3700.72</v>
      </c>
      <c r="L54" s="91">
        <f t="shared" si="78"/>
        <v>3700.72</v>
      </c>
      <c r="M54" s="91">
        <f t="shared" si="78"/>
        <v>3700.72</v>
      </c>
      <c r="N54" s="91">
        <f t="shared" si="78"/>
        <v>3700.72</v>
      </c>
      <c r="O54" s="91">
        <f t="shared" si="78"/>
        <v>3700.72</v>
      </c>
      <c r="P54" s="91">
        <f t="shared" si="78"/>
        <v>3700.72</v>
      </c>
      <c r="Q54" s="91">
        <f t="shared" si="78"/>
        <v>3700.72</v>
      </c>
      <c r="R54" s="91">
        <f t="shared" si="78"/>
        <v>3700.72</v>
      </c>
      <c r="S54" s="91">
        <f t="shared" si="78"/>
        <v>3700.72</v>
      </c>
      <c r="T54" s="91">
        <f t="shared" si="78"/>
        <v>3700.72</v>
      </c>
      <c r="U54" s="91">
        <f t="shared" si="78"/>
        <v>3700.72</v>
      </c>
      <c r="V54" s="91">
        <f t="shared" si="78"/>
        <v>3700.72</v>
      </c>
      <c r="W54" s="91">
        <f t="shared" si="78"/>
        <v>3700.72</v>
      </c>
      <c r="X54" s="91">
        <f t="shared" si="78"/>
        <v>3700.72</v>
      </c>
      <c r="Y54" s="91">
        <f t="shared" si="78"/>
        <v>3700.72</v>
      </c>
      <c r="Z54" s="91">
        <f t="shared" si="78"/>
        <v>3700.72</v>
      </c>
      <c r="AA54" s="91">
        <f t="shared" si="78"/>
        <v>3700.72</v>
      </c>
      <c r="AB54" s="91">
        <f t="shared" si="78"/>
        <v>3700.72</v>
      </c>
      <c r="AC54" s="91">
        <f t="shared" si="78"/>
        <v>3700.72</v>
      </c>
      <c r="AD54" s="91">
        <f t="shared" si="78"/>
        <v>3700.72</v>
      </c>
      <c r="AE54" s="91">
        <f t="shared" si="78"/>
        <v>3700.72</v>
      </c>
      <c r="AF54" s="91">
        <f t="shared" si="78"/>
        <v>3700.72</v>
      </c>
      <c r="AG54" s="91">
        <f t="shared" si="78"/>
        <v>3700.72</v>
      </c>
      <c r="AH54" s="91">
        <f t="shared" si="78"/>
        <v>3700.72</v>
      </c>
      <c r="AI54" s="91">
        <f t="shared" si="78"/>
        <v>3700.72</v>
      </c>
      <c r="AJ54" s="91">
        <f t="shared" si="78"/>
        <v>3700.72</v>
      </c>
      <c r="AK54" s="91">
        <f t="shared" ref="AK54:BP54" si="79">SUM(AK52:AK53)</f>
        <v>3700.72</v>
      </c>
      <c r="AL54" s="91">
        <f t="shared" si="79"/>
        <v>3700.72</v>
      </c>
      <c r="AM54" s="91">
        <f t="shared" si="79"/>
        <v>3700.72</v>
      </c>
      <c r="AN54" s="91">
        <f t="shared" si="79"/>
        <v>3700.72</v>
      </c>
      <c r="AO54" s="91">
        <f t="shared" si="79"/>
        <v>3700.72</v>
      </c>
      <c r="AP54" s="91">
        <f t="shared" si="79"/>
        <v>3700.72</v>
      </c>
      <c r="AQ54" s="91">
        <f t="shared" si="79"/>
        <v>3700.72</v>
      </c>
      <c r="AR54" s="91">
        <f t="shared" si="79"/>
        <v>3700.72</v>
      </c>
      <c r="AS54" s="91">
        <f t="shared" si="79"/>
        <v>3700.72</v>
      </c>
      <c r="AT54" s="91">
        <f t="shared" si="79"/>
        <v>3700.72</v>
      </c>
      <c r="AU54" s="91">
        <f t="shared" si="79"/>
        <v>3700.72</v>
      </c>
      <c r="AV54" s="91">
        <f t="shared" si="79"/>
        <v>3700.72</v>
      </c>
      <c r="AW54" s="91">
        <f t="shared" si="79"/>
        <v>3700.72</v>
      </c>
      <c r="AX54" s="91">
        <f t="shared" si="79"/>
        <v>3700.72</v>
      </c>
      <c r="AY54" s="91">
        <f t="shared" si="79"/>
        <v>3700.72</v>
      </c>
      <c r="AZ54" s="91">
        <f t="shared" si="79"/>
        <v>3700.72</v>
      </c>
      <c r="BA54" s="91">
        <f t="shared" si="79"/>
        <v>3700.72</v>
      </c>
      <c r="BB54" s="91">
        <f t="shared" si="79"/>
        <v>3700.72</v>
      </c>
      <c r="BC54" s="91">
        <f t="shared" si="79"/>
        <v>3700.72</v>
      </c>
      <c r="BD54" s="91">
        <f t="shared" si="79"/>
        <v>3700.72</v>
      </c>
      <c r="BE54" s="91">
        <f t="shared" si="79"/>
        <v>3700.72</v>
      </c>
      <c r="BF54" s="91">
        <f t="shared" si="79"/>
        <v>3700.72</v>
      </c>
      <c r="BG54" s="91">
        <f t="shared" si="79"/>
        <v>3700.72</v>
      </c>
      <c r="BH54" s="91">
        <f t="shared" si="79"/>
        <v>3700.72</v>
      </c>
      <c r="BI54" s="91">
        <f t="shared" si="79"/>
        <v>3700.72</v>
      </c>
      <c r="BJ54" s="91">
        <f t="shared" si="79"/>
        <v>3700.72</v>
      </c>
      <c r="BK54" s="91">
        <f t="shared" si="79"/>
        <v>3700.72</v>
      </c>
      <c r="BL54" s="91">
        <f t="shared" si="79"/>
        <v>3700.72</v>
      </c>
      <c r="BM54" s="91">
        <f t="shared" si="79"/>
        <v>3700.72</v>
      </c>
      <c r="BN54" s="91">
        <f t="shared" si="79"/>
        <v>3700.72</v>
      </c>
      <c r="BO54" s="91">
        <f t="shared" si="79"/>
        <v>3700.72</v>
      </c>
      <c r="BP54" s="91">
        <f t="shared" si="79"/>
        <v>3700.72</v>
      </c>
      <c r="BQ54" s="91">
        <f t="shared" ref="BQ54:CD54" si="80">SUM(BQ52:BQ53)</f>
        <v>3700.72</v>
      </c>
      <c r="BR54" s="91">
        <f t="shared" si="80"/>
        <v>3700.72</v>
      </c>
      <c r="BS54" s="91">
        <f t="shared" si="80"/>
        <v>3700.72</v>
      </c>
      <c r="BT54" s="91">
        <f t="shared" si="80"/>
        <v>3700.72</v>
      </c>
      <c r="BU54" s="91">
        <f t="shared" si="80"/>
        <v>3700.72</v>
      </c>
      <c r="BV54" s="91">
        <f t="shared" si="80"/>
        <v>3700.72</v>
      </c>
      <c r="BW54" s="91">
        <f t="shared" si="80"/>
        <v>3700.72</v>
      </c>
      <c r="BX54" s="91">
        <f t="shared" si="80"/>
        <v>3700.72</v>
      </c>
      <c r="BY54" s="91">
        <f t="shared" si="80"/>
        <v>3700.72</v>
      </c>
      <c r="BZ54" s="91">
        <f t="shared" si="80"/>
        <v>3700.72</v>
      </c>
      <c r="CA54" s="91">
        <f t="shared" si="80"/>
        <v>3700.72</v>
      </c>
      <c r="CB54" s="91">
        <f t="shared" si="80"/>
        <v>3700.72</v>
      </c>
      <c r="CC54" s="91">
        <f t="shared" si="80"/>
        <v>3700.72</v>
      </c>
      <c r="CD54" s="91">
        <f t="shared" si="80"/>
        <v>3700.72</v>
      </c>
    </row>
    <row r="55" spans="1:84" x14ac:dyDescent="0.3">
      <c r="A55" s="45" t="s">
        <v>59</v>
      </c>
      <c r="D55" s="117">
        <v>0</v>
      </c>
      <c r="E55" s="116">
        <v>4.1700000000000001E-2</v>
      </c>
      <c r="F55" s="116">
        <v>4.1700000000000001E-2</v>
      </c>
      <c r="G55" s="116">
        <v>4.1700000000000001E-2</v>
      </c>
      <c r="H55" s="116">
        <v>4.1700000000000001E-2</v>
      </c>
      <c r="I55" s="116">
        <v>4.1700000000000001E-2</v>
      </c>
      <c r="J55" s="116">
        <v>4.1599999999999998E-2</v>
      </c>
      <c r="K55" s="116">
        <v>4.1300000000000003E-2</v>
      </c>
      <c r="L55" s="116">
        <v>4.1300000000000003E-2</v>
      </c>
      <c r="M55" s="116">
        <v>4.1300000000000003E-2</v>
      </c>
      <c r="N55" s="116">
        <v>4.1300000000000003E-2</v>
      </c>
      <c r="O55" s="116">
        <v>4.1300000000000003E-2</v>
      </c>
      <c r="P55" s="116">
        <v>4.1300000000000003E-2</v>
      </c>
      <c r="Q55" s="116">
        <v>4.1300000000000003E-2</v>
      </c>
      <c r="R55" s="116">
        <v>4.1300000000000003E-2</v>
      </c>
      <c r="S55" s="116">
        <v>4.1300000000000003E-2</v>
      </c>
      <c r="T55" s="116">
        <v>4.1300000000000003E-2</v>
      </c>
      <c r="U55" s="116">
        <v>4.1300000000000003E-2</v>
      </c>
      <c r="V55" s="116">
        <v>4.1300000000000003E-2</v>
      </c>
      <c r="W55" s="116">
        <v>4.1300000000000003E-2</v>
      </c>
      <c r="X55" s="116">
        <v>4.1300000000000003E-2</v>
      </c>
      <c r="Y55" s="116">
        <v>4.1300000000000003E-2</v>
      </c>
      <c r="Z55" s="116">
        <v>4.1300000000000003E-2</v>
      </c>
      <c r="AA55" s="116">
        <v>4.1300000000000003E-2</v>
      </c>
      <c r="AB55" s="116">
        <v>4.1300000000000003E-2</v>
      </c>
      <c r="AC55" s="116">
        <v>4.1300000000000003E-2</v>
      </c>
      <c r="AD55" s="116">
        <v>4.1300000000000003E-2</v>
      </c>
      <c r="AE55" s="116">
        <v>4.1300000000000003E-2</v>
      </c>
      <c r="AF55" s="116">
        <v>4.1300000000000003E-2</v>
      </c>
      <c r="AG55" s="116">
        <v>4.1300000000000003E-2</v>
      </c>
      <c r="AH55" s="116">
        <v>4.1300000000000003E-2</v>
      </c>
      <c r="AI55" s="116">
        <v>4.1300000000000003E-2</v>
      </c>
      <c r="AJ55" s="116">
        <v>4.1300000000000003E-2</v>
      </c>
      <c r="AK55" s="116">
        <v>4.1300000000000003E-2</v>
      </c>
      <c r="AL55" s="116">
        <v>4.1300000000000003E-2</v>
      </c>
      <c r="AM55" s="116">
        <v>4.1300000000000003E-2</v>
      </c>
      <c r="AN55" s="116">
        <v>4.1300000000000003E-2</v>
      </c>
      <c r="AO55" s="116">
        <v>4.1300000000000003E-2</v>
      </c>
      <c r="AP55" s="116">
        <v>4.1300000000000003E-2</v>
      </c>
      <c r="AQ55" s="116">
        <v>4.1300000000000003E-2</v>
      </c>
      <c r="AR55" s="116">
        <v>4.1300000000000003E-2</v>
      </c>
      <c r="AS55" s="116">
        <v>4.1300000000000003E-2</v>
      </c>
      <c r="AT55" s="116">
        <v>4.1300000000000003E-2</v>
      </c>
      <c r="AU55" s="116">
        <v>4.1300000000000003E-2</v>
      </c>
      <c r="AV55" s="116">
        <v>4.1300000000000003E-2</v>
      </c>
      <c r="AW55" s="116">
        <v>4.1300000000000003E-2</v>
      </c>
      <c r="AX55" s="116">
        <v>4.1300000000000003E-2</v>
      </c>
      <c r="AY55" s="116">
        <v>4.1300000000000003E-2</v>
      </c>
      <c r="AZ55" s="116">
        <v>4.1300000000000003E-2</v>
      </c>
      <c r="BA55" s="116">
        <v>4.1300000000000003E-2</v>
      </c>
      <c r="BB55" s="116">
        <v>4.1300000000000003E-2</v>
      </c>
      <c r="BC55" s="116">
        <v>4.1300000000000003E-2</v>
      </c>
      <c r="BD55" s="116">
        <v>4.1300000000000003E-2</v>
      </c>
      <c r="BE55" s="116">
        <v>4.1300000000000003E-2</v>
      </c>
      <c r="BF55" s="116">
        <v>4.1300000000000003E-2</v>
      </c>
      <c r="BG55" s="116">
        <v>4.1300000000000003E-2</v>
      </c>
      <c r="BH55" s="116">
        <v>4.1300000000000003E-2</v>
      </c>
      <c r="BI55" s="116">
        <v>4.1300000000000003E-2</v>
      </c>
      <c r="BJ55" s="116">
        <v>4.1300000000000003E-2</v>
      </c>
      <c r="BK55" s="116">
        <v>4.1300000000000003E-2</v>
      </c>
      <c r="BL55" s="116">
        <v>4.1300000000000003E-2</v>
      </c>
      <c r="BM55" s="116">
        <v>4.1300000000000003E-2</v>
      </c>
      <c r="BN55" s="116">
        <v>4.1300000000000003E-2</v>
      </c>
      <c r="BO55" s="116">
        <v>4.1300000000000003E-2</v>
      </c>
      <c r="BP55" s="116">
        <v>4.1300000000000003E-2</v>
      </c>
      <c r="BQ55" s="116">
        <v>4.1300000000000003E-2</v>
      </c>
      <c r="BR55" s="116">
        <v>4.1300000000000003E-2</v>
      </c>
      <c r="BS55" s="116">
        <v>3.5799999999999998E-2</v>
      </c>
      <c r="BT55" s="116">
        <v>3.44E-2</v>
      </c>
      <c r="BU55" s="116">
        <v>3.44E-2</v>
      </c>
      <c r="BV55" s="116">
        <v>3.44E-2</v>
      </c>
      <c r="BW55" s="116">
        <v>3.44E-2</v>
      </c>
      <c r="BX55" s="116">
        <v>3.44E-2</v>
      </c>
      <c r="BY55" s="116">
        <v>3.44E-2</v>
      </c>
      <c r="BZ55" s="116">
        <v>3.44E-2</v>
      </c>
      <c r="CA55" s="116">
        <v>3.44E-2</v>
      </c>
      <c r="CB55" s="116">
        <v>3.44E-2</v>
      </c>
      <c r="CC55" s="116">
        <v>3.44E-2</v>
      </c>
      <c r="CD55" s="116">
        <v>3.44E-2</v>
      </c>
      <c r="CE55" s="61"/>
    </row>
    <row r="56" spans="1:84" x14ac:dyDescent="0.3">
      <c r="A56" s="45" t="s">
        <v>58</v>
      </c>
      <c r="D56" s="108">
        <v>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61"/>
    </row>
    <row r="57" spans="1:84" x14ac:dyDescent="0.3">
      <c r="A57" s="45" t="s">
        <v>57</v>
      </c>
      <c r="D57" s="115">
        <v>0</v>
      </c>
      <c r="E57" s="114">
        <f t="shared" ref="E57:AJ57" si="81">E52*E55/12</f>
        <v>12.860002</v>
      </c>
      <c r="F57" s="114">
        <f t="shared" si="81"/>
        <v>12.860002</v>
      </c>
      <c r="G57" s="114">
        <f t="shared" si="81"/>
        <v>12.860002</v>
      </c>
      <c r="H57" s="114">
        <f t="shared" si="81"/>
        <v>12.860002</v>
      </c>
      <c r="I57" s="114">
        <f t="shared" si="81"/>
        <v>12.860002</v>
      </c>
      <c r="J57" s="114">
        <f t="shared" si="81"/>
        <v>12.829162666666667</v>
      </c>
      <c r="K57" s="114">
        <f t="shared" si="81"/>
        <v>12.736644666666669</v>
      </c>
      <c r="L57" s="114">
        <f t="shared" si="81"/>
        <v>12.736644666666669</v>
      </c>
      <c r="M57" s="114">
        <f t="shared" si="81"/>
        <v>12.736644666666669</v>
      </c>
      <c r="N57" s="114">
        <f t="shared" si="81"/>
        <v>12.736644666666669</v>
      </c>
      <c r="O57" s="114">
        <f t="shared" si="81"/>
        <v>12.736644666666669</v>
      </c>
      <c r="P57" s="114">
        <f t="shared" si="81"/>
        <v>12.736644666666669</v>
      </c>
      <c r="Q57" s="114">
        <f t="shared" si="81"/>
        <v>12.736644666666669</v>
      </c>
      <c r="R57" s="114">
        <f t="shared" si="81"/>
        <v>12.736644666666669</v>
      </c>
      <c r="S57" s="114">
        <f t="shared" si="81"/>
        <v>12.736644666666669</v>
      </c>
      <c r="T57" s="114">
        <f t="shared" si="81"/>
        <v>12.736644666666669</v>
      </c>
      <c r="U57" s="114">
        <f t="shared" si="81"/>
        <v>12.736644666666669</v>
      </c>
      <c r="V57" s="114">
        <f t="shared" si="81"/>
        <v>12.736644666666669</v>
      </c>
      <c r="W57" s="114">
        <f t="shared" si="81"/>
        <v>12.736644666666669</v>
      </c>
      <c r="X57" s="114">
        <f t="shared" si="81"/>
        <v>12.736644666666669</v>
      </c>
      <c r="Y57" s="114">
        <f t="shared" si="81"/>
        <v>12.736644666666669</v>
      </c>
      <c r="Z57" s="114">
        <f t="shared" si="81"/>
        <v>12.736644666666669</v>
      </c>
      <c r="AA57" s="114">
        <f t="shared" si="81"/>
        <v>12.736644666666669</v>
      </c>
      <c r="AB57" s="114">
        <f t="shared" si="81"/>
        <v>12.736644666666669</v>
      </c>
      <c r="AC57" s="114">
        <f t="shared" si="81"/>
        <v>12.736644666666669</v>
      </c>
      <c r="AD57" s="114">
        <f t="shared" si="81"/>
        <v>12.736644666666669</v>
      </c>
      <c r="AE57" s="114">
        <f t="shared" si="81"/>
        <v>12.736644666666669</v>
      </c>
      <c r="AF57" s="114">
        <f t="shared" si="81"/>
        <v>12.736644666666669</v>
      </c>
      <c r="AG57" s="114">
        <f t="shared" si="81"/>
        <v>12.736644666666669</v>
      </c>
      <c r="AH57" s="114">
        <f t="shared" si="81"/>
        <v>12.736644666666669</v>
      </c>
      <c r="AI57" s="114">
        <f t="shared" si="81"/>
        <v>12.736644666666669</v>
      </c>
      <c r="AJ57" s="114">
        <f t="shared" si="81"/>
        <v>12.736644666666669</v>
      </c>
      <c r="AK57" s="114">
        <f t="shared" ref="AK57:BP57" si="82">AK52*AK55/12</f>
        <v>12.736644666666669</v>
      </c>
      <c r="AL57" s="114">
        <f t="shared" si="82"/>
        <v>12.736644666666669</v>
      </c>
      <c r="AM57" s="114">
        <f t="shared" si="82"/>
        <v>12.736644666666669</v>
      </c>
      <c r="AN57" s="114">
        <f t="shared" si="82"/>
        <v>12.736644666666669</v>
      </c>
      <c r="AO57" s="114">
        <f t="shared" si="82"/>
        <v>12.736644666666669</v>
      </c>
      <c r="AP57" s="114">
        <f t="shared" si="82"/>
        <v>12.736644666666669</v>
      </c>
      <c r="AQ57" s="114">
        <f t="shared" si="82"/>
        <v>12.736644666666669</v>
      </c>
      <c r="AR57" s="114">
        <f t="shared" si="82"/>
        <v>12.736644666666669</v>
      </c>
      <c r="AS57" s="114">
        <f t="shared" si="82"/>
        <v>12.736644666666669</v>
      </c>
      <c r="AT57" s="114">
        <f t="shared" si="82"/>
        <v>12.736644666666669</v>
      </c>
      <c r="AU57" s="114">
        <f t="shared" si="82"/>
        <v>12.736644666666669</v>
      </c>
      <c r="AV57" s="114">
        <f t="shared" si="82"/>
        <v>12.736644666666669</v>
      </c>
      <c r="AW57" s="114">
        <f t="shared" si="82"/>
        <v>12.736644666666669</v>
      </c>
      <c r="AX57" s="114">
        <f t="shared" si="82"/>
        <v>12.736644666666669</v>
      </c>
      <c r="AY57" s="114">
        <f t="shared" si="82"/>
        <v>12.736644666666669</v>
      </c>
      <c r="AZ57" s="114">
        <f t="shared" si="82"/>
        <v>12.736644666666669</v>
      </c>
      <c r="BA57" s="114">
        <f t="shared" si="82"/>
        <v>12.736644666666669</v>
      </c>
      <c r="BB57" s="114">
        <f t="shared" si="82"/>
        <v>12.736644666666669</v>
      </c>
      <c r="BC57" s="114">
        <f t="shared" si="82"/>
        <v>12.736644666666669</v>
      </c>
      <c r="BD57" s="114">
        <f t="shared" si="82"/>
        <v>12.736644666666669</v>
      </c>
      <c r="BE57" s="114">
        <f t="shared" si="82"/>
        <v>12.736644666666669</v>
      </c>
      <c r="BF57" s="114">
        <f t="shared" si="82"/>
        <v>12.736644666666669</v>
      </c>
      <c r="BG57" s="114">
        <f t="shared" si="82"/>
        <v>12.736644666666669</v>
      </c>
      <c r="BH57" s="114">
        <f t="shared" si="82"/>
        <v>12.736644666666669</v>
      </c>
      <c r="BI57" s="114">
        <f t="shared" si="82"/>
        <v>12.736644666666669</v>
      </c>
      <c r="BJ57" s="114">
        <f t="shared" si="82"/>
        <v>12.736644666666669</v>
      </c>
      <c r="BK57" s="114">
        <f t="shared" si="82"/>
        <v>12.736644666666669</v>
      </c>
      <c r="BL57" s="114">
        <f t="shared" si="82"/>
        <v>12.736644666666669</v>
      </c>
      <c r="BM57" s="114">
        <f t="shared" si="82"/>
        <v>12.736644666666669</v>
      </c>
      <c r="BN57" s="114">
        <f t="shared" si="82"/>
        <v>12.736644666666669</v>
      </c>
      <c r="BO57" s="114">
        <f t="shared" si="82"/>
        <v>12.736644666666669</v>
      </c>
      <c r="BP57" s="114">
        <f t="shared" si="82"/>
        <v>12.736644666666669</v>
      </c>
      <c r="BQ57" s="114">
        <f t="shared" ref="BQ57:CD57" si="83">BQ52*BQ55/12</f>
        <v>12.736644666666669</v>
      </c>
      <c r="BR57" s="114">
        <f t="shared" si="83"/>
        <v>12.736644666666669</v>
      </c>
      <c r="BS57" s="114">
        <f t="shared" si="83"/>
        <v>11.040481333333332</v>
      </c>
      <c r="BT57" s="114">
        <f t="shared" si="83"/>
        <v>10.608730666666666</v>
      </c>
      <c r="BU57" s="114">
        <f t="shared" si="83"/>
        <v>10.608730666666666</v>
      </c>
      <c r="BV57" s="114">
        <f t="shared" si="83"/>
        <v>10.608730666666666</v>
      </c>
      <c r="BW57" s="114">
        <f t="shared" si="83"/>
        <v>10.608730666666666</v>
      </c>
      <c r="BX57" s="114">
        <f t="shared" si="83"/>
        <v>10.608730666666666</v>
      </c>
      <c r="BY57" s="114">
        <f t="shared" si="83"/>
        <v>10.608730666666666</v>
      </c>
      <c r="BZ57" s="114">
        <f t="shared" si="83"/>
        <v>10.608730666666666</v>
      </c>
      <c r="CA57" s="114">
        <f t="shared" si="83"/>
        <v>10.608730666666666</v>
      </c>
      <c r="CB57" s="114">
        <f t="shared" si="83"/>
        <v>10.608730666666666</v>
      </c>
      <c r="CC57" s="114">
        <f t="shared" si="83"/>
        <v>10.608730666666666</v>
      </c>
      <c r="CD57" s="114">
        <f t="shared" si="83"/>
        <v>10.608730666666666</v>
      </c>
      <c r="CE57" s="61"/>
    </row>
    <row r="58" spans="1:84" s="47" customFormat="1" ht="18.600000000000001" thickBot="1" x14ac:dyDescent="0.4">
      <c r="A58" s="51" t="s">
        <v>56</v>
      </c>
      <c r="B58" s="44"/>
      <c r="C58" s="43"/>
      <c r="D58" s="106">
        <v>0</v>
      </c>
      <c r="E58" s="105">
        <f t="shared" ref="E58:AJ58" si="84">SUM(E56:E57)</f>
        <v>12.860002</v>
      </c>
      <c r="F58" s="105">
        <f t="shared" si="84"/>
        <v>12.860002</v>
      </c>
      <c r="G58" s="105">
        <f t="shared" si="84"/>
        <v>12.860002</v>
      </c>
      <c r="H58" s="105">
        <f t="shared" si="84"/>
        <v>12.860002</v>
      </c>
      <c r="I58" s="105">
        <f t="shared" si="84"/>
        <v>12.860002</v>
      </c>
      <c r="J58" s="105">
        <f t="shared" si="84"/>
        <v>12.829162666666667</v>
      </c>
      <c r="K58" s="105">
        <f t="shared" si="84"/>
        <v>12.736644666666669</v>
      </c>
      <c r="L58" s="105">
        <f t="shared" si="84"/>
        <v>12.736644666666669</v>
      </c>
      <c r="M58" s="105">
        <f t="shared" si="84"/>
        <v>12.736644666666669</v>
      </c>
      <c r="N58" s="105">
        <f t="shared" si="84"/>
        <v>12.736644666666669</v>
      </c>
      <c r="O58" s="105">
        <f t="shared" si="84"/>
        <v>12.736644666666669</v>
      </c>
      <c r="P58" s="105">
        <f t="shared" si="84"/>
        <v>12.736644666666669</v>
      </c>
      <c r="Q58" s="105">
        <f t="shared" si="84"/>
        <v>12.736644666666669</v>
      </c>
      <c r="R58" s="105">
        <f t="shared" si="84"/>
        <v>12.736644666666669</v>
      </c>
      <c r="S58" s="105">
        <f t="shared" si="84"/>
        <v>12.736644666666669</v>
      </c>
      <c r="T58" s="105">
        <f t="shared" si="84"/>
        <v>12.736644666666669</v>
      </c>
      <c r="U58" s="105">
        <f t="shared" si="84"/>
        <v>12.736644666666669</v>
      </c>
      <c r="V58" s="105">
        <f t="shared" si="84"/>
        <v>12.736644666666669</v>
      </c>
      <c r="W58" s="105">
        <f t="shared" si="84"/>
        <v>12.736644666666669</v>
      </c>
      <c r="X58" s="105">
        <f t="shared" si="84"/>
        <v>12.736644666666669</v>
      </c>
      <c r="Y58" s="105">
        <f t="shared" si="84"/>
        <v>12.736644666666669</v>
      </c>
      <c r="Z58" s="105">
        <f t="shared" si="84"/>
        <v>12.736644666666669</v>
      </c>
      <c r="AA58" s="105">
        <f t="shared" si="84"/>
        <v>12.736644666666669</v>
      </c>
      <c r="AB58" s="105">
        <f t="shared" si="84"/>
        <v>12.736644666666669</v>
      </c>
      <c r="AC58" s="105">
        <f t="shared" si="84"/>
        <v>12.736644666666669</v>
      </c>
      <c r="AD58" s="105">
        <f t="shared" si="84"/>
        <v>12.736644666666669</v>
      </c>
      <c r="AE58" s="105">
        <f t="shared" si="84"/>
        <v>12.736644666666669</v>
      </c>
      <c r="AF58" s="105">
        <f t="shared" si="84"/>
        <v>12.736644666666669</v>
      </c>
      <c r="AG58" s="105">
        <f t="shared" si="84"/>
        <v>12.736644666666669</v>
      </c>
      <c r="AH58" s="105">
        <f t="shared" si="84"/>
        <v>12.736644666666669</v>
      </c>
      <c r="AI58" s="105">
        <f t="shared" si="84"/>
        <v>12.736644666666669</v>
      </c>
      <c r="AJ58" s="105">
        <f t="shared" si="84"/>
        <v>12.736644666666669</v>
      </c>
      <c r="AK58" s="105">
        <f t="shared" ref="AK58:BP58" si="85">SUM(AK56:AK57)</f>
        <v>12.736644666666669</v>
      </c>
      <c r="AL58" s="105">
        <f t="shared" si="85"/>
        <v>12.736644666666669</v>
      </c>
      <c r="AM58" s="105">
        <f t="shared" si="85"/>
        <v>12.736644666666669</v>
      </c>
      <c r="AN58" s="105">
        <f t="shared" si="85"/>
        <v>12.736644666666669</v>
      </c>
      <c r="AO58" s="105">
        <f t="shared" si="85"/>
        <v>12.736644666666669</v>
      </c>
      <c r="AP58" s="105">
        <f t="shared" si="85"/>
        <v>12.736644666666669</v>
      </c>
      <c r="AQ58" s="105">
        <f t="shared" si="85"/>
        <v>12.736644666666669</v>
      </c>
      <c r="AR58" s="105">
        <f t="shared" si="85"/>
        <v>12.736644666666669</v>
      </c>
      <c r="AS58" s="105">
        <f t="shared" si="85"/>
        <v>12.736644666666669</v>
      </c>
      <c r="AT58" s="105">
        <f t="shared" si="85"/>
        <v>12.736644666666669</v>
      </c>
      <c r="AU58" s="105">
        <f t="shared" si="85"/>
        <v>12.736644666666669</v>
      </c>
      <c r="AV58" s="105">
        <f t="shared" si="85"/>
        <v>12.736644666666669</v>
      </c>
      <c r="AW58" s="105">
        <f t="shared" si="85"/>
        <v>12.736644666666669</v>
      </c>
      <c r="AX58" s="105">
        <f t="shared" si="85"/>
        <v>12.736644666666669</v>
      </c>
      <c r="AY58" s="105">
        <f t="shared" si="85"/>
        <v>12.736644666666669</v>
      </c>
      <c r="AZ58" s="105">
        <f t="shared" si="85"/>
        <v>12.736644666666669</v>
      </c>
      <c r="BA58" s="105">
        <f t="shared" si="85"/>
        <v>12.736644666666669</v>
      </c>
      <c r="BB58" s="105">
        <f t="shared" si="85"/>
        <v>12.736644666666669</v>
      </c>
      <c r="BC58" s="105">
        <f t="shared" si="85"/>
        <v>12.736644666666669</v>
      </c>
      <c r="BD58" s="105">
        <f t="shared" si="85"/>
        <v>12.736644666666669</v>
      </c>
      <c r="BE58" s="105">
        <f t="shared" si="85"/>
        <v>12.736644666666669</v>
      </c>
      <c r="BF58" s="105">
        <f t="shared" si="85"/>
        <v>12.736644666666669</v>
      </c>
      <c r="BG58" s="105">
        <f t="shared" si="85"/>
        <v>12.736644666666669</v>
      </c>
      <c r="BH58" s="105">
        <f t="shared" si="85"/>
        <v>12.736644666666669</v>
      </c>
      <c r="BI58" s="105">
        <f t="shared" si="85"/>
        <v>12.736644666666669</v>
      </c>
      <c r="BJ58" s="105">
        <f t="shared" si="85"/>
        <v>12.736644666666669</v>
      </c>
      <c r="BK58" s="105">
        <f t="shared" si="85"/>
        <v>12.736644666666669</v>
      </c>
      <c r="BL58" s="105">
        <f t="shared" si="85"/>
        <v>12.736644666666669</v>
      </c>
      <c r="BM58" s="105">
        <f t="shared" si="85"/>
        <v>12.736644666666669</v>
      </c>
      <c r="BN58" s="105">
        <f t="shared" si="85"/>
        <v>12.736644666666669</v>
      </c>
      <c r="BO58" s="105">
        <f t="shared" si="85"/>
        <v>12.736644666666669</v>
      </c>
      <c r="BP58" s="105">
        <f t="shared" si="85"/>
        <v>12.736644666666669</v>
      </c>
      <c r="BQ58" s="105">
        <f t="shared" ref="BQ58:CD58" si="86">SUM(BQ56:BQ57)</f>
        <v>12.736644666666669</v>
      </c>
      <c r="BR58" s="105">
        <f t="shared" si="86"/>
        <v>12.736644666666669</v>
      </c>
      <c r="BS58" s="105">
        <f t="shared" si="86"/>
        <v>11.040481333333332</v>
      </c>
      <c r="BT58" s="105">
        <f t="shared" si="86"/>
        <v>10.608730666666666</v>
      </c>
      <c r="BU58" s="105">
        <f t="shared" si="86"/>
        <v>10.608730666666666</v>
      </c>
      <c r="BV58" s="105">
        <f t="shared" si="86"/>
        <v>10.608730666666666</v>
      </c>
      <c r="BW58" s="105">
        <f t="shared" si="86"/>
        <v>10.608730666666666</v>
      </c>
      <c r="BX58" s="105">
        <f t="shared" si="86"/>
        <v>10.608730666666666</v>
      </c>
      <c r="BY58" s="105">
        <f t="shared" si="86"/>
        <v>10.608730666666666</v>
      </c>
      <c r="BZ58" s="105">
        <f t="shared" si="86"/>
        <v>10.608730666666666</v>
      </c>
      <c r="CA58" s="105">
        <f t="shared" si="86"/>
        <v>10.608730666666666</v>
      </c>
      <c r="CB58" s="105">
        <f t="shared" si="86"/>
        <v>10.608730666666666</v>
      </c>
      <c r="CC58" s="105">
        <f t="shared" si="86"/>
        <v>10.608730666666666</v>
      </c>
      <c r="CD58" s="105">
        <f t="shared" si="86"/>
        <v>10.608730666666666</v>
      </c>
      <c r="CE58" s="104">
        <f>SUM(E58:CD58)</f>
        <v>969.06437133333282</v>
      </c>
      <c r="CF58" s="101">
        <v>3780</v>
      </c>
    </row>
    <row r="59" spans="1:84" s="47" customFormat="1" ht="15.6" thickTop="1" thickBot="1" x14ac:dyDescent="0.35">
      <c r="A59" s="79" t="s">
        <v>64</v>
      </c>
      <c r="B59" s="78"/>
      <c r="C59" s="77"/>
      <c r="D59" s="103"/>
      <c r="E59" s="102">
        <f>+E58</f>
        <v>12.860002</v>
      </c>
      <c r="F59" s="102">
        <f t="shared" ref="F59:AK59" si="87">+E59+F58</f>
        <v>25.720003999999999</v>
      </c>
      <c r="G59" s="102">
        <f t="shared" si="87"/>
        <v>38.580005999999997</v>
      </c>
      <c r="H59" s="102">
        <f t="shared" si="87"/>
        <v>51.440007999999999</v>
      </c>
      <c r="I59" s="102">
        <f t="shared" si="87"/>
        <v>64.30001</v>
      </c>
      <c r="J59" s="102">
        <f t="shared" si="87"/>
        <v>77.129172666666662</v>
      </c>
      <c r="K59" s="102">
        <f t="shared" si="87"/>
        <v>89.865817333333325</v>
      </c>
      <c r="L59" s="102">
        <f t="shared" si="87"/>
        <v>102.60246199999999</v>
      </c>
      <c r="M59" s="102">
        <f t="shared" si="87"/>
        <v>115.33910666666665</v>
      </c>
      <c r="N59" s="102">
        <f t="shared" si="87"/>
        <v>128.07575133333333</v>
      </c>
      <c r="O59" s="102">
        <f t="shared" si="87"/>
        <v>140.81239600000001</v>
      </c>
      <c r="P59" s="102">
        <f t="shared" si="87"/>
        <v>153.54904066666668</v>
      </c>
      <c r="Q59" s="102">
        <f t="shared" si="87"/>
        <v>166.28568533333336</v>
      </c>
      <c r="R59" s="102">
        <f t="shared" si="87"/>
        <v>179.02233000000004</v>
      </c>
      <c r="S59" s="102">
        <f t="shared" si="87"/>
        <v>191.75897466666672</v>
      </c>
      <c r="T59" s="102">
        <f t="shared" si="87"/>
        <v>204.49561933333339</v>
      </c>
      <c r="U59" s="102">
        <f t="shared" si="87"/>
        <v>217.23226400000007</v>
      </c>
      <c r="V59" s="102">
        <f t="shared" si="87"/>
        <v>229.96890866666675</v>
      </c>
      <c r="W59" s="102">
        <f t="shared" si="87"/>
        <v>242.70555333333343</v>
      </c>
      <c r="X59" s="102">
        <f t="shared" si="87"/>
        <v>255.4421980000001</v>
      </c>
      <c r="Y59" s="102">
        <f t="shared" si="87"/>
        <v>268.17884266666675</v>
      </c>
      <c r="Z59" s="102">
        <f t="shared" si="87"/>
        <v>280.91548733333343</v>
      </c>
      <c r="AA59" s="102">
        <f t="shared" si="87"/>
        <v>293.65213200000011</v>
      </c>
      <c r="AB59" s="102">
        <f t="shared" si="87"/>
        <v>306.38877666666679</v>
      </c>
      <c r="AC59" s="102">
        <f t="shared" si="87"/>
        <v>319.12542133333346</v>
      </c>
      <c r="AD59" s="102">
        <f t="shared" si="87"/>
        <v>331.86206600000014</v>
      </c>
      <c r="AE59" s="102">
        <f t="shared" si="87"/>
        <v>344.59871066666682</v>
      </c>
      <c r="AF59" s="102">
        <f t="shared" si="87"/>
        <v>357.3353553333335</v>
      </c>
      <c r="AG59" s="102">
        <f t="shared" si="87"/>
        <v>370.07200000000017</v>
      </c>
      <c r="AH59" s="102">
        <f t="shared" si="87"/>
        <v>382.80864466666685</v>
      </c>
      <c r="AI59" s="102">
        <f t="shared" si="87"/>
        <v>395.54528933333353</v>
      </c>
      <c r="AJ59" s="102">
        <f t="shared" si="87"/>
        <v>408.28193400000021</v>
      </c>
      <c r="AK59" s="102">
        <f t="shared" si="87"/>
        <v>421.01857866666688</v>
      </c>
      <c r="AL59" s="102">
        <f t="shared" ref="AL59:BQ59" si="88">+AK59+AL58</f>
        <v>433.75522333333356</v>
      </c>
      <c r="AM59" s="102">
        <f t="shared" si="88"/>
        <v>446.49186800000024</v>
      </c>
      <c r="AN59" s="102">
        <f t="shared" si="88"/>
        <v>459.22851266666692</v>
      </c>
      <c r="AO59" s="102">
        <f t="shared" si="88"/>
        <v>471.96515733333359</v>
      </c>
      <c r="AP59" s="102">
        <f t="shared" si="88"/>
        <v>484.70180200000027</v>
      </c>
      <c r="AQ59" s="102">
        <f t="shared" si="88"/>
        <v>497.43844666666695</v>
      </c>
      <c r="AR59" s="102">
        <f t="shared" si="88"/>
        <v>510.17509133333363</v>
      </c>
      <c r="AS59" s="102">
        <f t="shared" si="88"/>
        <v>522.91173600000025</v>
      </c>
      <c r="AT59" s="102">
        <f t="shared" si="88"/>
        <v>535.64838066666687</v>
      </c>
      <c r="AU59" s="102">
        <f t="shared" si="88"/>
        <v>548.38502533333349</v>
      </c>
      <c r="AV59" s="102">
        <f t="shared" si="88"/>
        <v>561.12167000000011</v>
      </c>
      <c r="AW59" s="102">
        <f t="shared" si="88"/>
        <v>573.85831466666673</v>
      </c>
      <c r="AX59" s="102">
        <f t="shared" si="88"/>
        <v>586.59495933333335</v>
      </c>
      <c r="AY59" s="102">
        <f t="shared" si="88"/>
        <v>599.33160399999997</v>
      </c>
      <c r="AZ59" s="102">
        <f t="shared" si="88"/>
        <v>612.06824866666659</v>
      </c>
      <c r="BA59" s="102">
        <f t="shared" si="88"/>
        <v>624.80489333333321</v>
      </c>
      <c r="BB59" s="102">
        <f t="shared" si="88"/>
        <v>637.54153799999983</v>
      </c>
      <c r="BC59" s="102">
        <f t="shared" si="88"/>
        <v>650.27818266666645</v>
      </c>
      <c r="BD59" s="102">
        <f t="shared" si="88"/>
        <v>663.01482733333307</v>
      </c>
      <c r="BE59" s="102">
        <f t="shared" si="88"/>
        <v>675.75147199999969</v>
      </c>
      <c r="BF59" s="102">
        <f t="shared" si="88"/>
        <v>688.48811666666631</v>
      </c>
      <c r="BG59" s="102">
        <f t="shared" si="88"/>
        <v>701.22476133333294</v>
      </c>
      <c r="BH59" s="102">
        <f t="shared" si="88"/>
        <v>713.96140599999956</v>
      </c>
      <c r="BI59" s="102">
        <f t="shared" si="88"/>
        <v>726.69805066666618</v>
      </c>
      <c r="BJ59" s="102">
        <f t="shared" si="88"/>
        <v>739.4346953333328</v>
      </c>
      <c r="BK59" s="102">
        <f t="shared" si="88"/>
        <v>752.17133999999942</v>
      </c>
      <c r="BL59" s="102">
        <f t="shared" si="88"/>
        <v>764.90798466666604</v>
      </c>
      <c r="BM59" s="102">
        <f t="shared" si="88"/>
        <v>777.64462933333266</v>
      </c>
      <c r="BN59" s="102">
        <f t="shared" si="88"/>
        <v>790.38127399999928</v>
      </c>
      <c r="BO59" s="102">
        <f t="shared" si="88"/>
        <v>803.1179186666659</v>
      </c>
      <c r="BP59" s="102">
        <f t="shared" si="88"/>
        <v>815.85456333333252</v>
      </c>
      <c r="BQ59" s="102">
        <f t="shared" si="88"/>
        <v>828.59120799999914</v>
      </c>
      <c r="BR59" s="102">
        <f t="shared" ref="BR59:CD59" si="89">+BQ59+BR58</f>
        <v>841.32785266666576</v>
      </c>
      <c r="BS59" s="102">
        <f t="shared" si="89"/>
        <v>852.36833399999909</v>
      </c>
      <c r="BT59" s="102">
        <f t="shared" si="89"/>
        <v>862.9770646666658</v>
      </c>
      <c r="BU59" s="102">
        <f t="shared" si="89"/>
        <v>873.5857953333325</v>
      </c>
      <c r="BV59" s="102">
        <f t="shared" si="89"/>
        <v>884.1945259999992</v>
      </c>
      <c r="BW59" s="102">
        <f t="shared" si="89"/>
        <v>894.8032566666659</v>
      </c>
      <c r="BX59" s="102">
        <f t="shared" si="89"/>
        <v>905.4119873333326</v>
      </c>
      <c r="BY59" s="102">
        <f t="shared" si="89"/>
        <v>916.02071799999931</v>
      </c>
      <c r="BZ59" s="102">
        <f t="shared" si="89"/>
        <v>926.62944866666601</v>
      </c>
      <c r="CA59" s="102">
        <f t="shared" si="89"/>
        <v>937.23817933333271</v>
      </c>
      <c r="CB59" s="102">
        <f t="shared" si="89"/>
        <v>947.84690999999941</v>
      </c>
      <c r="CC59" s="102">
        <f t="shared" si="89"/>
        <v>958.45564066666611</v>
      </c>
      <c r="CD59" s="102">
        <f t="shared" si="89"/>
        <v>969.06437133333282</v>
      </c>
      <c r="CE59" s="157">
        <f>+CD59-CE58</f>
        <v>0</v>
      </c>
      <c r="CF59" s="101"/>
    </row>
    <row r="60" spans="1:84" s="94" customFormat="1" ht="15" thickTop="1" x14ac:dyDescent="0.3">
      <c r="A60" s="100"/>
      <c r="B60" s="99" t="s">
        <v>63</v>
      </c>
      <c r="C60" s="95" t="s">
        <v>62</v>
      </c>
      <c r="D60" s="98">
        <v>43268</v>
      </c>
      <c r="E60" s="97">
        <v>43298</v>
      </c>
      <c r="F60" s="97">
        <v>43329</v>
      </c>
      <c r="G60" s="97">
        <v>43360</v>
      </c>
      <c r="H60" s="97">
        <v>43390</v>
      </c>
      <c r="I60" s="97">
        <v>43421</v>
      </c>
      <c r="J60" s="97">
        <v>43451</v>
      </c>
      <c r="K60" s="97">
        <v>43118</v>
      </c>
      <c r="L60" s="97">
        <v>43149</v>
      </c>
      <c r="M60" s="97">
        <v>43177</v>
      </c>
      <c r="N60" s="97">
        <v>43208</v>
      </c>
      <c r="O60" s="97">
        <v>43238</v>
      </c>
      <c r="P60" s="97">
        <v>43269</v>
      </c>
      <c r="Q60" s="97">
        <v>43299</v>
      </c>
      <c r="R60" s="97">
        <v>43330</v>
      </c>
      <c r="S60" s="97">
        <v>43361</v>
      </c>
      <c r="T60" s="97">
        <v>43391</v>
      </c>
      <c r="U60" s="97">
        <v>43422</v>
      </c>
      <c r="V60" s="97">
        <v>43452</v>
      </c>
      <c r="W60" s="97">
        <v>43484</v>
      </c>
      <c r="X60" s="97">
        <v>43515</v>
      </c>
      <c r="Y60" s="97">
        <v>43543</v>
      </c>
      <c r="Z60" s="97">
        <v>43574</v>
      </c>
      <c r="AA60" s="97">
        <v>43604</v>
      </c>
      <c r="AB60" s="97">
        <v>43635</v>
      </c>
      <c r="AC60" s="97">
        <v>43665</v>
      </c>
      <c r="AD60" s="97">
        <v>43696</v>
      </c>
      <c r="AE60" s="97">
        <v>43727</v>
      </c>
      <c r="AF60" s="97">
        <v>43757</v>
      </c>
      <c r="AG60" s="97">
        <v>43788</v>
      </c>
      <c r="AH60" s="97">
        <v>43818</v>
      </c>
      <c r="AI60" s="97">
        <v>43850</v>
      </c>
      <c r="AJ60" s="97">
        <v>43881</v>
      </c>
      <c r="AK60" s="97">
        <v>43910</v>
      </c>
      <c r="AL60" s="97">
        <v>43941</v>
      </c>
      <c r="AM60" s="97">
        <v>43971</v>
      </c>
      <c r="AN60" s="97">
        <v>44002</v>
      </c>
      <c r="AO60" s="97">
        <v>44032</v>
      </c>
      <c r="AP60" s="97">
        <v>44063</v>
      </c>
      <c r="AQ60" s="97">
        <v>44094</v>
      </c>
      <c r="AR60" s="97">
        <v>44124</v>
      </c>
      <c r="AS60" s="97">
        <v>44155</v>
      </c>
      <c r="AT60" s="97">
        <v>44185</v>
      </c>
      <c r="AU60" s="97">
        <v>44217</v>
      </c>
      <c r="AV60" s="97">
        <v>44248</v>
      </c>
      <c r="AW60" s="97">
        <v>44276</v>
      </c>
      <c r="AX60" s="97">
        <v>44307</v>
      </c>
      <c r="AY60" s="97">
        <v>44337</v>
      </c>
      <c r="AZ60" s="97">
        <v>44368</v>
      </c>
      <c r="BA60" s="97">
        <v>44398</v>
      </c>
      <c r="BB60" s="97">
        <v>44429</v>
      </c>
      <c r="BC60" s="97">
        <v>44460</v>
      </c>
      <c r="BD60" s="97">
        <v>44490</v>
      </c>
      <c r="BE60" s="97">
        <v>44521</v>
      </c>
      <c r="BF60" s="97">
        <v>44551</v>
      </c>
      <c r="BG60" s="97">
        <v>44583</v>
      </c>
      <c r="BH60" s="97">
        <v>44614</v>
      </c>
      <c r="BI60" s="97">
        <v>44642</v>
      </c>
      <c r="BJ60" s="97">
        <v>44673</v>
      </c>
      <c r="BK60" s="97">
        <v>44703</v>
      </c>
      <c r="BL60" s="97">
        <v>44734</v>
      </c>
      <c r="BM60" s="97">
        <v>44764</v>
      </c>
      <c r="BN60" s="97">
        <v>44795</v>
      </c>
      <c r="BO60" s="97">
        <v>44826</v>
      </c>
      <c r="BP60" s="97">
        <v>44856</v>
      </c>
      <c r="BQ60" s="97">
        <v>44887</v>
      </c>
      <c r="BR60" s="97">
        <v>44917</v>
      </c>
      <c r="BS60" s="97">
        <v>44949</v>
      </c>
      <c r="BT60" s="97">
        <v>44980</v>
      </c>
      <c r="BU60" s="97">
        <v>45008</v>
      </c>
      <c r="BV60" s="97">
        <v>45039</v>
      </c>
      <c r="BW60" s="97">
        <v>45069</v>
      </c>
      <c r="BX60" s="97">
        <v>45100</v>
      </c>
      <c r="BY60" s="97">
        <v>45130</v>
      </c>
      <c r="BZ60" s="97">
        <v>45161</v>
      </c>
      <c r="CA60" s="97">
        <v>45192</v>
      </c>
      <c r="CB60" s="97">
        <v>45222</v>
      </c>
      <c r="CC60" s="97">
        <v>45253</v>
      </c>
      <c r="CD60" s="97">
        <v>48571</v>
      </c>
      <c r="CE60" s="96"/>
    </row>
    <row r="61" spans="1:84" x14ac:dyDescent="0.3">
      <c r="A61" s="194">
        <v>109088130</v>
      </c>
      <c r="B61" s="89">
        <v>42915</v>
      </c>
      <c r="C61" s="43">
        <v>3780</v>
      </c>
      <c r="D61" s="115">
        <v>0</v>
      </c>
      <c r="E61" s="114">
        <v>4213360.25</v>
      </c>
      <c r="F61" s="114">
        <v>4213360.25</v>
      </c>
      <c r="G61" s="114">
        <v>4213360.25</v>
      </c>
      <c r="H61" s="114">
        <v>4213360.25</v>
      </c>
      <c r="I61" s="114">
        <v>4213360.25</v>
      </c>
      <c r="J61" s="114">
        <v>4213360.25</v>
      </c>
      <c r="K61" s="114">
        <v>0</v>
      </c>
      <c r="L61" s="114">
        <v>4213360.25</v>
      </c>
      <c r="M61" s="114">
        <v>4213360.25</v>
      </c>
      <c r="N61" s="114">
        <v>4213360.25</v>
      </c>
      <c r="O61" s="114">
        <v>4213360.25</v>
      </c>
      <c r="P61" s="114">
        <v>4213360.25</v>
      </c>
      <c r="Q61" s="114">
        <v>4213360.25</v>
      </c>
      <c r="R61" s="114">
        <v>4213360.25</v>
      </c>
      <c r="S61" s="114">
        <v>4213360.25</v>
      </c>
      <c r="T61" s="114">
        <v>4213360.25</v>
      </c>
      <c r="U61" s="114">
        <v>4213360.25</v>
      </c>
      <c r="V61" s="114">
        <v>4213860.49</v>
      </c>
      <c r="W61" s="114">
        <v>4213860.49</v>
      </c>
      <c r="X61" s="114">
        <v>4213860.49</v>
      </c>
      <c r="Y61" s="114">
        <v>4213860.49</v>
      </c>
      <c r="Z61" s="114">
        <v>4213860.49</v>
      </c>
      <c r="AA61" s="114">
        <v>4213860.49</v>
      </c>
      <c r="AB61" s="114">
        <v>4213860.49</v>
      </c>
      <c r="AC61" s="114">
        <v>4213860.49</v>
      </c>
      <c r="AD61" s="114">
        <v>4213860.49</v>
      </c>
      <c r="AE61" s="114">
        <v>4213860.49</v>
      </c>
      <c r="AF61" s="114">
        <v>4213860.49</v>
      </c>
      <c r="AG61" s="114">
        <f>AF63</f>
        <v>4214043.34</v>
      </c>
      <c r="AH61" s="114">
        <v>4214043.34</v>
      </c>
      <c r="AI61" s="114">
        <f>AH61</f>
        <v>4214043.34</v>
      </c>
      <c r="AJ61" s="114">
        <f>AI61</f>
        <v>4214043.34</v>
      </c>
      <c r="AK61" s="114">
        <f>AJ61</f>
        <v>4214043.34</v>
      </c>
      <c r="AL61" s="114">
        <f>AK61</f>
        <v>4214043.34</v>
      </c>
      <c r="AM61" s="114">
        <f>AL61</f>
        <v>4214043.34</v>
      </c>
      <c r="AN61" s="114">
        <f t="shared" ref="AN61:AU61" si="90">AM63</f>
        <v>4214059.5</v>
      </c>
      <c r="AO61" s="114">
        <f t="shared" si="90"/>
        <v>4214059.5</v>
      </c>
      <c r="AP61" s="114">
        <f t="shared" si="90"/>
        <v>4214059.5</v>
      </c>
      <c r="AQ61" s="114">
        <f t="shared" si="90"/>
        <v>4214059.5</v>
      </c>
      <c r="AR61" s="114">
        <f t="shared" si="90"/>
        <v>4214059.5</v>
      </c>
      <c r="AS61" s="114">
        <f t="shared" si="90"/>
        <v>4215649.24</v>
      </c>
      <c r="AT61" s="114">
        <f t="shared" si="90"/>
        <v>4215649.24</v>
      </c>
      <c r="AU61" s="114">
        <f t="shared" si="90"/>
        <v>4215649.24</v>
      </c>
      <c r="AV61" s="114">
        <v>4215649.24</v>
      </c>
      <c r="AW61" s="114">
        <v>4215649.24</v>
      </c>
      <c r="AX61" s="114">
        <v>4215649.24</v>
      </c>
      <c r="AY61" s="114">
        <v>4215649.24</v>
      </c>
      <c r="AZ61" s="114">
        <v>4215649.24</v>
      </c>
      <c r="BA61" s="114">
        <v>4215649.24</v>
      </c>
      <c r="BB61" s="114">
        <v>4215649.24</v>
      </c>
      <c r="BC61" s="114">
        <v>4215649.24</v>
      </c>
      <c r="BD61" s="114">
        <v>4215649.24</v>
      </c>
      <c r="BE61" s="114">
        <v>4215649.24</v>
      </c>
      <c r="BF61" s="114">
        <v>4215649.24</v>
      </c>
      <c r="BG61" s="114">
        <v>4215649.24</v>
      </c>
      <c r="BH61" s="114">
        <v>4215649.24</v>
      </c>
      <c r="BI61" s="114">
        <v>4215649.24</v>
      </c>
      <c r="BJ61" s="114">
        <v>4215649.24</v>
      </c>
      <c r="BK61" s="114">
        <v>4215649.24</v>
      </c>
      <c r="BL61" s="114">
        <v>4215649.24</v>
      </c>
      <c r="BM61" s="114">
        <v>4215649.24</v>
      </c>
      <c r="BN61" s="114">
        <v>4215649.24</v>
      </c>
      <c r="BO61" s="120">
        <v>4215649.24</v>
      </c>
      <c r="BP61" s="120">
        <v>4215649.24</v>
      </c>
      <c r="BQ61" s="120">
        <v>4215649.24</v>
      </c>
      <c r="BR61" s="120">
        <v>4215649.24</v>
      </c>
      <c r="BS61" s="120">
        <v>4215649.24</v>
      </c>
      <c r="BT61" s="120">
        <v>4215649.24</v>
      </c>
      <c r="BU61" s="120">
        <f t="shared" ref="BU61:CD61" si="91">BT61</f>
        <v>4215649.24</v>
      </c>
      <c r="BV61" s="120">
        <f t="shared" si="91"/>
        <v>4215649.24</v>
      </c>
      <c r="BW61" s="120">
        <f t="shared" si="91"/>
        <v>4215649.24</v>
      </c>
      <c r="BX61" s="120">
        <f t="shared" si="91"/>
        <v>4215649.24</v>
      </c>
      <c r="BY61" s="120">
        <f t="shared" si="91"/>
        <v>4215649.24</v>
      </c>
      <c r="BZ61" s="120">
        <f t="shared" si="91"/>
        <v>4215649.24</v>
      </c>
      <c r="CA61" s="120">
        <f t="shared" si="91"/>
        <v>4215649.24</v>
      </c>
      <c r="CB61" s="120">
        <f t="shared" si="91"/>
        <v>4215649.24</v>
      </c>
      <c r="CC61" s="120">
        <f t="shared" si="91"/>
        <v>4215649.24</v>
      </c>
      <c r="CD61" s="120">
        <f t="shared" si="91"/>
        <v>4215649.24</v>
      </c>
      <c r="CE61" s="61"/>
    </row>
    <row r="62" spans="1:84" x14ac:dyDescent="0.3">
      <c r="A62" s="45" t="s">
        <v>61</v>
      </c>
      <c r="B62" s="89"/>
      <c r="D62" s="115">
        <v>0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>
        <v>182.85</v>
      </c>
      <c r="AG62" s="114"/>
      <c r="AH62" s="114"/>
      <c r="AI62" s="114"/>
      <c r="AJ62" s="114"/>
      <c r="AK62" s="114"/>
      <c r="AL62" s="114"/>
      <c r="AM62" s="114">
        <v>16.16</v>
      </c>
      <c r="AN62" s="114"/>
      <c r="AO62" s="114"/>
      <c r="AP62" s="114"/>
      <c r="AQ62" s="114"/>
      <c r="AR62" s="114">
        <v>1589.74</v>
      </c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61"/>
    </row>
    <row r="63" spans="1:84" s="118" customFormat="1" x14ac:dyDescent="0.3">
      <c r="A63" s="51" t="s">
        <v>66</v>
      </c>
      <c r="B63" s="89"/>
      <c r="C63" s="43"/>
      <c r="D63" s="93">
        <v>0</v>
      </c>
      <c r="E63" s="92">
        <f t="shared" ref="E63:AJ63" si="92">SUM(E61:E62)</f>
        <v>4213360.25</v>
      </c>
      <c r="F63" s="91">
        <f t="shared" si="92"/>
        <v>4213360.25</v>
      </c>
      <c r="G63" s="91">
        <f t="shared" si="92"/>
        <v>4213360.25</v>
      </c>
      <c r="H63" s="91">
        <f t="shared" si="92"/>
        <v>4213360.25</v>
      </c>
      <c r="I63" s="91">
        <f t="shared" si="92"/>
        <v>4213360.25</v>
      </c>
      <c r="J63" s="91">
        <f t="shared" si="92"/>
        <v>4213360.25</v>
      </c>
      <c r="K63" s="91">
        <f t="shared" si="92"/>
        <v>0</v>
      </c>
      <c r="L63" s="91">
        <f t="shared" si="92"/>
        <v>4213360.25</v>
      </c>
      <c r="M63" s="91">
        <f t="shared" si="92"/>
        <v>4213360.25</v>
      </c>
      <c r="N63" s="91">
        <f t="shared" si="92"/>
        <v>4213360.25</v>
      </c>
      <c r="O63" s="91">
        <f t="shared" si="92"/>
        <v>4213360.25</v>
      </c>
      <c r="P63" s="91">
        <f t="shared" si="92"/>
        <v>4213360.25</v>
      </c>
      <c r="Q63" s="91">
        <f t="shared" si="92"/>
        <v>4213360.25</v>
      </c>
      <c r="R63" s="91">
        <f t="shared" si="92"/>
        <v>4213360.25</v>
      </c>
      <c r="S63" s="91">
        <f t="shared" si="92"/>
        <v>4213360.25</v>
      </c>
      <c r="T63" s="91">
        <f t="shared" si="92"/>
        <v>4213360.25</v>
      </c>
      <c r="U63" s="91">
        <f t="shared" si="92"/>
        <v>4213360.25</v>
      </c>
      <c r="V63" s="91">
        <f t="shared" si="92"/>
        <v>4213860.49</v>
      </c>
      <c r="W63" s="91">
        <f t="shared" si="92"/>
        <v>4213860.49</v>
      </c>
      <c r="X63" s="91">
        <f t="shared" si="92"/>
        <v>4213860.49</v>
      </c>
      <c r="Y63" s="91">
        <f t="shared" si="92"/>
        <v>4213860.49</v>
      </c>
      <c r="Z63" s="91">
        <f t="shared" si="92"/>
        <v>4213860.49</v>
      </c>
      <c r="AA63" s="91">
        <f t="shared" si="92"/>
        <v>4213860.49</v>
      </c>
      <c r="AB63" s="91">
        <f t="shared" si="92"/>
        <v>4213860.49</v>
      </c>
      <c r="AC63" s="91">
        <f t="shared" si="92"/>
        <v>4213860.49</v>
      </c>
      <c r="AD63" s="91">
        <f t="shared" si="92"/>
        <v>4213860.49</v>
      </c>
      <c r="AE63" s="91">
        <f t="shared" si="92"/>
        <v>4213860.49</v>
      </c>
      <c r="AF63" s="91">
        <f t="shared" si="92"/>
        <v>4214043.34</v>
      </c>
      <c r="AG63" s="91">
        <f t="shared" si="92"/>
        <v>4214043.34</v>
      </c>
      <c r="AH63" s="91">
        <f t="shared" si="92"/>
        <v>4214043.34</v>
      </c>
      <c r="AI63" s="91">
        <f t="shared" si="92"/>
        <v>4214043.34</v>
      </c>
      <c r="AJ63" s="91">
        <f t="shared" si="92"/>
        <v>4214043.34</v>
      </c>
      <c r="AK63" s="91">
        <f t="shared" ref="AK63:BE63" si="93">SUM(AK61:AK62)</f>
        <v>4214043.34</v>
      </c>
      <c r="AL63" s="91">
        <f t="shared" si="93"/>
        <v>4214043.34</v>
      </c>
      <c r="AM63" s="91">
        <f t="shared" si="93"/>
        <v>4214059.5</v>
      </c>
      <c r="AN63" s="91">
        <f t="shared" si="93"/>
        <v>4214059.5</v>
      </c>
      <c r="AO63" s="91">
        <f t="shared" si="93"/>
        <v>4214059.5</v>
      </c>
      <c r="AP63" s="91">
        <f t="shared" si="93"/>
        <v>4214059.5</v>
      </c>
      <c r="AQ63" s="91">
        <f t="shared" si="93"/>
        <v>4214059.5</v>
      </c>
      <c r="AR63" s="91">
        <f t="shared" si="93"/>
        <v>4215649.24</v>
      </c>
      <c r="AS63" s="91">
        <f t="shared" si="93"/>
        <v>4215649.24</v>
      </c>
      <c r="AT63" s="91">
        <f t="shared" si="93"/>
        <v>4215649.24</v>
      </c>
      <c r="AU63" s="91">
        <f t="shared" si="93"/>
        <v>4215649.24</v>
      </c>
      <c r="AV63" s="91">
        <f t="shared" si="93"/>
        <v>4215649.24</v>
      </c>
      <c r="AW63" s="91">
        <f t="shared" si="93"/>
        <v>4215649.24</v>
      </c>
      <c r="AX63" s="91">
        <f t="shared" si="93"/>
        <v>4215649.24</v>
      </c>
      <c r="AY63" s="91">
        <f t="shared" si="93"/>
        <v>4215649.24</v>
      </c>
      <c r="AZ63" s="91">
        <f t="shared" si="93"/>
        <v>4215649.24</v>
      </c>
      <c r="BA63" s="91">
        <f t="shared" si="93"/>
        <v>4215649.24</v>
      </c>
      <c r="BB63" s="91">
        <f t="shared" si="93"/>
        <v>4215649.24</v>
      </c>
      <c r="BC63" s="91">
        <f t="shared" si="93"/>
        <v>4215649.24</v>
      </c>
      <c r="BD63" s="91">
        <f t="shared" si="93"/>
        <v>4215649.24</v>
      </c>
      <c r="BE63" s="91">
        <f t="shared" si="93"/>
        <v>4215649.24</v>
      </c>
      <c r="BF63" s="91">
        <v>4215649.24</v>
      </c>
      <c r="BG63" s="91">
        <v>4215649.24</v>
      </c>
      <c r="BH63" s="91">
        <v>4215649.24</v>
      </c>
      <c r="BI63" s="91">
        <v>4215649.24</v>
      </c>
      <c r="BJ63" s="91">
        <v>4215649.24</v>
      </c>
      <c r="BK63" s="91">
        <v>4215649.24</v>
      </c>
      <c r="BL63" s="91">
        <v>4215649.24</v>
      </c>
      <c r="BM63" s="91">
        <v>4215649.24</v>
      </c>
      <c r="BN63" s="91">
        <v>4215649.24</v>
      </c>
      <c r="BO63" s="91">
        <v>4215649.24</v>
      </c>
      <c r="BP63" s="91">
        <v>4215649.24</v>
      </c>
      <c r="BQ63" s="91">
        <v>4215649.24</v>
      </c>
      <c r="BR63" s="91">
        <v>4215649.24</v>
      </c>
      <c r="BS63" s="91">
        <v>4215649.24</v>
      </c>
      <c r="BT63" s="91">
        <v>4215649.24</v>
      </c>
      <c r="BU63" s="91">
        <v>4215649.24</v>
      </c>
      <c r="BV63" s="91">
        <v>4215649.24</v>
      </c>
      <c r="BW63" s="91">
        <v>4215649.24</v>
      </c>
      <c r="BX63" s="91">
        <v>4215649.24</v>
      </c>
      <c r="BY63" s="91">
        <v>4215649.24</v>
      </c>
      <c r="BZ63" s="91">
        <v>4215649.24</v>
      </c>
      <c r="CA63" s="91">
        <v>4215649.24</v>
      </c>
      <c r="CB63" s="91">
        <v>4215649.24</v>
      </c>
      <c r="CC63" s="91">
        <v>4215649.24</v>
      </c>
      <c r="CD63" s="91">
        <v>4215649.24</v>
      </c>
    </row>
    <row r="64" spans="1:84" x14ac:dyDescent="0.3">
      <c r="A64" s="45" t="s">
        <v>59</v>
      </c>
      <c r="B64" s="89"/>
      <c r="D64" s="117">
        <v>4.1700000000000001E-2</v>
      </c>
      <c r="E64" s="116">
        <v>4.1700000000000001E-2</v>
      </c>
      <c r="F64" s="116">
        <v>4.1700000000000001E-2</v>
      </c>
      <c r="G64" s="116">
        <v>4.1700000000000001E-2</v>
      </c>
      <c r="H64" s="116">
        <v>4.1700000000000001E-2</v>
      </c>
      <c r="I64" s="116">
        <v>4.1700000000000001E-2</v>
      </c>
      <c r="J64" s="116">
        <v>4.1599999999999998E-2</v>
      </c>
      <c r="K64" s="116">
        <v>4.1300000000000003E-2</v>
      </c>
      <c r="L64" s="116">
        <v>4.1300000000000003E-2</v>
      </c>
      <c r="M64" s="116">
        <v>4.1300000000000003E-2</v>
      </c>
      <c r="N64" s="116">
        <v>4.1300000000000003E-2</v>
      </c>
      <c r="O64" s="116">
        <v>4.1300000000000003E-2</v>
      </c>
      <c r="P64" s="116">
        <v>4.1300000000000003E-2</v>
      </c>
      <c r="Q64" s="116">
        <v>4.1300000000000003E-2</v>
      </c>
      <c r="R64" s="116">
        <v>4.1300000000000003E-2</v>
      </c>
      <c r="S64" s="116">
        <v>4.1300000000000003E-2</v>
      </c>
      <c r="T64" s="116">
        <v>4.1300000000000003E-2</v>
      </c>
      <c r="U64" s="116">
        <v>4.1300000000000003E-2</v>
      </c>
      <c r="V64" s="116">
        <v>4.1300000000000003E-2</v>
      </c>
      <c r="W64" s="116">
        <v>4.1300000000000003E-2</v>
      </c>
      <c r="X64" s="116">
        <v>4.1300000000000003E-2</v>
      </c>
      <c r="Y64" s="116">
        <v>4.1300000000000003E-2</v>
      </c>
      <c r="Z64" s="116">
        <v>4.1300000000000003E-2</v>
      </c>
      <c r="AA64" s="116">
        <v>4.1300000000000003E-2</v>
      </c>
      <c r="AB64" s="116">
        <v>4.1300000000000003E-2</v>
      </c>
      <c r="AC64" s="116">
        <v>4.1300000000000003E-2</v>
      </c>
      <c r="AD64" s="116">
        <v>4.1300000000000003E-2</v>
      </c>
      <c r="AE64" s="116">
        <v>4.1300000000000003E-2</v>
      </c>
      <c r="AF64" s="116">
        <v>4.1300000000000003E-2</v>
      </c>
      <c r="AG64" s="116">
        <v>4.1300000000000003E-2</v>
      </c>
      <c r="AH64" s="116">
        <v>4.1300000000000003E-2</v>
      </c>
      <c r="AI64" s="116">
        <v>4.1300000000000003E-2</v>
      </c>
      <c r="AJ64" s="116">
        <v>4.1300000000000003E-2</v>
      </c>
      <c r="AK64" s="116">
        <v>4.1300000000000003E-2</v>
      </c>
      <c r="AL64" s="116">
        <v>4.1300000000000003E-2</v>
      </c>
      <c r="AM64" s="116">
        <v>4.1300000000000003E-2</v>
      </c>
      <c r="AN64" s="116">
        <v>4.1300000000000003E-2</v>
      </c>
      <c r="AO64" s="116">
        <v>4.1300000000000003E-2</v>
      </c>
      <c r="AP64" s="116">
        <v>4.1300000000000003E-2</v>
      </c>
      <c r="AQ64" s="116">
        <v>4.1300000000000003E-2</v>
      </c>
      <c r="AR64" s="116">
        <v>4.1300000000000003E-2</v>
      </c>
      <c r="AS64" s="116">
        <v>4.1300000000000003E-2</v>
      </c>
      <c r="AT64" s="116">
        <v>4.1300000000000003E-2</v>
      </c>
      <c r="AU64" s="116">
        <v>4.1300000000000003E-2</v>
      </c>
      <c r="AV64" s="116">
        <v>4.1300000000000003E-2</v>
      </c>
      <c r="AW64" s="116">
        <v>4.1300000000000003E-2</v>
      </c>
      <c r="AX64" s="116">
        <v>4.1300000000000003E-2</v>
      </c>
      <c r="AY64" s="116">
        <v>4.1300000000000003E-2</v>
      </c>
      <c r="AZ64" s="116">
        <v>4.1300000000000003E-2</v>
      </c>
      <c r="BA64" s="116">
        <v>4.1300000000000003E-2</v>
      </c>
      <c r="BB64" s="116">
        <v>4.1300000000000003E-2</v>
      </c>
      <c r="BC64" s="116">
        <v>4.1300000000000003E-2</v>
      </c>
      <c r="BD64" s="116">
        <v>4.1300000000000003E-2</v>
      </c>
      <c r="BE64" s="116">
        <v>4.1300000000000003E-2</v>
      </c>
      <c r="BF64" s="116">
        <v>4.1300000000000003E-2</v>
      </c>
      <c r="BG64" s="116">
        <v>4.1300000000000003E-2</v>
      </c>
      <c r="BH64" s="116">
        <v>4.1300000000000003E-2</v>
      </c>
      <c r="BI64" s="116">
        <v>4.1300000000000003E-2</v>
      </c>
      <c r="BJ64" s="116">
        <v>4.1300000000000003E-2</v>
      </c>
      <c r="BK64" s="116">
        <v>4.1300000000000003E-2</v>
      </c>
      <c r="BL64" s="116">
        <v>4.1300000000000003E-2</v>
      </c>
      <c r="BM64" s="116">
        <v>4.1300000000000003E-2</v>
      </c>
      <c r="BN64" s="116">
        <v>4.1300000000000003E-2</v>
      </c>
      <c r="BO64" s="116">
        <v>4.1300000000000003E-2</v>
      </c>
      <c r="BP64" s="116">
        <v>4.1300000000000003E-2</v>
      </c>
      <c r="BQ64" s="116">
        <v>4.1300000000000003E-2</v>
      </c>
      <c r="BR64" s="116">
        <v>4.1300000000000003E-2</v>
      </c>
      <c r="BS64" s="116">
        <v>3.5799999999999998E-2</v>
      </c>
      <c r="BT64" s="116">
        <v>3.44E-2</v>
      </c>
      <c r="BU64" s="116">
        <v>3.44E-2</v>
      </c>
      <c r="BV64" s="116">
        <v>3.44E-2</v>
      </c>
      <c r="BW64" s="116">
        <v>3.44E-2</v>
      </c>
      <c r="BX64" s="116">
        <v>3.44E-2</v>
      </c>
      <c r="BY64" s="116">
        <v>3.44E-2</v>
      </c>
      <c r="BZ64" s="116">
        <v>3.44E-2</v>
      </c>
      <c r="CA64" s="116">
        <v>3.44E-2</v>
      </c>
      <c r="CB64" s="116">
        <v>3.44E-2</v>
      </c>
      <c r="CC64" s="116">
        <v>3.44E-2</v>
      </c>
      <c r="CD64" s="116">
        <v>3.44E-2</v>
      </c>
      <c r="CE64" s="61"/>
    </row>
    <row r="65" spans="1:84" x14ac:dyDescent="0.3">
      <c r="A65" s="45" t="s">
        <v>58</v>
      </c>
      <c r="B65" s="89"/>
      <c r="D65" s="107">
        <v>0</v>
      </c>
      <c r="E65" s="90">
        <f t="shared" ref="E65:V65" si="94">E62*E64/12/2</f>
        <v>0</v>
      </c>
      <c r="F65" s="90">
        <f t="shared" si="94"/>
        <v>0</v>
      </c>
      <c r="G65" s="90">
        <f t="shared" si="94"/>
        <v>0</v>
      </c>
      <c r="H65" s="90">
        <f t="shared" si="94"/>
        <v>0</v>
      </c>
      <c r="I65" s="90">
        <f t="shared" si="94"/>
        <v>0</v>
      </c>
      <c r="J65" s="90">
        <f t="shared" si="94"/>
        <v>0</v>
      </c>
      <c r="K65" s="90">
        <f t="shared" si="94"/>
        <v>0</v>
      </c>
      <c r="L65" s="90">
        <f t="shared" si="94"/>
        <v>0</v>
      </c>
      <c r="M65" s="90">
        <f t="shared" si="94"/>
        <v>0</v>
      </c>
      <c r="N65" s="90">
        <f t="shared" si="94"/>
        <v>0</v>
      </c>
      <c r="O65" s="90">
        <f t="shared" si="94"/>
        <v>0</v>
      </c>
      <c r="P65" s="90">
        <f t="shared" si="94"/>
        <v>0</v>
      </c>
      <c r="Q65" s="90">
        <f t="shared" si="94"/>
        <v>0</v>
      </c>
      <c r="R65" s="90">
        <f t="shared" si="94"/>
        <v>0</v>
      </c>
      <c r="S65" s="90">
        <f t="shared" si="94"/>
        <v>0</v>
      </c>
      <c r="T65" s="90">
        <f t="shared" si="94"/>
        <v>0</v>
      </c>
      <c r="U65" s="90">
        <f t="shared" si="94"/>
        <v>0</v>
      </c>
      <c r="V65" s="90">
        <f t="shared" si="94"/>
        <v>0</v>
      </c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>
        <f t="shared" ref="AH65:BE65" si="95">AH62*AH64/12/2</f>
        <v>0</v>
      </c>
      <c r="AI65" s="90">
        <f t="shared" si="95"/>
        <v>0</v>
      </c>
      <c r="AJ65" s="90">
        <f t="shared" si="95"/>
        <v>0</v>
      </c>
      <c r="AK65" s="90">
        <f t="shared" si="95"/>
        <v>0</v>
      </c>
      <c r="AL65" s="90">
        <f t="shared" si="95"/>
        <v>0</v>
      </c>
      <c r="AM65" s="90">
        <f t="shared" si="95"/>
        <v>2.7808666666666673E-2</v>
      </c>
      <c r="AN65" s="90">
        <f t="shared" si="95"/>
        <v>0</v>
      </c>
      <c r="AO65" s="90">
        <f t="shared" si="95"/>
        <v>0</v>
      </c>
      <c r="AP65" s="90">
        <f t="shared" si="95"/>
        <v>0</v>
      </c>
      <c r="AQ65" s="90">
        <f t="shared" si="95"/>
        <v>0</v>
      </c>
      <c r="AR65" s="90">
        <f t="shared" si="95"/>
        <v>2.735677583333334</v>
      </c>
      <c r="AS65" s="90">
        <f t="shared" si="95"/>
        <v>0</v>
      </c>
      <c r="AT65" s="90">
        <f t="shared" si="95"/>
        <v>0</v>
      </c>
      <c r="AU65" s="90">
        <f t="shared" si="95"/>
        <v>0</v>
      </c>
      <c r="AV65" s="90">
        <f t="shared" si="95"/>
        <v>0</v>
      </c>
      <c r="AW65" s="90">
        <f t="shared" si="95"/>
        <v>0</v>
      </c>
      <c r="AX65" s="90">
        <f t="shared" si="95"/>
        <v>0</v>
      </c>
      <c r="AY65" s="90">
        <f t="shared" si="95"/>
        <v>0</v>
      </c>
      <c r="AZ65" s="90">
        <f t="shared" si="95"/>
        <v>0</v>
      </c>
      <c r="BA65" s="90">
        <f t="shared" si="95"/>
        <v>0</v>
      </c>
      <c r="BB65" s="90">
        <f t="shared" si="95"/>
        <v>0</v>
      </c>
      <c r="BC65" s="90">
        <f t="shared" si="95"/>
        <v>0</v>
      </c>
      <c r="BD65" s="90">
        <f t="shared" si="95"/>
        <v>0</v>
      </c>
      <c r="BE65" s="90">
        <f t="shared" si="95"/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61"/>
    </row>
    <row r="66" spans="1:84" x14ac:dyDescent="0.3">
      <c r="A66" s="45" t="s">
        <v>57</v>
      </c>
      <c r="B66" s="89"/>
      <c r="D66" s="107">
        <v>0</v>
      </c>
      <c r="E66" s="90">
        <f t="shared" ref="E66:AJ66" si="96">E61*E64/12</f>
        <v>14641.426868750001</v>
      </c>
      <c r="F66" s="90">
        <f t="shared" si="96"/>
        <v>14641.426868750001</v>
      </c>
      <c r="G66" s="90">
        <f t="shared" si="96"/>
        <v>14641.426868750001</v>
      </c>
      <c r="H66" s="90">
        <f t="shared" si="96"/>
        <v>14641.426868750001</v>
      </c>
      <c r="I66" s="90">
        <f t="shared" si="96"/>
        <v>14641.426868750001</v>
      </c>
      <c r="J66" s="90">
        <f t="shared" si="96"/>
        <v>14606.315533333332</v>
      </c>
      <c r="K66" s="90">
        <f t="shared" si="96"/>
        <v>0</v>
      </c>
      <c r="L66" s="90">
        <f t="shared" si="96"/>
        <v>14500.981527083335</v>
      </c>
      <c r="M66" s="90">
        <f t="shared" si="96"/>
        <v>14500.981527083335</v>
      </c>
      <c r="N66" s="90">
        <f t="shared" si="96"/>
        <v>14500.981527083335</v>
      </c>
      <c r="O66" s="90">
        <f t="shared" si="96"/>
        <v>14500.981527083335</v>
      </c>
      <c r="P66" s="90">
        <f t="shared" si="96"/>
        <v>14500.981527083335</v>
      </c>
      <c r="Q66" s="90">
        <f t="shared" si="96"/>
        <v>14500.981527083335</v>
      </c>
      <c r="R66" s="90">
        <f t="shared" si="96"/>
        <v>14500.981527083335</v>
      </c>
      <c r="S66" s="90">
        <f t="shared" si="96"/>
        <v>14500.981527083335</v>
      </c>
      <c r="T66" s="90">
        <f t="shared" si="96"/>
        <v>14500.981527083335</v>
      </c>
      <c r="U66" s="90">
        <f t="shared" si="96"/>
        <v>14500.981527083335</v>
      </c>
      <c r="V66" s="90">
        <f t="shared" si="96"/>
        <v>14502.703186416669</v>
      </c>
      <c r="W66" s="90">
        <f t="shared" si="96"/>
        <v>14502.703186416669</v>
      </c>
      <c r="X66" s="90">
        <f t="shared" si="96"/>
        <v>14502.703186416669</v>
      </c>
      <c r="Y66" s="90">
        <f t="shared" si="96"/>
        <v>14502.703186416669</v>
      </c>
      <c r="Z66" s="90">
        <f t="shared" si="96"/>
        <v>14502.703186416669</v>
      </c>
      <c r="AA66" s="90">
        <f t="shared" si="96"/>
        <v>14502.703186416669</v>
      </c>
      <c r="AB66" s="90">
        <f t="shared" si="96"/>
        <v>14502.703186416669</v>
      </c>
      <c r="AC66" s="90">
        <f t="shared" si="96"/>
        <v>14502.703186416669</v>
      </c>
      <c r="AD66" s="90">
        <f t="shared" si="96"/>
        <v>14502.703186416669</v>
      </c>
      <c r="AE66" s="90">
        <f t="shared" si="96"/>
        <v>14502.703186416669</v>
      </c>
      <c r="AF66" s="90">
        <f t="shared" si="96"/>
        <v>14502.703186416669</v>
      </c>
      <c r="AG66" s="90">
        <f t="shared" si="96"/>
        <v>14503.332495166667</v>
      </c>
      <c r="AH66" s="90">
        <f t="shared" si="96"/>
        <v>14503.332495166667</v>
      </c>
      <c r="AI66" s="90">
        <f t="shared" si="96"/>
        <v>14503.332495166667</v>
      </c>
      <c r="AJ66" s="90">
        <f t="shared" si="96"/>
        <v>14503.332495166667</v>
      </c>
      <c r="AK66" s="90">
        <f t="shared" ref="AK66:BE66" si="97">AK61*AK64/12</f>
        <v>14503.332495166667</v>
      </c>
      <c r="AL66" s="90">
        <f t="shared" si="97"/>
        <v>14503.332495166667</v>
      </c>
      <c r="AM66" s="90">
        <f t="shared" si="97"/>
        <v>14503.332495166667</v>
      </c>
      <c r="AN66" s="90">
        <f t="shared" si="97"/>
        <v>14503.388112500003</v>
      </c>
      <c r="AO66" s="90">
        <f t="shared" si="97"/>
        <v>14503.388112500003</v>
      </c>
      <c r="AP66" s="90">
        <f t="shared" si="97"/>
        <v>14503.388112500003</v>
      </c>
      <c r="AQ66" s="90">
        <f t="shared" si="97"/>
        <v>14503.388112500003</v>
      </c>
      <c r="AR66" s="90">
        <f t="shared" si="97"/>
        <v>14503.388112500003</v>
      </c>
      <c r="AS66" s="90">
        <f t="shared" si="97"/>
        <v>14508.859467666669</v>
      </c>
      <c r="AT66" s="90">
        <f t="shared" si="97"/>
        <v>14508.859467666669</v>
      </c>
      <c r="AU66" s="90">
        <f t="shared" si="97"/>
        <v>14508.859467666669</v>
      </c>
      <c r="AV66" s="90">
        <f t="shared" si="97"/>
        <v>14508.859467666669</v>
      </c>
      <c r="AW66" s="90">
        <f t="shared" si="97"/>
        <v>14508.859467666669</v>
      </c>
      <c r="AX66" s="90">
        <f t="shared" si="97"/>
        <v>14508.859467666669</v>
      </c>
      <c r="AY66" s="90">
        <f t="shared" si="97"/>
        <v>14508.859467666669</v>
      </c>
      <c r="AZ66" s="90">
        <f t="shared" si="97"/>
        <v>14508.859467666669</v>
      </c>
      <c r="BA66" s="90">
        <f t="shared" si="97"/>
        <v>14508.859467666669</v>
      </c>
      <c r="BB66" s="90">
        <f t="shared" si="97"/>
        <v>14508.859467666669</v>
      </c>
      <c r="BC66" s="90">
        <f t="shared" si="97"/>
        <v>14508.859467666669</v>
      </c>
      <c r="BD66" s="90">
        <f t="shared" si="97"/>
        <v>14508.859467666669</v>
      </c>
      <c r="BE66" s="90">
        <f t="shared" si="97"/>
        <v>14508.859467666669</v>
      </c>
      <c r="BF66" s="90">
        <v>14508.859467666669</v>
      </c>
      <c r="BG66" s="90">
        <v>14508.859467666669</v>
      </c>
      <c r="BH66" s="90">
        <v>14508.859467666669</v>
      </c>
      <c r="BI66" s="90">
        <v>14508.859467666669</v>
      </c>
      <c r="BJ66" s="90">
        <v>14508.859467666669</v>
      </c>
      <c r="BK66" s="90">
        <v>14508.859467666669</v>
      </c>
      <c r="BL66" s="90">
        <v>14508.859467666669</v>
      </c>
      <c r="BM66" s="90">
        <v>14508.859467666669</v>
      </c>
      <c r="BN66" s="90">
        <v>14508.859467666669</v>
      </c>
      <c r="BO66" s="90">
        <v>14508.859467666669</v>
      </c>
      <c r="BP66" s="90">
        <v>14508.859467666669</v>
      </c>
      <c r="BQ66" s="90">
        <v>14508.859467666669</v>
      </c>
      <c r="BR66" s="90">
        <v>14508.859467666669</v>
      </c>
      <c r="BS66" s="90">
        <f t="shared" ref="BS66:CD66" si="98">BS61*BS64/12</f>
        <v>12576.686899333334</v>
      </c>
      <c r="BT66" s="90">
        <f t="shared" si="98"/>
        <v>12084.861154666667</v>
      </c>
      <c r="BU66" s="90">
        <f t="shared" si="98"/>
        <v>12084.861154666667</v>
      </c>
      <c r="BV66" s="90">
        <f t="shared" si="98"/>
        <v>12084.861154666667</v>
      </c>
      <c r="BW66" s="90">
        <f t="shared" si="98"/>
        <v>12084.861154666667</v>
      </c>
      <c r="BX66" s="90">
        <f t="shared" si="98"/>
        <v>12084.861154666667</v>
      </c>
      <c r="BY66" s="90">
        <f t="shared" si="98"/>
        <v>12084.861154666667</v>
      </c>
      <c r="BZ66" s="90">
        <f t="shared" si="98"/>
        <v>12084.861154666667</v>
      </c>
      <c r="CA66" s="90">
        <f t="shared" si="98"/>
        <v>12084.861154666667</v>
      </c>
      <c r="CB66" s="90">
        <f t="shared" si="98"/>
        <v>12084.861154666667</v>
      </c>
      <c r="CC66" s="90">
        <f t="shared" si="98"/>
        <v>12084.861154666667</v>
      </c>
      <c r="CD66" s="90">
        <f t="shared" si="98"/>
        <v>12084.861154666667</v>
      </c>
      <c r="CE66" s="61"/>
    </row>
    <row r="67" spans="1:84" s="118" customFormat="1" ht="18.600000000000001" thickBot="1" x14ac:dyDescent="0.4">
      <c r="A67" s="51" t="s">
        <v>56</v>
      </c>
      <c r="B67" s="44"/>
      <c r="C67" s="43"/>
      <c r="D67" s="106">
        <v>0</v>
      </c>
      <c r="E67" s="105">
        <f t="shared" ref="E67:AJ67" si="99">SUM(E65:E66)</f>
        <v>14641.426868750001</v>
      </c>
      <c r="F67" s="105">
        <f t="shared" si="99"/>
        <v>14641.426868750001</v>
      </c>
      <c r="G67" s="105">
        <f t="shared" si="99"/>
        <v>14641.426868750001</v>
      </c>
      <c r="H67" s="105">
        <f t="shared" si="99"/>
        <v>14641.426868750001</v>
      </c>
      <c r="I67" s="105">
        <f t="shared" si="99"/>
        <v>14641.426868750001</v>
      </c>
      <c r="J67" s="105">
        <f t="shared" si="99"/>
        <v>14606.315533333332</v>
      </c>
      <c r="K67" s="105">
        <f t="shared" si="99"/>
        <v>0</v>
      </c>
      <c r="L67" s="105">
        <f t="shared" si="99"/>
        <v>14500.981527083335</v>
      </c>
      <c r="M67" s="105">
        <f t="shared" si="99"/>
        <v>14500.981527083335</v>
      </c>
      <c r="N67" s="105">
        <f t="shared" si="99"/>
        <v>14500.981527083335</v>
      </c>
      <c r="O67" s="105">
        <f t="shared" si="99"/>
        <v>14500.981527083335</v>
      </c>
      <c r="P67" s="105">
        <f t="shared" si="99"/>
        <v>14500.981527083335</v>
      </c>
      <c r="Q67" s="105">
        <f t="shared" si="99"/>
        <v>14500.981527083335</v>
      </c>
      <c r="R67" s="105">
        <f t="shared" si="99"/>
        <v>14500.981527083335</v>
      </c>
      <c r="S67" s="105">
        <f t="shared" si="99"/>
        <v>14500.981527083335</v>
      </c>
      <c r="T67" s="105">
        <f t="shared" si="99"/>
        <v>14500.981527083335</v>
      </c>
      <c r="U67" s="105">
        <f t="shared" si="99"/>
        <v>14500.981527083335</v>
      </c>
      <c r="V67" s="105">
        <f t="shared" si="99"/>
        <v>14502.703186416669</v>
      </c>
      <c r="W67" s="105">
        <f t="shared" si="99"/>
        <v>14502.703186416669</v>
      </c>
      <c r="X67" s="105">
        <f t="shared" si="99"/>
        <v>14502.703186416669</v>
      </c>
      <c r="Y67" s="105">
        <f t="shared" si="99"/>
        <v>14502.703186416669</v>
      </c>
      <c r="Z67" s="105">
        <f t="shared" si="99"/>
        <v>14502.703186416669</v>
      </c>
      <c r="AA67" s="105">
        <f t="shared" si="99"/>
        <v>14502.703186416669</v>
      </c>
      <c r="AB67" s="105">
        <f t="shared" si="99"/>
        <v>14502.703186416669</v>
      </c>
      <c r="AC67" s="105">
        <f t="shared" si="99"/>
        <v>14502.703186416669</v>
      </c>
      <c r="AD67" s="105">
        <f t="shared" si="99"/>
        <v>14502.703186416669</v>
      </c>
      <c r="AE67" s="105">
        <f t="shared" si="99"/>
        <v>14502.703186416669</v>
      </c>
      <c r="AF67" s="105">
        <f t="shared" si="99"/>
        <v>14502.703186416669</v>
      </c>
      <c r="AG67" s="105">
        <f t="shared" si="99"/>
        <v>14503.332495166667</v>
      </c>
      <c r="AH67" s="105">
        <f t="shared" si="99"/>
        <v>14503.332495166667</v>
      </c>
      <c r="AI67" s="105">
        <f t="shared" si="99"/>
        <v>14503.332495166667</v>
      </c>
      <c r="AJ67" s="105">
        <f t="shared" si="99"/>
        <v>14503.332495166667</v>
      </c>
      <c r="AK67" s="105">
        <f t="shared" ref="AK67:BE67" si="100">SUM(AK65:AK66)</f>
        <v>14503.332495166667</v>
      </c>
      <c r="AL67" s="105">
        <f t="shared" si="100"/>
        <v>14503.332495166667</v>
      </c>
      <c r="AM67" s="105">
        <f t="shared" si="100"/>
        <v>14503.360303833333</v>
      </c>
      <c r="AN67" s="105">
        <f t="shared" si="100"/>
        <v>14503.388112500003</v>
      </c>
      <c r="AO67" s="105">
        <f t="shared" si="100"/>
        <v>14503.388112500003</v>
      </c>
      <c r="AP67" s="105">
        <f t="shared" si="100"/>
        <v>14503.388112500003</v>
      </c>
      <c r="AQ67" s="105">
        <f t="shared" si="100"/>
        <v>14503.388112500003</v>
      </c>
      <c r="AR67" s="105">
        <f t="shared" si="100"/>
        <v>14506.123790083337</v>
      </c>
      <c r="AS67" s="105">
        <f t="shared" si="100"/>
        <v>14508.859467666669</v>
      </c>
      <c r="AT67" s="105">
        <f t="shared" si="100"/>
        <v>14508.859467666669</v>
      </c>
      <c r="AU67" s="105">
        <f t="shared" si="100"/>
        <v>14508.859467666669</v>
      </c>
      <c r="AV67" s="105">
        <f t="shared" si="100"/>
        <v>14508.859467666669</v>
      </c>
      <c r="AW67" s="105">
        <f t="shared" si="100"/>
        <v>14508.859467666669</v>
      </c>
      <c r="AX67" s="105">
        <f t="shared" si="100"/>
        <v>14508.859467666669</v>
      </c>
      <c r="AY67" s="105">
        <f t="shared" si="100"/>
        <v>14508.859467666669</v>
      </c>
      <c r="AZ67" s="105">
        <f t="shared" si="100"/>
        <v>14508.859467666669</v>
      </c>
      <c r="BA67" s="105">
        <f t="shared" si="100"/>
        <v>14508.859467666669</v>
      </c>
      <c r="BB67" s="105">
        <f t="shared" si="100"/>
        <v>14508.859467666669</v>
      </c>
      <c r="BC67" s="105">
        <f t="shared" si="100"/>
        <v>14508.859467666669</v>
      </c>
      <c r="BD67" s="105">
        <f t="shared" si="100"/>
        <v>14508.859467666669</v>
      </c>
      <c r="BE67" s="105">
        <f t="shared" si="100"/>
        <v>14508.859467666669</v>
      </c>
      <c r="BF67" s="105">
        <v>14508.859467666669</v>
      </c>
      <c r="BG67" s="105">
        <v>14508.859467666669</v>
      </c>
      <c r="BH67" s="105">
        <v>14508.859467666669</v>
      </c>
      <c r="BI67" s="105">
        <v>14508.859467666669</v>
      </c>
      <c r="BJ67" s="105">
        <v>14508.859467666669</v>
      </c>
      <c r="BK67" s="105">
        <v>14508.859467666669</v>
      </c>
      <c r="BL67" s="105">
        <v>14508.859467666669</v>
      </c>
      <c r="BM67" s="105">
        <v>14508.859467666669</v>
      </c>
      <c r="BN67" s="105">
        <v>14508.859467666669</v>
      </c>
      <c r="BO67" s="105">
        <v>14508.859467666669</v>
      </c>
      <c r="BP67" s="105">
        <v>14508.859467666669</v>
      </c>
      <c r="BQ67" s="105">
        <v>14508.859467666669</v>
      </c>
      <c r="BR67" s="105">
        <v>14508.859467666669</v>
      </c>
      <c r="BS67" s="105">
        <f t="shared" ref="BS67:CD67" si="101">SUM(BS65:BS66)</f>
        <v>12576.686899333334</v>
      </c>
      <c r="BT67" s="105">
        <f t="shared" si="101"/>
        <v>12084.861154666667</v>
      </c>
      <c r="BU67" s="105">
        <f t="shared" si="101"/>
        <v>12084.861154666667</v>
      </c>
      <c r="BV67" s="105">
        <f t="shared" si="101"/>
        <v>12084.861154666667</v>
      </c>
      <c r="BW67" s="105">
        <f t="shared" si="101"/>
        <v>12084.861154666667</v>
      </c>
      <c r="BX67" s="105">
        <f t="shared" si="101"/>
        <v>12084.861154666667</v>
      </c>
      <c r="BY67" s="105">
        <f t="shared" si="101"/>
        <v>12084.861154666667</v>
      </c>
      <c r="BZ67" s="105">
        <f t="shared" si="101"/>
        <v>12084.861154666667</v>
      </c>
      <c r="CA67" s="105">
        <f t="shared" si="101"/>
        <v>12084.861154666667</v>
      </c>
      <c r="CB67" s="105">
        <f t="shared" si="101"/>
        <v>12084.861154666667</v>
      </c>
      <c r="CC67" s="105">
        <f t="shared" si="101"/>
        <v>12084.861154666667</v>
      </c>
      <c r="CD67" s="105">
        <f t="shared" si="101"/>
        <v>12084.861154666667</v>
      </c>
      <c r="CE67" s="104">
        <f>SUM(E67:CD67)</f>
        <v>1089136.5374734176</v>
      </c>
      <c r="CF67" s="101">
        <v>3780</v>
      </c>
    </row>
    <row r="68" spans="1:84" s="118" customFormat="1" ht="15.6" thickTop="1" thickBot="1" x14ac:dyDescent="0.35">
      <c r="A68" s="79" t="s">
        <v>64</v>
      </c>
      <c r="B68" s="78"/>
      <c r="C68" s="77"/>
      <c r="D68" s="103"/>
      <c r="E68" s="102">
        <f>+E67</f>
        <v>14641.426868750001</v>
      </c>
      <c r="F68" s="102">
        <f t="shared" ref="F68:AK68" si="102">+E68+F67</f>
        <v>29282.853737500001</v>
      </c>
      <c r="G68" s="102">
        <f t="shared" si="102"/>
        <v>43924.280606250002</v>
      </c>
      <c r="H68" s="102">
        <f t="shared" si="102"/>
        <v>58565.707475000003</v>
      </c>
      <c r="I68" s="102">
        <f t="shared" si="102"/>
        <v>73207.134343750004</v>
      </c>
      <c r="J68" s="102">
        <f t="shared" si="102"/>
        <v>87813.449877083331</v>
      </c>
      <c r="K68" s="102">
        <f t="shared" si="102"/>
        <v>87813.449877083331</v>
      </c>
      <c r="L68" s="102">
        <f t="shared" si="102"/>
        <v>102314.43140416667</v>
      </c>
      <c r="M68" s="102">
        <f t="shared" si="102"/>
        <v>116815.41293125</v>
      </c>
      <c r="N68" s="102">
        <f t="shared" si="102"/>
        <v>131316.39445833332</v>
      </c>
      <c r="O68" s="102">
        <f t="shared" si="102"/>
        <v>145817.37598541664</v>
      </c>
      <c r="P68" s="102">
        <f t="shared" si="102"/>
        <v>160318.35751249996</v>
      </c>
      <c r="Q68" s="102">
        <f t="shared" si="102"/>
        <v>174819.33903958328</v>
      </c>
      <c r="R68" s="102">
        <f t="shared" si="102"/>
        <v>189320.3205666666</v>
      </c>
      <c r="S68" s="102">
        <f t="shared" si="102"/>
        <v>203821.30209374992</v>
      </c>
      <c r="T68" s="102">
        <f t="shared" si="102"/>
        <v>218322.28362083324</v>
      </c>
      <c r="U68" s="102">
        <f t="shared" si="102"/>
        <v>232823.26514791657</v>
      </c>
      <c r="V68" s="102">
        <f t="shared" si="102"/>
        <v>247325.96833433324</v>
      </c>
      <c r="W68" s="102">
        <f t="shared" si="102"/>
        <v>261828.67152074992</v>
      </c>
      <c r="X68" s="102">
        <f t="shared" si="102"/>
        <v>276331.37470716657</v>
      </c>
      <c r="Y68" s="102">
        <f t="shared" si="102"/>
        <v>290834.07789358322</v>
      </c>
      <c r="Z68" s="102">
        <f t="shared" si="102"/>
        <v>305336.78107999987</v>
      </c>
      <c r="AA68" s="102">
        <f t="shared" si="102"/>
        <v>319839.48426641652</v>
      </c>
      <c r="AB68" s="102">
        <f t="shared" si="102"/>
        <v>334342.18745283317</v>
      </c>
      <c r="AC68" s="102">
        <f t="shared" si="102"/>
        <v>348844.89063924982</v>
      </c>
      <c r="AD68" s="102">
        <f t="shared" si="102"/>
        <v>363347.59382566647</v>
      </c>
      <c r="AE68" s="102">
        <f t="shared" si="102"/>
        <v>377850.29701208312</v>
      </c>
      <c r="AF68" s="102">
        <f t="shared" si="102"/>
        <v>392353.00019849977</v>
      </c>
      <c r="AG68" s="102">
        <f t="shared" si="102"/>
        <v>406856.33269366645</v>
      </c>
      <c r="AH68" s="102">
        <f t="shared" si="102"/>
        <v>421359.66518883314</v>
      </c>
      <c r="AI68" s="102">
        <f t="shared" si="102"/>
        <v>435862.99768399983</v>
      </c>
      <c r="AJ68" s="102">
        <f t="shared" si="102"/>
        <v>450366.33017916651</v>
      </c>
      <c r="AK68" s="102">
        <f t="shared" si="102"/>
        <v>464869.6626743332</v>
      </c>
      <c r="AL68" s="102">
        <f t="shared" ref="AL68:BQ68" si="103">+AK68+AL67</f>
        <v>479372.99516949989</v>
      </c>
      <c r="AM68" s="102">
        <f t="shared" si="103"/>
        <v>493876.35547333321</v>
      </c>
      <c r="AN68" s="102">
        <f t="shared" si="103"/>
        <v>508379.74358583323</v>
      </c>
      <c r="AO68" s="102">
        <f t="shared" si="103"/>
        <v>522883.13169833325</v>
      </c>
      <c r="AP68" s="102">
        <f t="shared" si="103"/>
        <v>537386.51981083327</v>
      </c>
      <c r="AQ68" s="102">
        <f t="shared" si="103"/>
        <v>551889.90792333323</v>
      </c>
      <c r="AR68" s="102">
        <f t="shared" si="103"/>
        <v>566396.03171341657</v>
      </c>
      <c r="AS68" s="102">
        <f t="shared" si="103"/>
        <v>580904.89118108328</v>
      </c>
      <c r="AT68" s="102">
        <f t="shared" si="103"/>
        <v>595413.75064874999</v>
      </c>
      <c r="AU68" s="102">
        <f t="shared" si="103"/>
        <v>609922.6101164167</v>
      </c>
      <c r="AV68" s="102">
        <f t="shared" si="103"/>
        <v>624431.46958408342</v>
      </c>
      <c r="AW68" s="102">
        <f t="shared" si="103"/>
        <v>638940.32905175013</v>
      </c>
      <c r="AX68" s="102">
        <f t="shared" si="103"/>
        <v>653449.18851941684</v>
      </c>
      <c r="AY68" s="102">
        <f t="shared" si="103"/>
        <v>667958.04798708356</v>
      </c>
      <c r="AZ68" s="102">
        <f t="shared" si="103"/>
        <v>682466.90745475027</v>
      </c>
      <c r="BA68" s="102">
        <f t="shared" si="103"/>
        <v>696975.76692241698</v>
      </c>
      <c r="BB68" s="102">
        <f t="shared" si="103"/>
        <v>711484.62639008369</v>
      </c>
      <c r="BC68" s="102">
        <f t="shared" si="103"/>
        <v>725993.48585775041</v>
      </c>
      <c r="BD68" s="102">
        <f t="shared" si="103"/>
        <v>740502.34532541712</v>
      </c>
      <c r="BE68" s="102">
        <f t="shared" si="103"/>
        <v>755011.20479308383</v>
      </c>
      <c r="BF68" s="102">
        <f t="shared" si="103"/>
        <v>769520.06426075054</v>
      </c>
      <c r="BG68" s="102">
        <f t="shared" si="103"/>
        <v>784028.92372841726</v>
      </c>
      <c r="BH68" s="102">
        <f t="shared" si="103"/>
        <v>798537.78319608397</v>
      </c>
      <c r="BI68" s="102">
        <f t="shared" si="103"/>
        <v>813046.64266375068</v>
      </c>
      <c r="BJ68" s="102">
        <f t="shared" si="103"/>
        <v>827555.50213141739</v>
      </c>
      <c r="BK68" s="102">
        <f t="shared" si="103"/>
        <v>842064.36159908411</v>
      </c>
      <c r="BL68" s="102">
        <f t="shared" si="103"/>
        <v>856573.22106675082</v>
      </c>
      <c r="BM68" s="102">
        <f t="shared" si="103"/>
        <v>871082.08053441753</v>
      </c>
      <c r="BN68" s="102">
        <f t="shared" si="103"/>
        <v>885590.94000208424</v>
      </c>
      <c r="BO68" s="102">
        <f t="shared" si="103"/>
        <v>900099.79946975096</v>
      </c>
      <c r="BP68" s="102">
        <f t="shared" si="103"/>
        <v>914608.65893741767</v>
      </c>
      <c r="BQ68" s="102">
        <f t="shared" si="103"/>
        <v>929117.51840508438</v>
      </c>
      <c r="BR68" s="102">
        <f t="shared" ref="BR68:CD68" si="104">+BQ68+BR67</f>
        <v>943626.37787275109</v>
      </c>
      <c r="BS68" s="102">
        <f t="shared" si="104"/>
        <v>956203.06477208447</v>
      </c>
      <c r="BT68" s="102">
        <f t="shared" si="104"/>
        <v>968287.92592675111</v>
      </c>
      <c r="BU68" s="102">
        <f t="shared" si="104"/>
        <v>980372.78708141774</v>
      </c>
      <c r="BV68" s="102">
        <f t="shared" si="104"/>
        <v>992457.64823608438</v>
      </c>
      <c r="BW68" s="102">
        <f t="shared" si="104"/>
        <v>1004542.509390751</v>
      </c>
      <c r="BX68" s="102">
        <f t="shared" si="104"/>
        <v>1016627.3705454177</v>
      </c>
      <c r="BY68" s="102">
        <f t="shared" si="104"/>
        <v>1028712.2317000843</v>
      </c>
      <c r="BZ68" s="102">
        <f t="shared" si="104"/>
        <v>1040797.0928547509</v>
      </c>
      <c r="CA68" s="102">
        <f t="shared" si="104"/>
        <v>1052881.9540094177</v>
      </c>
      <c r="CB68" s="102">
        <f t="shared" si="104"/>
        <v>1064966.8151640843</v>
      </c>
      <c r="CC68" s="102">
        <f t="shared" si="104"/>
        <v>1077051.6763187509</v>
      </c>
      <c r="CD68" s="102">
        <f t="shared" si="104"/>
        <v>1089136.5374734176</v>
      </c>
      <c r="CE68" s="157">
        <f>+CD68-CE67</f>
        <v>0</v>
      </c>
      <c r="CF68" s="101"/>
    </row>
    <row r="69" spans="1:84" s="94" customFormat="1" ht="15" thickTop="1" x14ac:dyDescent="0.3">
      <c r="A69" s="100"/>
      <c r="B69" s="99" t="s">
        <v>63</v>
      </c>
      <c r="C69" s="95" t="s">
        <v>62</v>
      </c>
      <c r="D69" s="98">
        <v>43268</v>
      </c>
      <c r="E69" s="97">
        <v>43298</v>
      </c>
      <c r="F69" s="97">
        <v>43329</v>
      </c>
      <c r="G69" s="97">
        <v>43360</v>
      </c>
      <c r="H69" s="97">
        <v>43390</v>
      </c>
      <c r="I69" s="97">
        <v>43421</v>
      </c>
      <c r="J69" s="97">
        <v>43451</v>
      </c>
      <c r="K69" s="97">
        <v>43118</v>
      </c>
      <c r="L69" s="97">
        <v>43149</v>
      </c>
      <c r="M69" s="97">
        <v>43177</v>
      </c>
      <c r="N69" s="97">
        <v>43208</v>
      </c>
      <c r="O69" s="97">
        <v>43238</v>
      </c>
      <c r="P69" s="97">
        <v>43269</v>
      </c>
      <c r="Q69" s="97">
        <v>43299</v>
      </c>
      <c r="R69" s="97">
        <v>43330</v>
      </c>
      <c r="S69" s="97">
        <v>43361</v>
      </c>
      <c r="T69" s="97">
        <v>43391</v>
      </c>
      <c r="U69" s="97">
        <v>43422</v>
      </c>
      <c r="V69" s="97">
        <v>43452</v>
      </c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>
        <v>43818</v>
      </c>
      <c r="AI69" s="97">
        <v>43850</v>
      </c>
      <c r="AJ69" s="97">
        <v>43881</v>
      </c>
      <c r="AK69" s="97">
        <v>43910</v>
      </c>
      <c r="AL69" s="97">
        <v>43941</v>
      </c>
      <c r="AM69" s="97">
        <v>43971</v>
      </c>
      <c r="AN69" s="97">
        <v>44002</v>
      </c>
      <c r="AO69" s="97">
        <v>44032</v>
      </c>
      <c r="AP69" s="97">
        <v>44063</v>
      </c>
      <c r="AQ69" s="97">
        <v>44094</v>
      </c>
      <c r="AR69" s="97">
        <v>44124</v>
      </c>
      <c r="AS69" s="97">
        <v>44155</v>
      </c>
      <c r="AT69" s="97">
        <v>44185</v>
      </c>
      <c r="AU69" s="97">
        <v>44217</v>
      </c>
      <c r="AV69" s="97">
        <v>44248</v>
      </c>
      <c r="AW69" s="97">
        <v>44276</v>
      </c>
      <c r="AX69" s="97">
        <v>44307</v>
      </c>
      <c r="AY69" s="97">
        <v>44337</v>
      </c>
      <c r="AZ69" s="97">
        <v>44368</v>
      </c>
      <c r="BA69" s="97">
        <v>44398</v>
      </c>
      <c r="BB69" s="97">
        <v>44429</v>
      </c>
      <c r="BC69" s="97">
        <v>44460</v>
      </c>
      <c r="BD69" s="97">
        <v>44490</v>
      </c>
      <c r="BE69" s="97">
        <v>44521</v>
      </c>
      <c r="BF69" s="97">
        <v>44551</v>
      </c>
      <c r="BG69" s="97">
        <v>44583</v>
      </c>
      <c r="BH69" s="97">
        <v>44614</v>
      </c>
      <c r="BI69" s="97">
        <v>44642</v>
      </c>
      <c r="BJ69" s="97">
        <v>44673</v>
      </c>
      <c r="BK69" s="97">
        <v>44703</v>
      </c>
      <c r="BL69" s="97">
        <v>44734</v>
      </c>
      <c r="BM69" s="97">
        <v>44764</v>
      </c>
      <c r="BN69" s="97">
        <v>44795</v>
      </c>
      <c r="BO69" s="97">
        <v>44826</v>
      </c>
      <c r="BP69" s="97">
        <v>44856</v>
      </c>
      <c r="BQ69" s="97">
        <v>44887</v>
      </c>
      <c r="BR69" s="97">
        <v>44917</v>
      </c>
      <c r="BS69" s="97">
        <v>44949</v>
      </c>
      <c r="BT69" s="97">
        <v>44980</v>
      </c>
      <c r="BU69" s="97">
        <v>45008</v>
      </c>
      <c r="BV69" s="97">
        <v>45039</v>
      </c>
      <c r="BW69" s="97">
        <v>45069</v>
      </c>
      <c r="BX69" s="97">
        <v>45100</v>
      </c>
      <c r="BY69" s="97">
        <v>45130</v>
      </c>
      <c r="BZ69" s="97">
        <v>45161</v>
      </c>
      <c r="CA69" s="97">
        <v>45192</v>
      </c>
      <c r="CB69" s="97">
        <v>45222</v>
      </c>
      <c r="CC69" s="97">
        <v>45253</v>
      </c>
      <c r="CD69" s="97">
        <v>48571</v>
      </c>
      <c r="CE69" s="96"/>
      <c r="CF69" s="119"/>
    </row>
    <row r="70" spans="1:84" x14ac:dyDescent="0.3">
      <c r="A70" s="194">
        <v>109097931</v>
      </c>
      <c r="B70" s="89">
        <v>43271</v>
      </c>
      <c r="C70" s="43">
        <v>3781</v>
      </c>
      <c r="D70" s="115">
        <v>0</v>
      </c>
      <c r="E70" s="114">
        <v>154768.51</v>
      </c>
      <c r="F70" s="114">
        <v>154768.51</v>
      </c>
      <c r="G70" s="114">
        <v>154768.51</v>
      </c>
      <c r="H70" s="114">
        <v>154768.51</v>
      </c>
      <c r="I70" s="114">
        <v>154768.51</v>
      </c>
      <c r="J70" s="114">
        <v>154768.51</v>
      </c>
      <c r="K70" s="114">
        <v>154768.51</v>
      </c>
      <c r="L70" s="114">
        <v>154768.51</v>
      </c>
      <c r="M70" s="114">
        <v>154768.51</v>
      </c>
      <c r="N70" s="114">
        <v>154768.51</v>
      </c>
      <c r="O70" s="114">
        <v>154768.51</v>
      </c>
      <c r="P70" s="114">
        <v>154768.51</v>
      </c>
      <c r="Q70" s="114">
        <v>154768.51</v>
      </c>
      <c r="R70" s="114">
        <v>154768.51</v>
      </c>
      <c r="S70" s="114">
        <v>154768.51</v>
      </c>
      <c r="T70" s="114">
        <v>154768.51</v>
      </c>
      <c r="U70" s="114">
        <v>154768.51</v>
      </c>
      <c r="V70" s="114">
        <v>154768.51</v>
      </c>
      <c r="W70" s="114">
        <v>154768.51</v>
      </c>
      <c r="X70" s="114">
        <v>154768.51</v>
      </c>
      <c r="Y70" s="114">
        <v>154768.51</v>
      </c>
      <c r="Z70" s="114">
        <v>154768.51</v>
      </c>
      <c r="AA70" s="114">
        <v>154768.51</v>
      </c>
      <c r="AB70" s="114">
        <v>154768.51</v>
      </c>
      <c r="AC70" s="114">
        <v>154768.51</v>
      </c>
      <c r="AD70" s="114">
        <v>154768.51</v>
      </c>
      <c r="AE70" s="114">
        <v>154768.51</v>
      </c>
      <c r="AF70" s="114">
        <v>154768.51</v>
      </c>
      <c r="AG70" s="114">
        <v>154768.51</v>
      </c>
      <c r="AH70" s="114">
        <v>154768.51</v>
      </c>
      <c r="AI70" s="114">
        <f t="shared" ref="AI70:AS70" si="105">AH70</f>
        <v>154768.51</v>
      </c>
      <c r="AJ70" s="114">
        <f t="shared" si="105"/>
        <v>154768.51</v>
      </c>
      <c r="AK70" s="114">
        <f t="shared" si="105"/>
        <v>154768.51</v>
      </c>
      <c r="AL70" s="114">
        <f t="shared" si="105"/>
        <v>154768.51</v>
      </c>
      <c r="AM70" s="114">
        <f t="shared" si="105"/>
        <v>154768.51</v>
      </c>
      <c r="AN70" s="114">
        <f t="shared" si="105"/>
        <v>154768.51</v>
      </c>
      <c r="AO70" s="114">
        <f t="shared" si="105"/>
        <v>154768.51</v>
      </c>
      <c r="AP70" s="114">
        <f t="shared" si="105"/>
        <v>154768.51</v>
      </c>
      <c r="AQ70" s="114">
        <f t="shared" si="105"/>
        <v>154768.51</v>
      </c>
      <c r="AR70" s="114">
        <f t="shared" si="105"/>
        <v>154768.51</v>
      </c>
      <c r="AS70" s="114">
        <f t="shared" si="105"/>
        <v>154768.51</v>
      </c>
      <c r="AT70" s="114">
        <f>AS72</f>
        <v>154768.51</v>
      </c>
      <c r="AU70" s="114">
        <f>AT72</f>
        <v>154768.51</v>
      </c>
      <c r="AV70" s="114">
        <v>154768.51</v>
      </c>
      <c r="AW70" s="114">
        <v>154768.51</v>
      </c>
      <c r="AX70" s="114">
        <v>154768.51</v>
      </c>
      <c r="AY70" s="114">
        <v>154768.51</v>
      </c>
      <c r="AZ70" s="114">
        <v>154768.51</v>
      </c>
      <c r="BA70" s="114">
        <v>154768.51</v>
      </c>
      <c r="BB70" s="114">
        <v>154768.51</v>
      </c>
      <c r="BC70" s="114">
        <v>154768.51</v>
      </c>
      <c r="BD70" s="114">
        <v>154768.51</v>
      </c>
      <c r="BE70" s="114">
        <v>154768.51</v>
      </c>
      <c r="BF70" s="114">
        <v>154768.51</v>
      </c>
      <c r="BG70" s="114">
        <v>154768.51</v>
      </c>
      <c r="BH70" s="114">
        <v>154768.51</v>
      </c>
      <c r="BI70" s="114">
        <v>154768.51</v>
      </c>
      <c r="BJ70" s="114">
        <v>154768.51</v>
      </c>
      <c r="BK70" s="114">
        <v>154768.51</v>
      </c>
      <c r="BL70" s="114">
        <v>154768.51</v>
      </c>
      <c r="BM70" s="114">
        <v>154768.51</v>
      </c>
      <c r="BN70" s="114">
        <v>154768.51</v>
      </c>
      <c r="BO70" s="114">
        <v>154768.51</v>
      </c>
      <c r="BP70" s="114">
        <v>154768.51</v>
      </c>
      <c r="BQ70" s="114">
        <v>154768.51</v>
      </c>
      <c r="BR70" s="114">
        <v>154768.51</v>
      </c>
      <c r="BS70" s="114">
        <v>154768.51</v>
      </c>
      <c r="BT70" s="114">
        <v>154768.51</v>
      </c>
      <c r="BU70" s="114">
        <f t="shared" ref="BU70:CD70" si="106">BT70</f>
        <v>154768.51</v>
      </c>
      <c r="BV70" s="114">
        <f t="shared" si="106"/>
        <v>154768.51</v>
      </c>
      <c r="BW70" s="114">
        <f t="shared" si="106"/>
        <v>154768.51</v>
      </c>
      <c r="BX70" s="114">
        <f t="shared" si="106"/>
        <v>154768.51</v>
      </c>
      <c r="BY70" s="114">
        <f t="shared" si="106"/>
        <v>154768.51</v>
      </c>
      <c r="BZ70" s="114">
        <f t="shared" si="106"/>
        <v>154768.51</v>
      </c>
      <c r="CA70" s="114">
        <f t="shared" si="106"/>
        <v>154768.51</v>
      </c>
      <c r="CB70" s="114">
        <f t="shared" si="106"/>
        <v>154768.51</v>
      </c>
      <c r="CC70" s="114">
        <f t="shared" si="106"/>
        <v>154768.51</v>
      </c>
      <c r="CD70" s="114">
        <f t="shared" si="106"/>
        <v>154768.51</v>
      </c>
      <c r="CE70" s="61"/>
      <c r="CF70" s="44"/>
    </row>
    <row r="71" spans="1:84" x14ac:dyDescent="0.3">
      <c r="A71" s="45" t="s">
        <v>61</v>
      </c>
      <c r="B71" s="89"/>
      <c r="D71" s="115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61"/>
      <c r="CF71" s="44"/>
    </row>
    <row r="72" spans="1:84" s="118" customFormat="1" x14ac:dyDescent="0.3">
      <c r="A72" s="51" t="s">
        <v>66</v>
      </c>
      <c r="B72" s="89"/>
      <c r="C72" s="43"/>
      <c r="D72" s="93">
        <v>0</v>
      </c>
      <c r="E72" s="92">
        <f t="shared" ref="E72:AJ72" si="107">SUM(E70:E71)</f>
        <v>154768.51</v>
      </c>
      <c r="F72" s="91">
        <f t="shared" si="107"/>
        <v>154768.51</v>
      </c>
      <c r="G72" s="91">
        <f t="shared" si="107"/>
        <v>154768.51</v>
      </c>
      <c r="H72" s="91">
        <f t="shared" si="107"/>
        <v>154768.51</v>
      </c>
      <c r="I72" s="91">
        <f t="shared" si="107"/>
        <v>154768.51</v>
      </c>
      <c r="J72" s="91">
        <f t="shared" si="107"/>
        <v>154768.51</v>
      </c>
      <c r="K72" s="91">
        <f t="shared" si="107"/>
        <v>154768.51</v>
      </c>
      <c r="L72" s="91">
        <f t="shared" si="107"/>
        <v>154768.51</v>
      </c>
      <c r="M72" s="91">
        <f t="shared" si="107"/>
        <v>154768.51</v>
      </c>
      <c r="N72" s="91">
        <f t="shared" si="107"/>
        <v>154768.51</v>
      </c>
      <c r="O72" s="91">
        <f t="shared" si="107"/>
        <v>154768.51</v>
      </c>
      <c r="P72" s="91">
        <f t="shared" si="107"/>
        <v>154768.51</v>
      </c>
      <c r="Q72" s="91">
        <f t="shared" si="107"/>
        <v>154768.51</v>
      </c>
      <c r="R72" s="91">
        <f t="shared" si="107"/>
        <v>154768.51</v>
      </c>
      <c r="S72" s="91">
        <f t="shared" si="107"/>
        <v>154768.51</v>
      </c>
      <c r="T72" s="91">
        <f t="shared" si="107"/>
        <v>154768.51</v>
      </c>
      <c r="U72" s="91">
        <f t="shared" si="107"/>
        <v>154768.51</v>
      </c>
      <c r="V72" s="91">
        <f t="shared" si="107"/>
        <v>154768.51</v>
      </c>
      <c r="W72" s="91">
        <f t="shared" si="107"/>
        <v>154768.51</v>
      </c>
      <c r="X72" s="91">
        <f t="shared" si="107"/>
        <v>154768.51</v>
      </c>
      <c r="Y72" s="91">
        <f t="shared" si="107"/>
        <v>154768.51</v>
      </c>
      <c r="Z72" s="91">
        <f t="shared" si="107"/>
        <v>154768.51</v>
      </c>
      <c r="AA72" s="91">
        <f t="shared" si="107"/>
        <v>154768.51</v>
      </c>
      <c r="AB72" s="91">
        <f t="shared" si="107"/>
        <v>154768.51</v>
      </c>
      <c r="AC72" s="91">
        <f t="shared" si="107"/>
        <v>154768.51</v>
      </c>
      <c r="AD72" s="91">
        <f t="shared" si="107"/>
        <v>154768.51</v>
      </c>
      <c r="AE72" s="91">
        <f t="shared" si="107"/>
        <v>154768.51</v>
      </c>
      <c r="AF72" s="91">
        <f t="shared" si="107"/>
        <v>154768.51</v>
      </c>
      <c r="AG72" s="91">
        <f t="shared" si="107"/>
        <v>154768.51</v>
      </c>
      <c r="AH72" s="91">
        <f t="shared" si="107"/>
        <v>154768.51</v>
      </c>
      <c r="AI72" s="91">
        <f t="shared" si="107"/>
        <v>154768.51</v>
      </c>
      <c r="AJ72" s="91">
        <f t="shared" si="107"/>
        <v>154768.51</v>
      </c>
      <c r="AK72" s="91">
        <f t="shared" ref="AK72:BE72" si="108">SUM(AK70:AK71)</f>
        <v>154768.51</v>
      </c>
      <c r="AL72" s="91">
        <f t="shared" si="108"/>
        <v>154768.51</v>
      </c>
      <c r="AM72" s="91">
        <f t="shared" si="108"/>
        <v>154768.51</v>
      </c>
      <c r="AN72" s="91">
        <f t="shared" si="108"/>
        <v>154768.51</v>
      </c>
      <c r="AO72" s="91">
        <f t="shared" si="108"/>
        <v>154768.51</v>
      </c>
      <c r="AP72" s="91">
        <f t="shared" si="108"/>
        <v>154768.51</v>
      </c>
      <c r="AQ72" s="91">
        <f t="shared" si="108"/>
        <v>154768.51</v>
      </c>
      <c r="AR72" s="91">
        <f t="shared" si="108"/>
        <v>154768.51</v>
      </c>
      <c r="AS72" s="91">
        <f t="shared" si="108"/>
        <v>154768.51</v>
      </c>
      <c r="AT72" s="91">
        <f t="shared" si="108"/>
        <v>154768.51</v>
      </c>
      <c r="AU72" s="91">
        <f t="shared" si="108"/>
        <v>154768.51</v>
      </c>
      <c r="AV72" s="91">
        <f t="shared" si="108"/>
        <v>154768.51</v>
      </c>
      <c r="AW72" s="91">
        <f t="shared" si="108"/>
        <v>154768.51</v>
      </c>
      <c r="AX72" s="91">
        <f t="shared" si="108"/>
        <v>154768.51</v>
      </c>
      <c r="AY72" s="91">
        <f t="shared" si="108"/>
        <v>154768.51</v>
      </c>
      <c r="AZ72" s="91">
        <f t="shared" si="108"/>
        <v>154768.51</v>
      </c>
      <c r="BA72" s="91">
        <f t="shared" si="108"/>
        <v>154768.51</v>
      </c>
      <c r="BB72" s="91">
        <f t="shared" si="108"/>
        <v>154768.51</v>
      </c>
      <c r="BC72" s="91">
        <f t="shared" si="108"/>
        <v>154768.51</v>
      </c>
      <c r="BD72" s="91">
        <f t="shared" si="108"/>
        <v>154768.51</v>
      </c>
      <c r="BE72" s="91">
        <f t="shared" si="108"/>
        <v>154768.51</v>
      </c>
      <c r="BF72" s="91">
        <v>154768.51</v>
      </c>
      <c r="BG72" s="91">
        <v>154768.51</v>
      </c>
      <c r="BH72" s="91">
        <v>154768.51</v>
      </c>
      <c r="BI72" s="91">
        <v>154768.51</v>
      </c>
      <c r="BJ72" s="91">
        <v>154768.51</v>
      </c>
      <c r="BK72" s="91">
        <v>154768.51</v>
      </c>
      <c r="BL72" s="91">
        <v>154768.51</v>
      </c>
      <c r="BM72" s="91">
        <v>154768.51</v>
      </c>
      <c r="BN72" s="91">
        <v>154768.51</v>
      </c>
      <c r="BO72" s="91">
        <v>154768.51</v>
      </c>
      <c r="BP72" s="91">
        <v>154768.51</v>
      </c>
      <c r="BQ72" s="91">
        <v>154768.51</v>
      </c>
      <c r="BR72" s="91">
        <v>154768.51</v>
      </c>
      <c r="BS72" s="91">
        <v>154768.51</v>
      </c>
      <c r="BT72" s="91">
        <v>154768.51</v>
      </c>
      <c r="BU72" s="91">
        <v>154768.51</v>
      </c>
      <c r="BV72" s="91">
        <v>154768.51</v>
      </c>
      <c r="BW72" s="91">
        <v>154768.51</v>
      </c>
      <c r="BX72" s="91">
        <v>154768.51</v>
      </c>
      <c r="BY72" s="91">
        <v>154768.51</v>
      </c>
      <c r="BZ72" s="91">
        <v>154768.51</v>
      </c>
      <c r="CA72" s="91">
        <v>154768.51</v>
      </c>
      <c r="CB72" s="91">
        <v>154768.51</v>
      </c>
      <c r="CC72" s="91">
        <v>154768.51</v>
      </c>
      <c r="CD72" s="91">
        <v>154768.51</v>
      </c>
    </row>
    <row r="73" spans="1:84" x14ac:dyDescent="0.3">
      <c r="A73" s="45" t="s">
        <v>59</v>
      </c>
      <c r="D73" s="117">
        <v>0</v>
      </c>
      <c r="E73" s="116">
        <v>4.1700000000000001E-2</v>
      </c>
      <c r="F73" s="116">
        <v>4.1700000000000001E-2</v>
      </c>
      <c r="G73" s="116">
        <v>4.1700000000000001E-2</v>
      </c>
      <c r="H73" s="116">
        <v>4.1700000000000001E-2</v>
      </c>
      <c r="I73" s="116">
        <v>4.1700000000000001E-2</v>
      </c>
      <c r="J73" s="116">
        <v>4.1599999999999998E-2</v>
      </c>
      <c r="K73" s="116">
        <v>4.1300000000000003E-2</v>
      </c>
      <c r="L73" s="116">
        <v>4.1300000000000003E-2</v>
      </c>
      <c r="M73" s="116">
        <v>4.1300000000000003E-2</v>
      </c>
      <c r="N73" s="116">
        <v>4.1300000000000003E-2</v>
      </c>
      <c r="O73" s="116">
        <v>4.1300000000000003E-2</v>
      </c>
      <c r="P73" s="116">
        <v>4.1300000000000003E-2</v>
      </c>
      <c r="Q73" s="116">
        <v>4.1300000000000003E-2</v>
      </c>
      <c r="R73" s="116">
        <v>4.1300000000000003E-2</v>
      </c>
      <c r="S73" s="116">
        <v>4.1300000000000003E-2</v>
      </c>
      <c r="T73" s="116">
        <v>4.1300000000000003E-2</v>
      </c>
      <c r="U73" s="116">
        <v>4.1300000000000003E-2</v>
      </c>
      <c r="V73" s="116">
        <v>4.1300000000000003E-2</v>
      </c>
      <c r="W73" s="116">
        <v>4.1300000000000003E-2</v>
      </c>
      <c r="X73" s="116">
        <v>4.1300000000000003E-2</v>
      </c>
      <c r="Y73" s="116">
        <v>4.1300000000000003E-2</v>
      </c>
      <c r="Z73" s="116">
        <v>4.1300000000000003E-2</v>
      </c>
      <c r="AA73" s="116">
        <v>4.1300000000000003E-2</v>
      </c>
      <c r="AB73" s="116">
        <v>4.1300000000000003E-2</v>
      </c>
      <c r="AC73" s="116">
        <v>4.1300000000000003E-2</v>
      </c>
      <c r="AD73" s="116">
        <v>4.1300000000000003E-2</v>
      </c>
      <c r="AE73" s="116">
        <v>4.1300000000000003E-2</v>
      </c>
      <c r="AF73" s="116">
        <v>4.1300000000000003E-2</v>
      </c>
      <c r="AG73" s="116">
        <v>4.1300000000000003E-2</v>
      </c>
      <c r="AH73" s="116">
        <v>4.1300000000000003E-2</v>
      </c>
      <c r="AI73" s="116">
        <v>4.1300000000000003E-2</v>
      </c>
      <c r="AJ73" s="116">
        <v>4.1300000000000003E-2</v>
      </c>
      <c r="AK73" s="116">
        <v>4.1300000000000003E-2</v>
      </c>
      <c r="AL73" s="116">
        <v>4.1300000000000003E-2</v>
      </c>
      <c r="AM73" s="116">
        <v>4.1300000000000003E-2</v>
      </c>
      <c r="AN73" s="116">
        <v>4.1300000000000003E-2</v>
      </c>
      <c r="AO73" s="116">
        <v>4.1300000000000003E-2</v>
      </c>
      <c r="AP73" s="116">
        <v>4.1300000000000003E-2</v>
      </c>
      <c r="AQ73" s="116">
        <v>4.1300000000000003E-2</v>
      </c>
      <c r="AR73" s="116">
        <v>4.1300000000000003E-2</v>
      </c>
      <c r="AS73" s="116">
        <v>4.1300000000000003E-2</v>
      </c>
      <c r="AT73" s="116">
        <v>4.1300000000000003E-2</v>
      </c>
      <c r="AU73" s="116">
        <v>4.1300000000000003E-2</v>
      </c>
      <c r="AV73" s="116">
        <v>4.1300000000000003E-2</v>
      </c>
      <c r="AW73" s="116">
        <v>4.1300000000000003E-2</v>
      </c>
      <c r="AX73" s="116">
        <v>4.1300000000000003E-2</v>
      </c>
      <c r="AY73" s="116">
        <v>4.1300000000000003E-2</v>
      </c>
      <c r="AZ73" s="116">
        <v>4.1300000000000003E-2</v>
      </c>
      <c r="BA73" s="116">
        <v>4.1300000000000003E-2</v>
      </c>
      <c r="BB73" s="116">
        <v>4.1300000000000003E-2</v>
      </c>
      <c r="BC73" s="116">
        <v>4.1300000000000003E-2</v>
      </c>
      <c r="BD73" s="116">
        <v>4.1300000000000003E-2</v>
      </c>
      <c r="BE73" s="116">
        <v>4.1300000000000003E-2</v>
      </c>
      <c r="BF73" s="116">
        <v>4.1300000000000003E-2</v>
      </c>
      <c r="BG73" s="116">
        <v>4.1300000000000003E-2</v>
      </c>
      <c r="BH73" s="116">
        <v>4.1300000000000003E-2</v>
      </c>
      <c r="BI73" s="116">
        <v>4.1300000000000003E-2</v>
      </c>
      <c r="BJ73" s="116">
        <v>4.1300000000000003E-2</v>
      </c>
      <c r="BK73" s="116">
        <v>4.1300000000000003E-2</v>
      </c>
      <c r="BL73" s="116">
        <v>4.1300000000000003E-2</v>
      </c>
      <c r="BM73" s="116">
        <v>4.1300000000000003E-2</v>
      </c>
      <c r="BN73" s="116">
        <v>4.1300000000000003E-2</v>
      </c>
      <c r="BO73" s="116">
        <v>4.1300000000000003E-2</v>
      </c>
      <c r="BP73" s="116">
        <v>4.1300000000000003E-2</v>
      </c>
      <c r="BQ73" s="116">
        <v>4.1300000000000003E-2</v>
      </c>
      <c r="BR73" s="116">
        <v>4.1300000000000003E-2</v>
      </c>
      <c r="BS73" s="116">
        <v>3.5799999999999998E-2</v>
      </c>
      <c r="BT73" s="116">
        <v>3.44E-2</v>
      </c>
      <c r="BU73" s="116">
        <v>3.44E-2</v>
      </c>
      <c r="BV73" s="116">
        <v>3.44E-2</v>
      </c>
      <c r="BW73" s="116">
        <v>3.44E-2</v>
      </c>
      <c r="BX73" s="116">
        <v>3.44E-2</v>
      </c>
      <c r="BY73" s="116">
        <v>3.44E-2</v>
      </c>
      <c r="BZ73" s="116">
        <v>3.44E-2</v>
      </c>
      <c r="CA73" s="116">
        <v>3.44E-2</v>
      </c>
      <c r="CB73" s="116">
        <v>3.44E-2</v>
      </c>
      <c r="CC73" s="116">
        <v>3.44E-2</v>
      </c>
      <c r="CD73" s="116">
        <v>3.44E-2</v>
      </c>
      <c r="CE73" s="61"/>
      <c r="CF73" s="44"/>
    </row>
    <row r="74" spans="1:84" x14ac:dyDescent="0.3">
      <c r="A74" s="45" t="s">
        <v>58</v>
      </c>
      <c r="D74" s="115">
        <v>0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61"/>
      <c r="CF74" s="44"/>
    </row>
    <row r="75" spans="1:84" x14ac:dyDescent="0.3">
      <c r="A75" s="45" t="s">
        <v>57</v>
      </c>
      <c r="D75" s="115">
        <v>0</v>
      </c>
      <c r="E75" s="114">
        <f t="shared" ref="E75:AJ75" si="109">E70*E73/12</f>
        <v>537.82057225000005</v>
      </c>
      <c r="F75" s="114">
        <f t="shared" si="109"/>
        <v>537.82057225000005</v>
      </c>
      <c r="G75" s="114">
        <f t="shared" si="109"/>
        <v>537.82057225000005</v>
      </c>
      <c r="H75" s="114">
        <f t="shared" si="109"/>
        <v>537.82057225000005</v>
      </c>
      <c r="I75" s="114">
        <f t="shared" si="109"/>
        <v>537.82057225000005</v>
      </c>
      <c r="J75" s="114">
        <f t="shared" si="109"/>
        <v>536.53083466666669</v>
      </c>
      <c r="K75" s="114">
        <f t="shared" si="109"/>
        <v>532.66162191666672</v>
      </c>
      <c r="L75" s="114">
        <f t="shared" si="109"/>
        <v>532.66162191666672</v>
      </c>
      <c r="M75" s="114">
        <f t="shared" si="109"/>
        <v>532.66162191666672</v>
      </c>
      <c r="N75" s="114">
        <f t="shared" si="109"/>
        <v>532.66162191666672</v>
      </c>
      <c r="O75" s="114">
        <f t="shared" si="109"/>
        <v>532.66162191666672</v>
      </c>
      <c r="P75" s="114">
        <f t="shared" si="109"/>
        <v>532.66162191666672</v>
      </c>
      <c r="Q75" s="114">
        <f t="shared" si="109"/>
        <v>532.66162191666672</v>
      </c>
      <c r="R75" s="114">
        <f t="shared" si="109"/>
        <v>532.66162191666672</v>
      </c>
      <c r="S75" s="114">
        <f t="shared" si="109"/>
        <v>532.66162191666672</v>
      </c>
      <c r="T75" s="114">
        <f t="shared" si="109"/>
        <v>532.66162191666672</v>
      </c>
      <c r="U75" s="114">
        <f t="shared" si="109"/>
        <v>532.66162191666672</v>
      </c>
      <c r="V75" s="114">
        <f t="shared" si="109"/>
        <v>532.66162191666672</v>
      </c>
      <c r="W75" s="114">
        <f t="shared" si="109"/>
        <v>532.66162191666672</v>
      </c>
      <c r="X75" s="114">
        <f t="shared" si="109"/>
        <v>532.66162191666672</v>
      </c>
      <c r="Y75" s="114">
        <f t="shared" si="109"/>
        <v>532.66162191666672</v>
      </c>
      <c r="Z75" s="114">
        <f t="shared" si="109"/>
        <v>532.66162191666672</v>
      </c>
      <c r="AA75" s="114">
        <f t="shared" si="109"/>
        <v>532.66162191666672</v>
      </c>
      <c r="AB75" s="114">
        <f t="shared" si="109"/>
        <v>532.66162191666672</v>
      </c>
      <c r="AC75" s="114">
        <f t="shared" si="109"/>
        <v>532.66162191666672</v>
      </c>
      <c r="AD75" s="114">
        <f t="shared" si="109"/>
        <v>532.66162191666672</v>
      </c>
      <c r="AE75" s="114">
        <f t="shared" si="109"/>
        <v>532.66162191666672</v>
      </c>
      <c r="AF75" s="114">
        <f t="shared" si="109"/>
        <v>532.66162191666672</v>
      </c>
      <c r="AG75" s="114">
        <f t="shared" si="109"/>
        <v>532.66162191666672</v>
      </c>
      <c r="AH75" s="114">
        <f t="shared" si="109"/>
        <v>532.66162191666672</v>
      </c>
      <c r="AI75" s="114">
        <f t="shared" si="109"/>
        <v>532.66162191666672</v>
      </c>
      <c r="AJ75" s="114">
        <f t="shared" si="109"/>
        <v>532.66162191666672</v>
      </c>
      <c r="AK75" s="114">
        <f t="shared" ref="AK75:BE75" si="110">AK70*AK73/12</f>
        <v>532.66162191666672</v>
      </c>
      <c r="AL75" s="114">
        <f t="shared" si="110"/>
        <v>532.66162191666672</v>
      </c>
      <c r="AM75" s="114">
        <f t="shared" si="110"/>
        <v>532.66162191666672</v>
      </c>
      <c r="AN75" s="114">
        <f t="shared" si="110"/>
        <v>532.66162191666672</v>
      </c>
      <c r="AO75" s="114">
        <f t="shared" si="110"/>
        <v>532.66162191666672</v>
      </c>
      <c r="AP75" s="114">
        <f t="shared" si="110"/>
        <v>532.66162191666672</v>
      </c>
      <c r="AQ75" s="114">
        <f t="shared" si="110"/>
        <v>532.66162191666672</v>
      </c>
      <c r="AR75" s="114">
        <f t="shared" si="110"/>
        <v>532.66162191666672</v>
      </c>
      <c r="AS75" s="114">
        <f t="shared" si="110"/>
        <v>532.66162191666672</v>
      </c>
      <c r="AT75" s="114">
        <f t="shared" si="110"/>
        <v>532.66162191666672</v>
      </c>
      <c r="AU75" s="114">
        <f t="shared" si="110"/>
        <v>532.66162191666672</v>
      </c>
      <c r="AV75" s="114">
        <f t="shared" si="110"/>
        <v>532.66162191666672</v>
      </c>
      <c r="AW75" s="114">
        <f t="shared" si="110"/>
        <v>532.66162191666672</v>
      </c>
      <c r="AX75" s="114">
        <f t="shared" si="110"/>
        <v>532.66162191666672</v>
      </c>
      <c r="AY75" s="114">
        <f t="shared" si="110"/>
        <v>532.66162191666672</v>
      </c>
      <c r="AZ75" s="114">
        <f t="shared" si="110"/>
        <v>532.66162191666672</v>
      </c>
      <c r="BA75" s="114">
        <f t="shared" si="110"/>
        <v>532.66162191666672</v>
      </c>
      <c r="BB75" s="114">
        <f t="shared" si="110"/>
        <v>532.66162191666672</v>
      </c>
      <c r="BC75" s="114">
        <f t="shared" si="110"/>
        <v>532.66162191666672</v>
      </c>
      <c r="BD75" s="114">
        <f t="shared" si="110"/>
        <v>532.66162191666672</v>
      </c>
      <c r="BE75" s="114">
        <f t="shared" si="110"/>
        <v>532.66162191666672</v>
      </c>
      <c r="BF75" s="114">
        <v>532.66162191666672</v>
      </c>
      <c r="BG75" s="114">
        <v>532.66162191666672</v>
      </c>
      <c r="BH75" s="114">
        <v>532.66162191666672</v>
      </c>
      <c r="BI75" s="114">
        <v>532.66162191666672</v>
      </c>
      <c r="BJ75" s="114">
        <v>532.66162191666672</v>
      </c>
      <c r="BK75" s="114">
        <v>532.66162191666672</v>
      </c>
      <c r="BL75" s="114">
        <v>532.66162191666672</v>
      </c>
      <c r="BM75" s="114">
        <v>532.66162191666672</v>
      </c>
      <c r="BN75" s="114">
        <v>532.66162191666672</v>
      </c>
      <c r="BO75" s="114">
        <v>532.66162191666672</v>
      </c>
      <c r="BP75" s="114">
        <v>532.66162191666672</v>
      </c>
      <c r="BQ75" s="114">
        <v>532.66162191666672</v>
      </c>
      <c r="BR75" s="114">
        <v>532.66162191666672</v>
      </c>
      <c r="BS75" s="114">
        <f t="shared" ref="BS75:CD75" si="111">BS70*BS73/12</f>
        <v>461.72605483333336</v>
      </c>
      <c r="BT75" s="114">
        <f t="shared" si="111"/>
        <v>443.66972866666669</v>
      </c>
      <c r="BU75" s="114">
        <f t="shared" si="111"/>
        <v>443.66972866666669</v>
      </c>
      <c r="BV75" s="114">
        <f t="shared" si="111"/>
        <v>443.66972866666669</v>
      </c>
      <c r="BW75" s="114">
        <f t="shared" si="111"/>
        <v>443.66972866666669</v>
      </c>
      <c r="BX75" s="114">
        <f t="shared" si="111"/>
        <v>443.66972866666669</v>
      </c>
      <c r="BY75" s="114">
        <f t="shared" si="111"/>
        <v>443.66972866666669</v>
      </c>
      <c r="BZ75" s="114">
        <f t="shared" si="111"/>
        <v>443.66972866666669</v>
      </c>
      <c r="CA75" s="114">
        <f t="shared" si="111"/>
        <v>443.66972866666669</v>
      </c>
      <c r="CB75" s="114">
        <f t="shared" si="111"/>
        <v>443.66972866666669</v>
      </c>
      <c r="CC75" s="114">
        <f t="shared" si="111"/>
        <v>443.66972866666669</v>
      </c>
      <c r="CD75" s="114">
        <f t="shared" si="111"/>
        <v>443.66972866666669</v>
      </c>
      <c r="CE75" s="61"/>
      <c r="CF75" s="44"/>
    </row>
    <row r="76" spans="1:84" ht="18.600000000000001" thickBot="1" x14ac:dyDescent="0.4">
      <c r="A76" s="51" t="s">
        <v>56</v>
      </c>
      <c r="D76" s="106">
        <v>0</v>
      </c>
      <c r="E76" s="105">
        <f t="shared" ref="E76:AJ76" si="112">SUM(E74:E75)</f>
        <v>537.82057225000005</v>
      </c>
      <c r="F76" s="105">
        <f t="shared" si="112"/>
        <v>537.82057225000005</v>
      </c>
      <c r="G76" s="105">
        <f t="shared" si="112"/>
        <v>537.82057225000005</v>
      </c>
      <c r="H76" s="105">
        <f t="shared" si="112"/>
        <v>537.82057225000005</v>
      </c>
      <c r="I76" s="105">
        <f t="shared" si="112"/>
        <v>537.82057225000005</v>
      </c>
      <c r="J76" s="105">
        <f t="shared" si="112"/>
        <v>536.53083466666669</v>
      </c>
      <c r="K76" s="105">
        <f t="shared" si="112"/>
        <v>532.66162191666672</v>
      </c>
      <c r="L76" s="105">
        <f t="shared" si="112"/>
        <v>532.66162191666672</v>
      </c>
      <c r="M76" s="105">
        <f t="shared" si="112"/>
        <v>532.66162191666672</v>
      </c>
      <c r="N76" s="105">
        <f t="shared" si="112"/>
        <v>532.66162191666672</v>
      </c>
      <c r="O76" s="105">
        <f t="shared" si="112"/>
        <v>532.66162191666672</v>
      </c>
      <c r="P76" s="105">
        <f t="shared" si="112"/>
        <v>532.66162191666672</v>
      </c>
      <c r="Q76" s="105">
        <f t="shared" si="112"/>
        <v>532.66162191666672</v>
      </c>
      <c r="R76" s="105">
        <f t="shared" si="112"/>
        <v>532.66162191666672</v>
      </c>
      <c r="S76" s="105">
        <f t="shared" si="112"/>
        <v>532.66162191666672</v>
      </c>
      <c r="T76" s="105">
        <f t="shared" si="112"/>
        <v>532.66162191666672</v>
      </c>
      <c r="U76" s="105">
        <f t="shared" si="112"/>
        <v>532.66162191666672</v>
      </c>
      <c r="V76" s="105">
        <f t="shared" si="112"/>
        <v>532.66162191666672</v>
      </c>
      <c r="W76" s="105">
        <f t="shared" si="112"/>
        <v>532.66162191666672</v>
      </c>
      <c r="X76" s="105">
        <f t="shared" si="112"/>
        <v>532.66162191666672</v>
      </c>
      <c r="Y76" s="105">
        <f t="shared" si="112"/>
        <v>532.66162191666672</v>
      </c>
      <c r="Z76" s="105">
        <f t="shared" si="112"/>
        <v>532.66162191666672</v>
      </c>
      <c r="AA76" s="105">
        <f t="shared" si="112"/>
        <v>532.66162191666672</v>
      </c>
      <c r="AB76" s="105">
        <f t="shared" si="112"/>
        <v>532.66162191666672</v>
      </c>
      <c r="AC76" s="105">
        <f t="shared" si="112"/>
        <v>532.66162191666672</v>
      </c>
      <c r="AD76" s="105">
        <f t="shared" si="112"/>
        <v>532.66162191666672</v>
      </c>
      <c r="AE76" s="105">
        <f t="shared" si="112"/>
        <v>532.66162191666672</v>
      </c>
      <c r="AF76" s="105">
        <f t="shared" si="112"/>
        <v>532.66162191666672</v>
      </c>
      <c r="AG76" s="105">
        <f t="shared" si="112"/>
        <v>532.66162191666672</v>
      </c>
      <c r="AH76" s="105">
        <f t="shared" si="112"/>
        <v>532.66162191666672</v>
      </c>
      <c r="AI76" s="105">
        <f t="shared" si="112"/>
        <v>532.66162191666672</v>
      </c>
      <c r="AJ76" s="105">
        <f t="shared" si="112"/>
        <v>532.66162191666672</v>
      </c>
      <c r="AK76" s="105">
        <f t="shared" ref="AK76:BE76" si="113">SUM(AK74:AK75)</f>
        <v>532.66162191666672</v>
      </c>
      <c r="AL76" s="105">
        <f t="shared" si="113"/>
        <v>532.66162191666672</v>
      </c>
      <c r="AM76" s="105">
        <f t="shared" si="113"/>
        <v>532.66162191666672</v>
      </c>
      <c r="AN76" s="105">
        <f t="shared" si="113"/>
        <v>532.66162191666672</v>
      </c>
      <c r="AO76" s="105">
        <f t="shared" si="113"/>
        <v>532.66162191666672</v>
      </c>
      <c r="AP76" s="105">
        <f t="shared" si="113"/>
        <v>532.66162191666672</v>
      </c>
      <c r="AQ76" s="105">
        <f t="shared" si="113"/>
        <v>532.66162191666672</v>
      </c>
      <c r="AR76" s="105">
        <f t="shared" si="113"/>
        <v>532.66162191666672</v>
      </c>
      <c r="AS76" s="105">
        <f t="shared" si="113"/>
        <v>532.66162191666672</v>
      </c>
      <c r="AT76" s="105">
        <f t="shared" si="113"/>
        <v>532.66162191666672</v>
      </c>
      <c r="AU76" s="105">
        <f t="shared" si="113"/>
        <v>532.66162191666672</v>
      </c>
      <c r="AV76" s="105">
        <f t="shared" si="113"/>
        <v>532.66162191666672</v>
      </c>
      <c r="AW76" s="105">
        <f t="shared" si="113"/>
        <v>532.66162191666672</v>
      </c>
      <c r="AX76" s="105">
        <f t="shared" si="113"/>
        <v>532.66162191666672</v>
      </c>
      <c r="AY76" s="105">
        <f t="shared" si="113"/>
        <v>532.66162191666672</v>
      </c>
      <c r="AZ76" s="105">
        <f t="shared" si="113"/>
        <v>532.66162191666672</v>
      </c>
      <c r="BA76" s="105">
        <f t="shared" si="113"/>
        <v>532.66162191666672</v>
      </c>
      <c r="BB76" s="105">
        <f t="shared" si="113"/>
        <v>532.66162191666672</v>
      </c>
      <c r="BC76" s="105">
        <f t="shared" si="113"/>
        <v>532.66162191666672</v>
      </c>
      <c r="BD76" s="105">
        <f t="shared" si="113"/>
        <v>532.66162191666672</v>
      </c>
      <c r="BE76" s="105">
        <f t="shared" si="113"/>
        <v>532.66162191666672</v>
      </c>
      <c r="BF76" s="105">
        <v>532.66162191666672</v>
      </c>
      <c r="BG76" s="105">
        <v>532.66162191666672</v>
      </c>
      <c r="BH76" s="105">
        <v>532.66162191666672</v>
      </c>
      <c r="BI76" s="105">
        <v>532.66162191666672</v>
      </c>
      <c r="BJ76" s="105">
        <v>532.66162191666672</v>
      </c>
      <c r="BK76" s="105">
        <v>532.66162191666672</v>
      </c>
      <c r="BL76" s="105">
        <v>532.66162191666672</v>
      </c>
      <c r="BM76" s="105">
        <v>532.66162191666672</v>
      </c>
      <c r="BN76" s="105">
        <v>532.66162191666672</v>
      </c>
      <c r="BO76" s="105">
        <v>532.66162191666672</v>
      </c>
      <c r="BP76" s="105">
        <v>532.66162191666672</v>
      </c>
      <c r="BQ76" s="105">
        <v>532.66162191666672</v>
      </c>
      <c r="BR76" s="105">
        <v>532.66162191666672</v>
      </c>
      <c r="BS76" s="105">
        <f t="shared" ref="BS76:CD76" si="114">SUM(BS74:BS75)</f>
        <v>461.72605483333336</v>
      </c>
      <c r="BT76" s="105">
        <f t="shared" si="114"/>
        <v>443.66972866666669</v>
      </c>
      <c r="BU76" s="105">
        <f t="shared" si="114"/>
        <v>443.66972866666669</v>
      </c>
      <c r="BV76" s="105">
        <f t="shared" si="114"/>
        <v>443.66972866666669</v>
      </c>
      <c r="BW76" s="105">
        <f t="shared" si="114"/>
        <v>443.66972866666669</v>
      </c>
      <c r="BX76" s="105">
        <f t="shared" si="114"/>
        <v>443.66972866666669</v>
      </c>
      <c r="BY76" s="105">
        <f t="shared" si="114"/>
        <v>443.66972866666669</v>
      </c>
      <c r="BZ76" s="105">
        <f t="shared" si="114"/>
        <v>443.66972866666669</v>
      </c>
      <c r="CA76" s="105">
        <f t="shared" si="114"/>
        <v>443.66972866666669</v>
      </c>
      <c r="CB76" s="105">
        <f t="shared" si="114"/>
        <v>443.66972866666669</v>
      </c>
      <c r="CC76" s="105">
        <f t="shared" si="114"/>
        <v>443.66972866666669</v>
      </c>
      <c r="CD76" s="105">
        <f t="shared" si="114"/>
        <v>443.66972866666669</v>
      </c>
      <c r="CE76" s="104">
        <f>SUM(E76:CD76)</f>
        <v>40527.424081083387</v>
      </c>
      <c r="CF76" s="101">
        <f>3781-1</f>
        <v>3780</v>
      </c>
    </row>
    <row r="77" spans="1:84" ht="15.6" thickTop="1" thickBot="1" x14ac:dyDescent="0.35">
      <c r="A77" s="79" t="s">
        <v>64</v>
      </c>
      <c r="B77" s="78"/>
      <c r="C77" s="77"/>
      <c r="D77" s="103">
        <v>0</v>
      </c>
      <c r="E77" s="102">
        <f>+E76</f>
        <v>537.82057225000005</v>
      </c>
      <c r="F77" s="102">
        <f t="shared" ref="F77:AK77" si="115">+E77+F76</f>
        <v>1075.6411445000001</v>
      </c>
      <c r="G77" s="102">
        <f t="shared" si="115"/>
        <v>1613.4617167500001</v>
      </c>
      <c r="H77" s="102">
        <f t="shared" si="115"/>
        <v>2151.2822890000002</v>
      </c>
      <c r="I77" s="102">
        <f t="shared" si="115"/>
        <v>2689.1028612500004</v>
      </c>
      <c r="J77" s="102">
        <f t="shared" si="115"/>
        <v>3225.633695916667</v>
      </c>
      <c r="K77" s="102">
        <f t="shared" si="115"/>
        <v>3758.2953178333337</v>
      </c>
      <c r="L77" s="102">
        <f t="shared" si="115"/>
        <v>4290.9569397499999</v>
      </c>
      <c r="M77" s="102">
        <f t="shared" si="115"/>
        <v>4823.6185616666662</v>
      </c>
      <c r="N77" s="102">
        <f t="shared" si="115"/>
        <v>5356.2801835833325</v>
      </c>
      <c r="O77" s="102">
        <f t="shared" si="115"/>
        <v>5888.9418054999987</v>
      </c>
      <c r="P77" s="102">
        <f t="shared" si="115"/>
        <v>6421.603427416665</v>
      </c>
      <c r="Q77" s="102">
        <f t="shared" si="115"/>
        <v>6954.2650493333313</v>
      </c>
      <c r="R77" s="102">
        <f t="shared" si="115"/>
        <v>7486.9266712499975</v>
      </c>
      <c r="S77" s="102">
        <f t="shared" si="115"/>
        <v>8019.5882931666638</v>
      </c>
      <c r="T77" s="102">
        <f t="shared" si="115"/>
        <v>8552.2499150833301</v>
      </c>
      <c r="U77" s="102">
        <f t="shared" si="115"/>
        <v>9084.9115369999963</v>
      </c>
      <c r="V77" s="102">
        <f t="shared" si="115"/>
        <v>9617.5731589166626</v>
      </c>
      <c r="W77" s="102">
        <f t="shared" si="115"/>
        <v>10150.234780833329</v>
      </c>
      <c r="X77" s="102">
        <f t="shared" si="115"/>
        <v>10682.896402749995</v>
      </c>
      <c r="Y77" s="102">
        <f t="shared" si="115"/>
        <v>11215.558024666661</v>
      </c>
      <c r="Z77" s="102">
        <f t="shared" si="115"/>
        <v>11748.219646583328</v>
      </c>
      <c r="AA77" s="102">
        <f t="shared" si="115"/>
        <v>12280.881268499994</v>
      </c>
      <c r="AB77" s="102">
        <f t="shared" si="115"/>
        <v>12813.54289041666</v>
      </c>
      <c r="AC77" s="102">
        <f t="shared" si="115"/>
        <v>13346.204512333326</v>
      </c>
      <c r="AD77" s="102">
        <f t="shared" si="115"/>
        <v>13878.866134249993</v>
      </c>
      <c r="AE77" s="102">
        <f t="shared" si="115"/>
        <v>14411.527756166659</v>
      </c>
      <c r="AF77" s="102">
        <f t="shared" si="115"/>
        <v>14944.189378083325</v>
      </c>
      <c r="AG77" s="102">
        <f t="shared" si="115"/>
        <v>15476.850999999991</v>
      </c>
      <c r="AH77" s="102">
        <f t="shared" si="115"/>
        <v>16009.512621916658</v>
      </c>
      <c r="AI77" s="102">
        <f t="shared" si="115"/>
        <v>16542.174243833324</v>
      </c>
      <c r="AJ77" s="102">
        <f t="shared" si="115"/>
        <v>17074.835865749992</v>
      </c>
      <c r="AK77" s="102">
        <f t="shared" si="115"/>
        <v>17607.49748766666</v>
      </c>
      <c r="AL77" s="102">
        <f t="shared" ref="AL77:BQ77" si="116">+AK77+AL76</f>
        <v>18140.159109583328</v>
      </c>
      <c r="AM77" s="102">
        <f t="shared" si="116"/>
        <v>18672.820731499996</v>
      </c>
      <c r="AN77" s="102">
        <f t="shared" si="116"/>
        <v>19205.482353416664</v>
      </c>
      <c r="AO77" s="102">
        <f t="shared" si="116"/>
        <v>19738.143975333332</v>
      </c>
      <c r="AP77" s="102">
        <f t="shared" si="116"/>
        <v>20270.805597250001</v>
      </c>
      <c r="AQ77" s="102">
        <f t="shared" si="116"/>
        <v>20803.467219166669</v>
      </c>
      <c r="AR77" s="102">
        <f t="shared" si="116"/>
        <v>21336.128841083337</v>
      </c>
      <c r="AS77" s="102">
        <f t="shared" si="116"/>
        <v>21868.790463000005</v>
      </c>
      <c r="AT77" s="102">
        <f t="shared" si="116"/>
        <v>22401.452084916673</v>
      </c>
      <c r="AU77" s="102">
        <f t="shared" si="116"/>
        <v>22934.113706833341</v>
      </c>
      <c r="AV77" s="102">
        <f t="shared" si="116"/>
        <v>23466.775328750009</v>
      </c>
      <c r="AW77" s="102">
        <f t="shared" si="116"/>
        <v>23999.436950666677</v>
      </c>
      <c r="AX77" s="102">
        <f t="shared" si="116"/>
        <v>24532.098572583345</v>
      </c>
      <c r="AY77" s="102">
        <f t="shared" si="116"/>
        <v>25064.760194500013</v>
      </c>
      <c r="AZ77" s="102">
        <f t="shared" si="116"/>
        <v>25597.421816416681</v>
      </c>
      <c r="BA77" s="102">
        <f t="shared" si="116"/>
        <v>26130.083438333349</v>
      </c>
      <c r="BB77" s="102">
        <f t="shared" si="116"/>
        <v>26662.745060250018</v>
      </c>
      <c r="BC77" s="102">
        <f t="shared" si="116"/>
        <v>27195.406682166686</v>
      </c>
      <c r="BD77" s="102">
        <f t="shared" si="116"/>
        <v>27728.068304083354</v>
      </c>
      <c r="BE77" s="102">
        <f t="shared" si="116"/>
        <v>28260.729926000022</v>
      </c>
      <c r="BF77" s="102">
        <f t="shared" si="116"/>
        <v>28793.39154791669</v>
      </c>
      <c r="BG77" s="102">
        <f t="shared" si="116"/>
        <v>29326.053169833358</v>
      </c>
      <c r="BH77" s="102">
        <f t="shared" si="116"/>
        <v>29858.714791750026</v>
      </c>
      <c r="BI77" s="102">
        <f t="shared" si="116"/>
        <v>30391.376413666694</v>
      </c>
      <c r="BJ77" s="102">
        <f t="shared" si="116"/>
        <v>30924.038035583362</v>
      </c>
      <c r="BK77" s="102">
        <f t="shared" si="116"/>
        <v>31456.69965750003</v>
      </c>
      <c r="BL77" s="102">
        <f t="shared" si="116"/>
        <v>31989.361279416698</v>
      </c>
      <c r="BM77" s="102">
        <f t="shared" si="116"/>
        <v>32522.022901333366</v>
      </c>
      <c r="BN77" s="102">
        <f t="shared" si="116"/>
        <v>33054.684523250035</v>
      </c>
      <c r="BO77" s="102">
        <f t="shared" si="116"/>
        <v>33587.346145166703</v>
      </c>
      <c r="BP77" s="102">
        <f t="shared" si="116"/>
        <v>34120.007767083371</v>
      </c>
      <c r="BQ77" s="102">
        <f t="shared" si="116"/>
        <v>34652.669389000039</v>
      </c>
      <c r="BR77" s="102">
        <f t="shared" ref="BR77:CD77" si="117">+BQ77+BR76</f>
        <v>35185.331010916707</v>
      </c>
      <c r="BS77" s="102">
        <f t="shared" si="117"/>
        <v>35647.057065750043</v>
      </c>
      <c r="BT77" s="102">
        <f t="shared" si="117"/>
        <v>36090.726794416711</v>
      </c>
      <c r="BU77" s="102">
        <f t="shared" si="117"/>
        <v>36534.396523083378</v>
      </c>
      <c r="BV77" s="102">
        <f t="shared" si="117"/>
        <v>36978.066251750046</v>
      </c>
      <c r="BW77" s="102">
        <f t="shared" si="117"/>
        <v>37421.735980416714</v>
      </c>
      <c r="BX77" s="102">
        <f t="shared" si="117"/>
        <v>37865.405709083381</v>
      </c>
      <c r="BY77" s="102">
        <f t="shared" si="117"/>
        <v>38309.075437750049</v>
      </c>
      <c r="BZ77" s="102">
        <f t="shared" si="117"/>
        <v>38752.745166416717</v>
      </c>
      <c r="CA77" s="102">
        <f t="shared" si="117"/>
        <v>39196.414895083384</v>
      </c>
      <c r="CB77" s="102">
        <f t="shared" si="117"/>
        <v>39640.084623750052</v>
      </c>
      <c r="CC77" s="102">
        <f t="shared" si="117"/>
        <v>40083.754352416719</v>
      </c>
      <c r="CD77" s="102">
        <f t="shared" si="117"/>
        <v>40527.424081083387</v>
      </c>
      <c r="CE77" s="157">
        <f>+CD77-CE76</f>
        <v>0</v>
      </c>
      <c r="CF77" s="101"/>
    </row>
    <row r="78" spans="1:84" s="94" customFormat="1" ht="15" thickTop="1" x14ac:dyDescent="0.3">
      <c r="A78" s="100"/>
      <c r="B78" s="99" t="s">
        <v>63</v>
      </c>
      <c r="C78" s="95" t="s">
        <v>62</v>
      </c>
      <c r="D78" s="98">
        <v>43268</v>
      </c>
      <c r="E78" s="97">
        <v>43298</v>
      </c>
      <c r="F78" s="97">
        <v>43329</v>
      </c>
      <c r="G78" s="97">
        <v>43360</v>
      </c>
      <c r="H78" s="97">
        <v>43390</v>
      </c>
      <c r="I78" s="97">
        <v>43421</v>
      </c>
      <c r="J78" s="97">
        <v>43451</v>
      </c>
      <c r="K78" s="97">
        <v>43118</v>
      </c>
      <c r="L78" s="97">
        <v>43149</v>
      </c>
      <c r="M78" s="97">
        <v>43177</v>
      </c>
      <c r="N78" s="97">
        <v>43208</v>
      </c>
      <c r="O78" s="97">
        <v>43238</v>
      </c>
      <c r="P78" s="97">
        <v>43269</v>
      </c>
      <c r="Q78" s="97">
        <v>43299</v>
      </c>
      <c r="R78" s="97">
        <v>43330</v>
      </c>
      <c r="S78" s="97">
        <v>43361</v>
      </c>
      <c r="T78" s="97">
        <v>43391</v>
      </c>
      <c r="U78" s="97">
        <v>43422</v>
      </c>
      <c r="V78" s="97">
        <v>43452</v>
      </c>
      <c r="W78" s="97">
        <v>43484</v>
      </c>
      <c r="X78" s="97">
        <v>43515</v>
      </c>
      <c r="Y78" s="97">
        <v>43543</v>
      </c>
      <c r="Z78" s="97">
        <v>43574</v>
      </c>
      <c r="AA78" s="97">
        <v>43604</v>
      </c>
      <c r="AB78" s="97">
        <v>43635</v>
      </c>
      <c r="AC78" s="97">
        <v>43665</v>
      </c>
      <c r="AD78" s="97">
        <v>43696</v>
      </c>
      <c r="AE78" s="97">
        <v>43727</v>
      </c>
      <c r="AF78" s="97">
        <v>43757</v>
      </c>
      <c r="AG78" s="97">
        <v>43788</v>
      </c>
      <c r="AH78" s="97">
        <v>43818</v>
      </c>
      <c r="AI78" s="97">
        <v>43850</v>
      </c>
      <c r="AJ78" s="97">
        <v>43881</v>
      </c>
      <c r="AK78" s="97">
        <v>43910</v>
      </c>
      <c r="AL78" s="97">
        <v>43941</v>
      </c>
      <c r="AM78" s="97">
        <v>43971</v>
      </c>
      <c r="AN78" s="97">
        <v>44002</v>
      </c>
      <c r="AO78" s="97">
        <v>44032</v>
      </c>
      <c r="AP78" s="97">
        <v>44063</v>
      </c>
      <c r="AQ78" s="97">
        <v>44094</v>
      </c>
      <c r="AR78" s="97">
        <v>44124</v>
      </c>
      <c r="AS78" s="97">
        <v>44155</v>
      </c>
      <c r="AT78" s="97">
        <v>44185</v>
      </c>
      <c r="AU78" s="97">
        <v>44217</v>
      </c>
      <c r="AV78" s="97">
        <v>44248</v>
      </c>
      <c r="AW78" s="97">
        <v>44276</v>
      </c>
      <c r="AX78" s="97">
        <v>44307</v>
      </c>
      <c r="AY78" s="97">
        <v>44337</v>
      </c>
      <c r="AZ78" s="97">
        <v>44368</v>
      </c>
      <c r="BA78" s="97">
        <v>44398</v>
      </c>
      <c r="BB78" s="97">
        <v>44429</v>
      </c>
      <c r="BC78" s="97">
        <v>44460</v>
      </c>
      <c r="BD78" s="97">
        <v>44490</v>
      </c>
      <c r="BE78" s="97">
        <v>44521</v>
      </c>
      <c r="BF78" s="97">
        <v>44551</v>
      </c>
      <c r="BG78" s="97">
        <v>44583</v>
      </c>
      <c r="BH78" s="97">
        <v>44614</v>
      </c>
      <c r="BI78" s="97">
        <v>44642</v>
      </c>
      <c r="BJ78" s="97">
        <v>44673</v>
      </c>
      <c r="BK78" s="97">
        <v>44703</v>
      </c>
      <c r="BL78" s="97">
        <v>44734</v>
      </c>
      <c r="BM78" s="97">
        <v>44764</v>
      </c>
      <c r="BN78" s="97">
        <v>44795</v>
      </c>
      <c r="BO78" s="97">
        <v>44826</v>
      </c>
      <c r="BP78" s="97">
        <v>44856</v>
      </c>
      <c r="BQ78" s="97">
        <v>44887</v>
      </c>
      <c r="BR78" s="97">
        <v>44917</v>
      </c>
      <c r="BS78" s="97">
        <v>44949</v>
      </c>
      <c r="BT78" s="97">
        <v>44980</v>
      </c>
      <c r="BU78" s="97">
        <v>45008</v>
      </c>
      <c r="BV78" s="97">
        <v>45039</v>
      </c>
      <c r="BW78" s="97">
        <v>45069</v>
      </c>
      <c r="BX78" s="97">
        <v>45100</v>
      </c>
      <c r="BY78" s="97">
        <v>45130</v>
      </c>
      <c r="BZ78" s="97">
        <v>45161</v>
      </c>
      <c r="CA78" s="97">
        <v>45192</v>
      </c>
      <c r="CB78" s="97">
        <v>45222</v>
      </c>
      <c r="CC78" s="97">
        <v>45253</v>
      </c>
      <c r="CD78" s="97">
        <v>48571</v>
      </c>
      <c r="CE78" s="96"/>
      <c r="CF78" s="95"/>
    </row>
    <row r="79" spans="1:84" x14ac:dyDescent="0.3">
      <c r="A79" s="194">
        <v>109106296</v>
      </c>
      <c r="B79" s="89">
        <v>43047</v>
      </c>
      <c r="C79" s="43">
        <v>3764</v>
      </c>
      <c r="D79" s="113">
        <v>0</v>
      </c>
      <c r="E79" s="112">
        <v>795122.44</v>
      </c>
      <c r="F79" s="112">
        <v>795122.44</v>
      </c>
      <c r="G79" s="112">
        <v>795122.44</v>
      </c>
      <c r="H79" s="112">
        <v>795122.44</v>
      </c>
      <c r="I79" s="112">
        <v>795122.44</v>
      </c>
      <c r="J79" s="112">
        <v>795122.44</v>
      </c>
      <c r="K79" s="112">
        <v>759908.5199999999</v>
      </c>
      <c r="L79" s="112">
        <v>759908.5199999999</v>
      </c>
      <c r="M79" s="112">
        <v>759908.5199999999</v>
      </c>
      <c r="N79" s="112">
        <v>759908.5199999999</v>
      </c>
      <c r="O79" s="112">
        <v>759908.5199999999</v>
      </c>
      <c r="P79" s="112">
        <v>759908.5199999999</v>
      </c>
      <c r="Q79" s="112">
        <v>759908.5199999999</v>
      </c>
      <c r="R79" s="112">
        <v>759908.5199999999</v>
      </c>
      <c r="S79" s="112">
        <v>759908.5199999999</v>
      </c>
      <c r="T79" s="112">
        <v>759908.5199999999</v>
      </c>
      <c r="U79" s="112">
        <v>759908.5199999999</v>
      </c>
      <c r="V79" s="112">
        <v>759908.5199999999</v>
      </c>
      <c r="W79" s="112">
        <v>759908.5199999999</v>
      </c>
      <c r="X79" s="112">
        <v>759908.5199999999</v>
      </c>
      <c r="Y79" s="112">
        <v>759908.5199999999</v>
      </c>
      <c r="Z79" s="112">
        <v>759908.5199999999</v>
      </c>
      <c r="AA79" s="112">
        <v>759908.5199999999</v>
      </c>
      <c r="AB79" s="112">
        <v>759908.5199999999</v>
      </c>
      <c r="AC79" s="112">
        <v>759908.5199999999</v>
      </c>
      <c r="AD79" s="112">
        <v>759908.5199999999</v>
      </c>
      <c r="AE79" s="112">
        <v>759908.5199999999</v>
      </c>
      <c r="AF79" s="112">
        <v>759908.5199999999</v>
      </c>
      <c r="AG79" s="112">
        <v>759908.5199999999</v>
      </c>
      <c r="AH79" s="112">
        <v>759908.52</v>
      </c>
      <c r="AI79" s="112">
        <f t="shared" ref="AI79:AS79" si="118">AH79</f>
        <v>759908.52</v>
      </c>
      <c r="AJ79" s="112">
        <f t="shared" si="118"/>
        <v>759908.52</v>
      </c>
      <c r="AK79" s="112">
        <f t="shared" si="118"/>
        <v>759908.52</v>
      </c>
      <c r="AL79" s="112">
        <f t="shared" si="118"/>
        <v>759908.52</v>
      </c>
      <c r="AM79" s="112">
        <f t="shared" si="118"/>
        <v>759908.52</v>
      </c>
      <c r="AN79" s="112">
        <f t="shared" si="118"/>
        <v>759908.52</v>
      </c>
      <c r="AO79" s="112">
        <f t="shared" si="118"/>
        <v>759908.52</v>
      </c>
      <c r="AP79" s="112">
        <f t="shared" si="118"/>
        <v>759908.52</v>
      </c>
      <c r="AQ79" s="112">
        <f t="shared" si="118"/>
        <v>759908.52</v>
      </c>
      <c r="AR79" s="112">
        <f t="shared" si="118"/>
        <v>759908.52</v>
      </c>
      <c r="AS79" s="112">
        <f t="shared" si="118"/>
        <v>759908.52</v>
      </c>
      <c r="AT79" s="112">
        <f>AS81</f>
        <v>759908.52</v>
      </c>
      <c r="AU79" s="112">
        <f>AT81</f>
        <v>759908.52</v>
      </c>
      <c r="AV79" s="112">
        <v>759908.52</v>
      </c>
      <c r="AW79" s="112">
        <v>759908.52</v>
      </c>
      <c r="AX79" s="112">
        <v>759908.52</v>
      </c>
      <c r="AY79" s="112">
        <v>759908.52</v>
      </c>
      <c r="AZ79" s="112">
        <v>759908.52</v>
      </c>
      <c r="BA79" s="112">
        <v>759908.52</v>
      </c>
      <c r="BB79" s="112">
        <v>759908.52</v>
      </c>
      <c r="BC79" s="112">
        <v>759908.52</v>
      </c>
      <c r="BD79" s="112">
        <v>759908.52</v>
      </c>
      <c r="BE79" s="112">
        <v>759908.52</v>
      </c>
      <c r="BF79" s="112">
        <v>759908.52</v>
      </c>
      <c r="BG79" s="112">
        <v>759908.52</v>
      </c>
      <c r="BH79" s="112">
        <v>759908.52</v>
      </c>
      <c r="BI79" s="112">
        <v>759908.52</v>
      </c>
      <c r="BJ79" s="112">
        <v>759908.52</v>
      </c>
      <c r="BK79" s="112">
        <v>759908.52</v>
      </c>
      <c r="BL79" s="112">
        <v>759908.52</v>
      </c>
      <c r="BM79" s="112">
        <v>759908.52</v>
      </c>
      <c r="BN79" s="112">
        <v>759908.52</v>
      </c>
      <c r="BO79" s="112">
        <v>759908.52</v>
      </c>
      <c r="BP79" s="112">
        <v>759908.52</v>
      </c>
      <c r="BQ79" s="112">
        <v>759908.52</v>
      </c>
      <c r="BR79" s="112">
        <v>759908.52</v>
      </c>
      <c r="BS79" s="112">
        <v>759908.52</v>
      </c>
      <c r="BT79" s="112">
        <v>759908.52</v>
      </c>
      <c r="BU79" s="112">
        <f t="shared" ref="BU79:CD79" si="119">BT79</f>
        <v>759908.52</v>
      </c>
      <c r="BV79" s="112">
        <f t="shared" si="119"/>
        <v>759908.52</v>
      </c>
      <c r="BW79" s="112">
        <f t="shared" si="119"/>
        <v>759908.52</v>
      </c>
      <c r="BX79" s="112">
        <f t="shared" si="119"/>
        <v>759908.52</v>
      </c>
      <c r="BY79" s="112">
        <f t="shared" si="119"/>
        <v>759908.52</v>
      </c>
      <c r="BZ79" s="112">
        <f t="shared" si="119"/>
        <v>759908.52</v>
      </c>
      <c r="CA79" s="112">
        <f t="shared" si="119"/>
        <v>759908.52</v>
      </c>
      <c r="CB79" s="112">
        <f t="shared" si="119"/>
        <v>759908.52</v>
      </c>
      <c r="CC79" s="112">
        <f t="shared" si="119"/>
        <v>759908.52</v>
      </c>
      <c r="CD79" s="112">
        <f t="shared" si="119"/>
        <v>759908.52</v>
      </c>
      <c r="CE79" s="61"/>
      <c r="CF79" s="43"/>
    </row>
    <row r="80" spans="1:84" x14ac:dyDescent="0.3">
      <c r="A80" s="45" t="s">
        <v>61</v>
      </c>
      <c r="B80" s="89"/>
      <c r="D80" s="108">
        <v>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61"/>
      <c r="CF80" s="43"/>
    </row>
    <row r="81" spans="1:84" s="54" customFormat="1" x14ac:dyDescent="0.3">
      <c r="A81" s="51" t="s">
        <v>66</v>
      </c>
      <c r="B81" s="89"/>
      <c r="C81" s="43"/>
      <c r="D81" s="93">
        <v>0</v>
      </c>
      <c r="E81" s="92">
        <f t="shared" ref="E81:AJ81" si="120">SUM(E79:E80)</f>
        <v>795122.44</v>
      </c>
      <c r="F81" s="91">
        <f t="shared" si="120"/>
        <v>795122.44</v>
      </c>
      <c r="G81" s="91">
        <f t="shared" si="120"/>
        <v>795122.44</v>
      </c>
      <c r="H81" s="91">
        <f t="shared" si="120"/>
        <v>795122.44</v>
      </c>
      <c r="I81" s="91">
        <f t="shared" si="120"/>
        <v>795122.44</v>
      </c>
      <c r="J81" s="91">
        <f t="shared" si="120"/>
        <v>795122.44</v>
      </c>
      <c r="K81" s="91">
        <f t="shared" si="120"/>
        <v>759908.5199999999</v>
      </c>
      <c r="L81" s="91">
        <f t="shared" si="120"/>
        <v>759908.5199999999</v>
      </c>
      <c r="M81" s="91">
        <f t="shared" si="120"/>
        <v>759908.5199999999</v>
      </c>
      <c r="N81" s="91">
        <f t="shared" si="120"/>
        <v>759908.5199999999</v>
      </c>
      <c r="O81" s="91">
        <f t="shared" si="120"/>
        <v>759908.5199999999</v>
      </c>
      <c r="P81" s="91">
        <f t="shared" si="120"/>
        <v>759908.5199999999</v>
      </c>
      <c r="Q81" s="91">
        <f t="shared" si="120"/>
        <v>759908.5199999999</v>
      </c>
      <c r="R81" s="91">
        <f t="shared" si="120"/>
        <v>759908.5199999999</v>
      </c>
      <c r="S81" s="91">
        <f t="shared" si="120"/>
        <v>759908.5199999999</v>
      </c>
      <c r="T81" s="91">
        <f t="shared" si="120"/>
        <v>759908.5199999999</v>
      </c>
      <c r="U81" s="91">
        <f t="shared" si="120"/>
        <v>759908.5199999999</v>
      </c>
      <c r="V81" s="91">
        <f t="shared" si="120"/>
        <v>759908.5199999999</v>
      </c>
      <c r="W81" s="91">
        <f t="shared" si="120"/>
        <v>759908.5199999999</v>
      </c>
      <c r="X81" s="91">
        <f t="shared" si="120"/>
        <v>759908.5199999999</v>
      </c>
      <c r="Y81" s="91">
        <f t="shared" si="120"/>
        <v>759908.5199999999</v>
      </c>
      <c r="Z81" s="91">
        <f t="shared" si="120"/>
        <v>759908.5199999999</v>
      </c>
      <c r="AA81" s="91">
        <f t="shared" si="120"/>
        <v>759908.5199999999</v>
      </c>
      <c r="AB81" s="91">
        <f t="shared" si="120"/>
        <v>759908.5199999999</v>
      </c>
      <c r="AC81" s="91">
        <f t="shared" si="120"/>
        <v>759908.5199999999</v>
      </c>
      <c r="AD81" s="91">
        <f t="shared" si="120"/>
        <v>759908.5199999999</v>
      </c>
      <c r="AE81" s="91">
        <f t="shared" si="120"/>
        <v>759908.5199999999</v>
      </c>
      <c r="AF81" s="91">
        <f t="shared" si="120"/>
        <v>759908.5199999999</v>
      </c>
      <c r="AG81" s="91">
        <f t="shared" si="120"/>
        <v>759908.5199999999</v>
      </c>
      <c r="AH81" s="91">
        <f t="shared" si="120"/>
        <v>759908.52</v>
      </c>
      <c r="AI81" s="91">
        <f t="shared" si="120"/>
        <v>759908.52</v>
      </c>
      <c r="AJ81" s="91">
        <f t="shared" si="120"/>
        <v>759908.52</v>
      </c>
      <c r="AK81" s="91">
        <f t="shared" ref="AK81:BE81" si="121">SUM(AK79:AK80)</f>
        <v>759908.52</v>
      </c>
      <c r="AL81" s="91">
        <f t="shared" si="121"/>
        <v>759908.52</v>
      </c>
      <c r="AM81" s="91">
        <f t="shared" si="121"/>
        <v>759908.52</v>
      </c>
      <c r="AN81" s="91">
        <f t="shared" si="121"/>
        <v>759908.52</v>
      </c>
      <c r="AO81" s="91">
        <f t="shared" si="121"/>
        <v>759908.52</v>
      </c>
      <c r="AP81" s="91">
        <f t="shared" si="121"/>
        <v>759908.52</v>
      </c>
      <c r="AQ81" s="91">
        <f t="shared" si="121"/>
        <v>759908.52</v>
      </c>
      <c r="AR81" s="91">
        <f t="shared" si="121"/>
        <v>759908.52</v>
      </c>
      <c r="AS81" s="91">
        <f t="shared" si="121"/>
        <v>759908.52</v>
      </c>
      <c r="AT81" s="91">
        <f t="shared" si="121"/>
        <v>759908.52</v>
      </c>
      <c r="AU81" s="91">
        <f t="shared" si="121"/>
        <v>759908.52</v>
      </c>
      <c r="AV81" s="91">
        <f t="shared" si="121"/>
        <v>759908.52</v>
      </c>
      <c r="AW81" s="91">
        <f t="shared" si="121"/>
        <v>759908.52</v>
      </c>
      <c r="AX81" s="91">
        <f t="shared" si="121"/>
        <v>759908.52</v>
      </c>
      <c r="AY81" s="91">
        <f t="shared" si="121"/>
        <v>759908.52</v>
      </c>
      <c r="AZ81" s="91">
        <f t="shared" si="121"/>
        <v>759908.52</v>
      </c>
      <c r="BA81" s="91">
        <f t="shared" si="121"/>
        <v>759908.52</v>
      </c>
      <c r="BB81" s="91">
        <f t="shared" si="121"/>
        <v>759908.52</v>
      </c>
      <c r="BC81" s="91">
        <f t="shared" si="121"/>
        <v>759908.52</v>
      </c>
      <c r="BD81" s="91">
        <f t="shared" si="121"/>
        <v>759908.52</v>
      </c>
      <c r="BE81" s="91">
        <f t="shared" si="121"/>
        <v>759908.52</v>
      </c>
      <c r="BF81" s="91">
        <v>759908.52</v>
      </c>
      <c r="BG81" s="91">
        <v>759908.52</v>
      </c>
      <c r="BH81" s="91">
        <v>759908.52</v>
      </c>
      <c r="BI81" s="91">
        <v>759908.52</v>
      </c>
      <c r="BJ81" s="91">
        <v>759908.52</v>
      </c>
      <c r="BK81" s="91">
        <v>759908.52</v>
      </c>
      <c r="BL81" s="91">
        <v>759908.52</v>
      </c>
      <c r="BM81" s="91">
        <v>759908.52</v>
      </c>
      <c r="BN81" s="91">
        <v>759908.52</v>
      </c>
      <c r="BO81" s="91">
        <v>759908.52</v>
      </c>
      <c r="BP81" s="91">
        <v>759908.52</v>
      </c>
      <c r="BQ81" s="91">
        <v>759908.52</v>
      </c>
      <c r="BR81" s="91">
        <v>759908.52</v>
      </c>
      <c r="BS81" s="91">
        <v>759908.52</v>
      </c>
      <c r="BT81" s="91">
        <v>759908.52</v>
      </c>
      <c r="BU81" s="91">
        <v>759908.52</v>
      </c>
      <c r="BV81" s="91">
        <v>759908.52</v>
      </c>
      <c r="BW81" s="91">
        <v>759908.52</v>
      </c>
      <c r="BX81" s="91">
        <v>759908.52</v>
      </c>
      <c r="BY81" s="91">
        <v>759908.52</v>
      </c>
      <c r="BZ81" s="91">
        <v>759908.52</v>
      </c>
      <c r="CA81" s="91">
        <v>759908.52</v>
      </c>
      <c r="CB81" s="91">
        <v>759908.52</v>
      </c>
      <c r="CC81" s="91">
        <v>759908.52</v>
      </c>
      <c r="CD81" s="91">
        <v>759908.52</v>
      </c>
      <c r="CF81" s="111"/>
    </row>
    <row r="82" spans="1:84" x14ac:dyDescent="0.3">
      <c r="A82" s="45" t="s">
        <v>59</v>
      </c>
      <c r="D82" s="110">
        <v>0</v>
      </c>
      <c r="E82" s="109">
        <v>3.27E-2</v>
      </c>
      <c r="F82" s="109">
        <v>3.27E-2</v>
      </c>
      <c r="G82" s="109">
        <v>3.27E-2</v>
      </c>
      <c r="H82" s="109">
        <v>3.27E-2</v>
      </c>
      <c r="I82" s="109">
        <v>3.27E-2</v>
      </c>
      <c r="J82" s="109">
        <v>2.8199999999999999E-2</v>
      </c>
      <c r="K82" s="109">
        <v>2.2100000000000002E-2</v>
      </c>
      <c r="L82" s="109">
        <v>2.2100000000000002E-2</v>
      </c>
      <c r="M82" s="109">
        <v>2.2100000000000002E-2</v>
      </c>
      <c r="N82" s="109">
        <v>2.2100000000000002E-2</v>
      </c>
      <c r="O82" s="109">
        <v>2.2100000000000002E-2</v>
      </c>
      <c r="P82" s="109">
        <v>2.2100000000000002E-2</v>
      </c>
      <c r="Q82" s="109">
        <v>2.2100000000000002E-2</v>
      </c>
      <c r="R82" s="109">
        <v>2.2100000000000002E-2</v>
      </c>
      <c r="S82" s="109">
        <v>2.2100000000000002E-2</v>
      </c>
      <c r="T82" s="109">
        <v>2.2100000000000002E-2</v>
      </c>
      <c r="U82" s="109">
        <v>2.2100000000000002E-2</v>
      </c>
      <c r="V82" s="109">
        <v>2.2100000000000002E-2</v>
      </c>
      <c r="W82" s="109">
        <v>2.2100000000000002E-2</v>
      </c>
      <c r="X82" s="109">
        <v>2.2100000000000002E-2</v>
      </c>
      <c r="Y82" s="109">
        <v>2.2100000000000002E-2</v>
      </c>
      <c r="Z82" s="109">
        <v>2.2100000000000002E-2</v>
      </c>
      <c r="AA82" s="109">
        <v>2.2100000000000002E-2</v>
      </c>
      <c r="AB82" s="109">
        <v>2.2100000000000002E-2</v>
      </c>
      <c r="AC82" s="109">
        <v>2.2100000000000002E-2</v>
      </c>
      <c r="AD82" s="109">
        <v>2.2100000000000002E-2</v>
      </c>
      <c r="AE82" s="109">
        <v>2.2100000000000002E-2</v>
      </c>
      <c r="AF82" s="109">
        <v>2.2100000000000002E-2</v>
      </c>
      <c r="AG82" s="109">
        <v>2.2100000000000002E-2</v>
      </c>
      <c r="AH82" s="109">
        <v>2.2100000000000002E-2</v>
      </c>
      <c r="AI82" s="109">
        <v>2.2100000000000002E-2</v>
      </c>
      <c r="AJ82" s="109">
        <v>2.2100000000000002E-2</v>
      </c>
      <c r="AK82" s="109">
        <v>2.2100000000000002E-2</v>
      </c>
      <c r="AL82" s="109">
        <v>2.2100000000000002E-2</v>
      </c>
      <c r="AM82" s="109">
        <v>2.2100000000000002E-2</v>
      </c>
      <c r="AN82" s="109">
        <v>2.2100000000000002E-2</v>
      </c>
      <c r="AO82" s="109">
        <v>2.2100000000000002E-2</v>
      </c>
      <c r="AP82" s="109">
        <v>2.2100000000000002E-2</v>
      </c>
      <c r="AQ82" s="109">
        <v>2.2100000000000002E-2</v>
      </c>
      <c r="AR82" s="109">
        <v>2.2100000000000002E-2</v>
      </c>
      <c r="AS82" s="109">
        <v>2.2100000000000002E-2</v>
      </c>
      <c r="AT82" s="109">
        <v>2.2100000000000002E-2</v>
      </c>
      <c r="AU82" s="109">
        <v>2.2100000000000002E-2</v>
      </c>
      <c r="AV82" s="109">
        <v>2.2100000000000002E-2</v>
      </c>
      <c r="AW82" s="109">
        <v>2.2100000000000002E-2</v>
      </c>
      <c r="AX82" s="109">
        <v>2.2100000000000002E-2</v>
      </c>
      <c r="AY82" s="109">
        <v>2.2100000000000002E-2</v>
      </c>
      <c r="AZ82" s="109">
        <v>2.2100000000000002E-2</v>
      </c>
      <c r="BA82" s="109">
        <v>2.2100000000000002E-2</v>
      </c>
      <c r="BB82" s="109">
        <v>2.2100000000000002E-2</v>
      </c>
      <c r="BC82" s="109">
        <v>2.2100000000000002E-2</v>
      </c>
      <c r="BD82" s="109">
        <v>2.2100000000000002E-2</v>
      </c>
      <c r="BE82" s="109">
        <v>2.2100000000000002E-2</v>
      </c>
      <c r="BF82" s="109">
        <v>2.2100000000000002E-2</v>
      </c>
      <c r="BG82" s="109">
        <v>2.2100000000000002E-2</v>
      </c>
      <c r="BH82" s="109">
        <v>2.2100000000000002E-2</v>
      </c>
      <c r="BI82" s="109">
        <v>2.2100000000000002E-2</v>
      </c>
      <c r="BJ82" s="109">
        <v>2.2100000000000002E-2</v>
      </c>
      <c r="BK82" s="109">
        <v>2.2100000000000002E-2</v>
      </c>
      <c r="BL82" s="109">
        <v>2.2100000000000002E-2</v>
      </c>
      <c r="BM82" s="109">
        <v>2.2100000000000002E-2</v>
      </c>
      <c r="BN82" s="109">
        <v>2.2100000000000002E-2</v>
      </c>
      <c r="BO82" s="109">
        <v>2.2100000000000002E-2</v>
      </c>
      <c r="BP82" s="109">
        <v>2.2100000000000002E-2</v>
      </c>
      <c r="BQ82" s="109">
        <v>2.2100000000000002E-2</v>
      </c>
      <c r="BR82" s="109">
        <v>2.2100000000000002E-2</v>
      </c>
      <c r="BS82" s="109">
        <v>2.24E-2</v>
      </c>
      <c r="BT82" s="109">
        <v>2.2499999999999999E-2</v>
      </c>
      <c r="BU82" s="109">
        <v>2.2499999999999999E-2</v>
      </c>
      <c r="BV82" s="109">
        <v>2.2499999999999999E-2</v>
      </c>
      <c r="BW82" s="109">
        <v>2.2499999999999999E-2</v>
      </c>
      <c r="BX82" s="109">
        <v>2.2499999999999999E-2</v>
      </c>
      <c r="BY82" s="109">
        <v>2.2499999999999999E-2</v>
      </c>
      <c r="BZ82" s="109">
        <v>2.2499999999999999E-2</v>
      </c>
      <c r="CA82" s="109">
        <v>2.2499999999999999E-2</v>
      </c>
      <c r="CB82" s="109">
        <v>2.2499999999999999E-2</v>
      </c>
      <c r="CC82" s="109">
        <v>2.2499999999999999E-2</v>
      </c>
      <c r="CD82" s="109">
        <v>2.2499999999999999E-2</v>
      </c>
      <c r="CE82" s="61"/>
      <c r="CF82" s="43"/>
    </row>
    <row r="83" spans="1:84" x14ac:dyDescent="0.3">
      <c r="A83" s="45" t="s">
        <v>58</v>
      </c>
      <c r="D83" s="108">
        <v>0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61"/>
      <c r="CF83" s="43"/>
    </row>
    <row r="84" spans="1:84" x14ac:dyDescent="0.3">
      <c r="A84" s="45" t="s">
        <v>57</v>
      </c>
      <c r="D84" s="107">
        <v>0</v>
      </c>
      <c r="E84" s="90">
        <f t="shared" ref="E84:AJ84" si="122">E79*E82/12</f>
        <v>2166.7086489999997</v>
      </c>
      <c r="F84" s="90">
        <f t="shared" si="122"/>
        <v>2166.7086489999997</v>
      </c>
      <c r="G84" s="90">
        <f t="shared" si="122"/>
        <v>2166.7086489999997</v>
      </c>
      <c r="H84" s="90">
        <f t="shared" si="122"/>
        <v>2166.7086489999997</v>
      </c>
      <c r="I84" s="90">
        <f t="shared" si="122"/>
        <v>2166.7086489999997</v>
      </c>
      <c r="J84" s="90">
        <f t="shared" si="122"/>
        <v>1868.5377339999998</v>
      </c>
      <c r="K84" s="90">
        <f t="shared" si="122"/>
        <v>1399.4981909999999</v>
      </c>
      <c r="L84" s="90">
        <f t="shared" si="122"/>
        <v>1399.4981909999999</v>
      </c>
      <c r="M84" s="90">
        <f t="shared" si="122"/>
        <v>1399.4981909999999</v>
      </c>
      <c r="N84" s="90">
        <f t="shared" si="122"/>
        <v>1399.4981909999999</v>
      </c>
      <c r="O84" s="90">
        <f t="shared" si="122"/>
        <v>1399.4981909999999</v>
      </c>
      <c r="P84" s="90">
        <f t="shared" si="122"/>
        <v>1399.4981909999999</v>
      </c>
      <c r="Q84" s="90">
        <f t="shared" si="122"/>
        <v>1399.4981909999999</v>
      </c>
      <c r="R84" s="90">
        <f t="shared" si="122"/>
        <v>1399.4981909999999</v>
      </c>
      <c r="S84" s="90">
        <f t="shared" si="122"/>
        <v>1399.4981909999999</v>
      </c>
      <c r="T84" s="90">
        <f t="shared" si="122"/>
        <v>1399.4981909999999</v>
      </c>
      <c r="U84" s="90">
        <f t="shared" si="122"/>
        <v>1399.4981909999999</v>
      </c>
      <c r="V84" s="90">
        <f t="shared" si="122"/>
        <v>1399.4981909999999</v>
      </c>
      <c r="W84" s="90">
        <f t="shared" si="122"/>
        <v>1399.4981909999999</v>
      </c>
      <c r="X84" s="90">
        <f t="shared" si="122"/>
        <v>1399.4981909999999</v>
      </c>
      <c r="Y84" s="90">
        <f t="shared" si="122"/>
        <v>1399.4981909999999</v>
      </c>
      <c r="Z84" s="90">
        <f t="shared" si="122"/>
        <v>1399.4981909999999</v>
      </c>
      <c r="AA84" s="90">
        <f t="shared" si="122"/>
        <v>1399.4981909999999</v>
      </c>
      <c r="AB84" s="90">
        <f t="shared" si="122"/>
        <v>1399.4981909999999</v>
      </c>
      <c r="AC84" s="90">
        <f t="shared" si="122"/>
        <v>1399.4981909999999</v>
      </c>
      <c r="AD84" s="90">
        <f t="shared" si="122"/>
        <v>1399.4981909999999</v>
      </c>
      <c r="AE84" s="90">
        <f t="shared" si="122"/>
        <v>1399.4981909999999</v>
      </c>
      <c r="AF84" s="90">
        <f t="shared" si="122"/>
        <v>1399.4981909999999</v>
      </c>
      <c r="AG84" s="90">
        <f t="shared" si="122"/>
        <v>1399.4981909999999</v>
      </c>
      <c r="AH84" s="90">
        <f t="shared" si="122"/>
        <v>1399.4981910000004</v>
      </c>
      <c r="AI84" s="90">
        <f t="shared" si="122"/>
        <v>1399.4981910000004</v>
      </c>
      <c r="AJ84" s="90">
        <f t="shared" si="122"/>
        <v>1399.4981910000004</v>
      </c>
      <c r="AK84" s="90">
        <f t="shared" ref="AK84:BE84" si="123">AK79*AK82/12</f>
        <v>1399.4981910000004</v>
      </c>
      <c r="AL84" s="90">
        <f t="shared" si="123"/>
        <v>1399.4981910000004</v>
      </c>
      <c r="AM84" s="90">
        <f t="shared" si="123"/>
        <v>1399.4981910000004</v>
      </c>
      <c r="AN84" s="90">
        <f t="shared" si="123"/>
        <v>1399.4981910000004</v>
      </c>
      <c r="AO84" s="90">
        <f t="shared" si="123"/>
        <v>1399.4981910000004</v>
      </c>
      <c r="AP84" s="90">
        <f t="shared" si="123"/>
        <v>1399.4981910000004</v>
      </c>
      <c r="AQ84" s="90">
        <f t="shared" si="123"/>
        <v>1399.4981910000004</v>
      </c>
      <c r="AR84" s="90">
        <f t="shared" si="123"/>
        <v>1399.4981910000004</v>
      </c>
      <c r="AS84" s="90">
        <f t="shared" si="123"/>
        <v>1399.4981910000004</v>
      </c>
      <c r="AT84" s="90">
        <f t="shared" si="123"/>
        <v>1399.4981910000004</v>
      </c>
      <c r="AU84" s="90">
        <f t="shared" si="123"/>
        <v>1399.4981910000004</v>
      </c>
      <c r="AV84" s="90">
        <f t="shared" si="123"/>
        <v>1399.4981910000004</v>
      </c>
      <c r="AW84" s="90">
        <f t="shared" si="123"/>
        <v>1399.4981910000004</v>
      </c>
      <c r="AX84" s="90">
        <f t="shared" si="123"/>
        <v>1399.4981910000004</v>
      </c>
      <c r="AY84" s="90">
        <f t="shared" si="123"/>
        <v>1399.4981910000004</v>
      </c>
      <c r="AZ84" s="90">
        <f t="shared" si="123"/>
        <v>1399.4981910000004</v>
      </c>
      <c r="BA84" s="90">
        <f t="shared" si="123"/>
        <v>1399.4981910000004</v>
      </c>
      <c r="BB84" s="90">
        <f t="shared" si="123"/>
        <v>1399.4981910000004</v>
      </c>
      <c r="BC84" s="90">
        <f t="shared" si="123"/>
        <v>1399.4981910000004</v>
      </c>
      <c r="BD84" s="90">
        <f t="shared" si="123"/>
        <v>1399.4981910000004</v>
      </c>
      <c r="BE84" s="90">
        <f t="shared" si="123"/>
        <v>1399.4981910000004</v>
      </c>
      <c r="BF84" s="90">
        <v>1399.4981910000004</v>
      </c>
      <c r="BG84" s="90">
        <v>1399.4981910000004</v>
      </c>
      <c r="BH84" s="90">
        <v>1399.4981910000004</v>
      </c>
      <c r="BI84" s="90">
        <v>1399.4981910000004</v>
      </c>
      <c r="BJ84" s="90">
        <v>1399.4981910000004</v>
      </c>
      <c r="BK84" s="90">
        <v>1399.4981910000004</v>
      </c>
      <c r="BL84" s="90">
        <v>1399.4981910000004</v>
      </c>
      <c r="BM84" s="90">
        <v>1399.4981910000004</v>
      </c>
      <c r="BN84" s="90">
        <v>1399.4981910000004</v>
      </c>
      <c r="BO84" s="90">
        <v>1399.4981910000004</v>
      </c>
      <c r="BP84" s="90">
        <v>1399.4981910000004</v>
      </c>
      <c r="BQ84" s="90">
        <v>1399.4981910000004</v>
      </c>
      <c r="BR84" s="90">
        <v>1399.4981910000004</v>
      </c>
      <c r="BS84" s="90">
        <f t="shared" ref="BS84:CD84" si="124">BS79*BS82/12</f>
        <v>1418.4959040000001</v>
      </c>
      <c r="BT84" s="90">
        <f t="shared" si="124"/>
        <v>1424.828475</v>
      </c>
      <c r="BU84" s="90">
        <f t="shared" si="124"/>
        <v>1424.828475</v>
      </c>
      <c r="BV84" s="90">
        <f t="shared" si="124"/>
        <v>1424.828475</v>
      </c>
      <c r="BW84" s="90">
        <f t="shared" si="124"/>
        <v>1424.828475</v>
      </c>
      <c r="BX84" s="90">
        <f t="shared" si="124"/>
        <v>1424.828475</v>
      </c>
      <c r="BY84" s="90">
        <f t="shared" si="124"/>
        <v>1424.828475</v>
      </c>
      <c r="BZ84" s="90">
        <f t="shared" si="124"/>
        <v>1424.828475</v>
      </c>
      <c r="CA84" s="90">
        <f t="shared" si="124"/>
        <v>1424.828475</v>
      </c>
      <c r="CB84" s="90">
        <f t="shared" si="124"/>
        <v>1424.828475</v>
      </c>
      <c r="CC84" s="90">
        <f t="shared" si="124"/>
        <v>1424.828475</v>
      </c>
      <c r="CD84" s="90">
        <f t="shared" si="124"/>
        <v>1424.828475</v>
      </c>
      <c r="CE84" s="61"/>
      <c r="CF84" s="43"/>
    </row>
    <row r="85" spans="1:84" ht="18.600000000000001" thickBot="1" x14ac:dyDescent="0.4">
      <c r="A85" s="51" t="s">
        <v>56</v>
      </c>
      <c r="D85" s="106" t="s">
        <v>65</v>
      </c>
      <c r="E85" s="105">
        <f t="shared" ref="E85:AJ85" si="125">SUM(E83:E84)</f>
        <v>2166.7086489999997</v>
      </c>
      <c r="F85" s="105">
        <f t="shared" si="125"/>
        <v>2166.7086489999997</v>
      </c>
      <c r="G85" s="105">
        <f t="shared" si="125"/>
        <v>2166.7086489999997</v>
      </c>
      <c r="H85" s="105">
        <f t="shared" si="125"/>
        <v>2166.7086489999997</v>
      </c>
      <c r="I85" s="105">
        <f t="shared" si="125"/>
        <v>2166.7086489999997</v>
      </c>
      <c r="J85" s="105">
        <f t="shared" si="125"/>
        <v>1868.5377339999998</v>
      </c>
      <c r="K85" s="105">
        <f t="shared" si="125"/>
        <v>1399.4981909999999</v>
      </c>
      <c r="L85" s="105">
        <f t="shared" si="125"/>
        <v>1399.4981909999999</v>
      </c>
      <c r="M85" s="105">
        <f t="shared" si="125"/>
        <v>1399.4981909999999</v>
      </c>
      <c r="N85" s="105">
        <f t="shared" si="125"/>
        <v>1399.4981909999999</v>
      </c>
      <c r="O85" s="105">
        <f t="shared" si="125"/>
        <v>1399.4981909999999</v>
      </c>
      <c r="P85" s="105">
        <f t="shared" si="125"/>
        <v>1399.4981909999999</v>
      </c>
      <c r="Q85" s="105">
        <f t="shared" si="125"/>
        <v>1399.4981909999999</v>
      </c>
      <c r="R85" s="105">
        <f t="shared" si="125"/>
        <v>1399.4981909999999</v>
      </c>
      <c r="S85" s="105">
        <f t="shared" si="125"/>
        <v>1399.4981909999999</v>
      </c>
      <c r="T85" s="105">
        <f t="shared" si="125"/>
        <v>1399.4981909999999</v>
      </c>
      <c r="U85" s="105">
        <f t="shared" si="125"/>
        <v>1399.4981909999999</v>
      </c>
      <c r="V85" s="105">
        <f t="shared" si="125"/>
        <v>1399.4981909999999</v>
      </c>
      <c r="W85" s="105">
        <f t="shared" si="125"/>
        <v>1399.4981909999999</v>
      </c>
      <c r="X85" s="105">
        <f t="shared" si="125"/>
        <v>1399.4981909999999</v>
      </c>
      <c r="Y85" s="105">
        <f t="shared" si="125"/>
        <v>1399.4981909999999</v>
      </c>
      <c r="Z85" s="105">
        <f t="shared" si="125"/>
        <v>1399.4981909999999</v>
      </c>
      <c r="AA85" s="105">
        <f t="shared" si="125"/>
        <v>1399.4981909999999</v>
      </c>
      <c r="AB85" s="105">
        <f t="shared" si="125"/>
        <v>1399.4981909999999</v>
      </c>
      <c r="AC85" s="105">
        <f t="shared" si="125"/>
        <v>1399.4981909999999</v>
      </c>
      <c r="AD85" s="105">
        <f t="shared" si="125"/>
        <v>1399.4981909999999</v>
      </c>
      <c r="AE85" s="105">
        <f t="shared" si="125"/>
        <v>1399.4981909999999</v>
      </c>
      <c r="AF85" s="105">
        <f t="shared" si="125"/>
        <v>1399.4981909999999</v>
      </c>
      <c r="AG85" s="105">
        <f t="shared" si="125"/>
        <v>1399.4981909999999</v>
      </c>
      <c r="AH85" s="105">
        <f t="shared" si="125"/>
        <v>1399.4981910000004</v>
      </c>
      <c r="AI85" s="105">
        <f t="shared" si="125"/>
        <v>1399.4981910000004</v>
      </c>
      <c r="AJ85" s="105">
        <f t="shared" si="125"/>
        <v>1399.4981910000004</v>
      </c>
      <c r="AK85" s="105">
        <f t="shared" ref="AK85:BE85" si="126">SUM(AK83:AK84)</f>
        <v>1399.4981910000004</v>
      </c>
      <c r="AL85" s="105">
        <f t="shared" si="126"/>
        <v>1399.4981910000004</v>
      </c>
      <c r="AM85" s="105">
        <f t="shared" si="126"/>
        <v>1399.4981910000004</v>
      </c>
      <c r="AN85" s="105">
        <f t="shared" si="126"/>
        <v>1399.4981910000004</v>
      </c>
      <c r="AO85" s="105">
        <f t="shared" si="126"/>
        <v>1399.4981910000004</v>
      </c>
      <c r="AP85" s="105">
        <f t="shared" si="126"/>
        <v>1399.4981910000004</v>
      </c>
      <c r="AQ85" s="105">
        <f t="shared" si="126"/>
        <v>1399.4981910000004</v>
      </c>
      <c r="AR85" s="105">
        <f t="shared" si="126"/>
        <v>1399.4981910000004</v>
      </c>
      <c r="AS85" s="105">
        <f t="shared" si="126"/>
        <v>1399.4981910000004</v>
      </c>
      <c r="AT85" s="105">
        <f t="shared" si="126"/>
        <v>1399.4981910000004</v>
      </c>
      <c r="AU85" s="105">
        <f t="shared" si="126"/>
        <v>1399.4981910000004</v>
      </c>
      <c r="AV85" s="105">
        <f t="shared" si="126"/>
        <v>1399.4981910000004</v>
      </c>
      <c r="AW85" s="105">
        <f t="shared" si="126"/>
        <v>1399.4981910000004</v>
      </c>
      <c r="AX85" s="105">
        <f t="shared" si="126"/>
        <v>1399.4981910000004</v>
      </c>
      <c r="AY85" s="105">
        <f t="shared" si="126"/>
        <v>1399.4981910000004</v>
      </c>
      <c r="AZ85" s="105">
        <f t="shared" si="126"/>
        <v>1399.4981910000004</v>
      </c>
      <c r="BA85" s="105">
        <f t="shared" si="126"/>
        <v>1399.4981910000004</v>
      </c>
      <c r="BB85" s="105">
        <f t="shared" si="126"/>
        <v>1399.4981910000004</v>
      </c>
      <c r="BC85" s="105">
        <f t="shared" si="126"/>
        <v>1399.4981910000004</v>
      </c>
      <c r="BD85" s="105">
        <f t="shared" si="126"/>
        <v>1399.4981910000004</v>
      </c>
      <c r="BE85" s="105">
        <f t="shared" si="126"/>
        <v>1399.4981910000004</v>
      </c>
      <c r="BF85" s="105">
        <v>1399.4981910000004</v>
      </c>
      <c r="BG85" s="105">
        <v>1399.4981910000004</v>
      </c>
      <c r="BH85" s="105">
        <v>1399.4981910000004</v>
      </c>
      <c r="BI85" s="105">
        <v>1399.4981910000004</v>
      </c>
      <c r="BJ85" s="105">
        <v>1399.4981910000004</v>
      </c>
      <c r="BK85" s="105">
        <v>1399.4981910000004</v>
      </c>
      <c r="BL85" s="105">
        <v>1399.4981910000004</v>
      </c>
      <c r="BM85" s="105">
        <v>1399.4981910000004</v>
      </c>
      <c r="BN85" s="105">
        <v>1399.4981910000004</v>
      </c>
      <c r="BO85" s="105">
        <v>1399.4981910000004</v>
      </c>
      <c r="BP85" s="105">
        <v>1399.4981910000004</v>
      </c>
      <c r="BQ85" s="105">
        <v>1399.4981910000004</v>
      </c>
      <c r="BR85" s="105">
        <v>1399.4981910000004</v>
      </c>
      <c r="BS85" s="105">
        <f t="shared" ref="BS85:CD85" si="127">SUM(BS83:BS84)</f>
        <v>1418.4959040000001</v>
      </c>
      <c r="BT85" s="105">
        <f t="shared" si="127"/>
        <v>1424.828475</v>
      </c>
      <c r="BU85" s="105">
        <f t="shared" si="127"/>
        <v>1424.828475</v>
      </c>
      <c r="BV85" s="105">
        <f t="shared" si="127"/>
        <v>1424.828475</v>
      </c>
      <c r="BW85" s="105">
        <f t="shared" si="127"/>
        <v>1424.828475</v>
      </c>
      <c r="BX85" s="105">
        <f t="shared" si="127"/>
        <v>1424.828475</v>
      </c>
      <c r="BY85" s="105">
        <f t="shared" si="127"/>
        <v>1424.828475</v>
      </c>
      <c r="BZ85" s="105">
        <f t="shared" si="127"/>
        <v>1424.828475</v>
      </c>
      <c r="CA85" s="105">
        <f t="shared" si="127"/>
        <v>1424.828475</v>
      </c>
      <c r="CB85" s="105">
        <f t="shared" si="127"/>
        <v>1424.828475</v>
      </c>
      <c r="CC85" s="105">
        <f t="shared" si="127"/>
        <v>1424.828475</v>
      </c>
      <c r="CD85" s="105">
        <f t="shared" si="127"/>
        <v>1424.828475</v>
      </c>
      <c r="CE85" s="104">
        <f>SUM(E85:CD85)</f>
        <v>113763.58156800011</v>
      </c>
      <c r="CF85" s="101">
        <v>3764</v>
      </c>
    </row>
    <row r="86" spans="1:84" ht="15.6" thickTop="1" thickBot="1" x14ac:dyDescent="0.35">
      <c r="A86" s="79" t="s">
        <v>64</v>
      </c>
      <c r="B86" s="78"/>
      <c r="C86" s="77"/>
      <c r="D86" s="103"/>
      <c r="E86" s="102">
        <f>+E85</f>
        <v>2166.7086489999997</v>
      </c>
      <c r="F86" s="102">
        <f t="shared" ref="F86:AK86" si="128">+E86+F85</f>
        <v>4333.4172979999994</v>
      </c>
      <c r="G86" s="102">
        <f t="shared" si="128"/>
        <v>6500.1259469999986</v>
      </c>
      <c r="H86" s="102">
        <f t="shared" si="128"/>
        <v>8666.8345959999988</v>
      </c>
      <c r="I86" s="102">
        <f t="shared" si="128"/>
        <v>10833.543244999999</v>
      </c>
      <c r="J86" s="102">
        <f t="shared" si="128"/>
        <v>12702.080978999998</v>
      </c>
      <c r="K86" s="102">
        <f t="shared" si="128"/>
        <v>14101.579169999999</v>
      </c>
      <c r="L86" s="102">
        <f t="shared" si="128"/>
        <v>15501.077361</v>
      </c>
      <c r="M86" s="102">
        <f t="shared" si="128"/>
        <v>16900.575551999998</v>
      </c>
      <c r="N86" s="102">
        <f t="shared" si="128"/>
        <v>18300.073742999997</v>
      </c>
      <c r="O86" s="102">
        <f t="shared" si="128"/>
        <v>19699.571933999996</v>
      </c>
      <c r="P86" s="102">
        <f t="shared" si="128"/>
        <v>21099.070124999995</v>
      </c>
      <c r="Q86" s="102">
        <f t="shared" si="128"/>
        <v>22498.568315999994</v>
      </c>
      <c r="R86" s="102">
        <f t="shared" si="128"/>
        <v>23898.066506999992</v>
      </c>
      <c r="S86" s="102">
        <f t="shared" si="128"/>
        <v>25297.564697999991</v>
      </c>
      <c r="T86" s="102">
        <f t="shared" si="128"/>
        <v>26697.06288899999</v>
      </c>
      <c r="U86" s="102">
        <f t="shared" si="128"/>
        <v>28096.561079999989</v>
      </c>
      <c r="V86" s="102">
        <f t="shared" si="128"/>
        <v>29496.059270999987</v>
      </c>
      <c r="W86" s="102">
        <f t="shared" si="128"/>
        <v>30895.557461999986</v>
      </c>
      <c r="X86" s="102">
        <f t="shared" si="128"/>
        <v>32295.055652999985</v>
      </c>
      <c r="Y86" s="102">
        <f t="shared" si="128"/>
        <v>33694.553843999987</v>
      </c>
      <c r="Z86" s="102">
        <f t="shared" si="128"/>
        <v>35094.052034999986</v>
      </c>
      <c r="AA86" s="102">
        <f t="shared" si="128"/>
        <v>36493.550225999985</v>
      </c>
      <c r="AB86" s="102">
        <f t="shared" si="128"/>
        <v>37893.048416999984</v>
      </c>
      <c r="AC86" s="102">
        <f t="shared" si="128"/>
        <v>39292.546607999982</v>
      </c>
      <c r="AD86" s="102">
        <f t="shared" si="128"/>
        <v>40692.044798999981</v>
      </c>
      <c r="AE86" s="102">
        <f t="shared" si="128"/>
        <v>42091.54298999998</v>
      </c>
      <c r="AF86" s="102">
        <f t="shared" si="128"/>
        <v>43491.041180999979</v>
      </c>
      <c r="AG86" s="102">
        <f t="shared" si="128"/>
        <v>44890.539371999977</v>
      </c>
      <c r="AH86" s="102">
        <f t="shared" si="128"/>
        <v>46290.037562999976</v>
      </c>
      <c r="AI86" s="102">
        <f t="shared" si="128"/>
        <v>47689.535753999975</v>
      </c>
      <c r="AJ86" s="102">
        <f t="shared" si="128"/>
        <v>49089.033944999974</v>
      </c>
      <c r="AK86" s="102">
        <f t="shared" si="128"/>
        <v>50488.532135999973</v>
      </c>
      <c r="AL86" s="102">
        <f t="shared" ref="AL86:BQ86" si="129">+AK86+AL85</f>
        <v>51888.030326999971</v>
      </c>
      <c r="AM86" s="102">
        <f t="shared" si="129"/>
        <v>53287.52851799997</v>
      </c>
      <c r="AN86" s="102">
        <f t="shared" si="129"/>
        <v>54687.026708999969</v>
      </c>
      <c r="AO86" s="102">
        <f t="shared" si="129"/>
        <v>56086.524899999968</v>
      </c>
      <c r="AP86" s="102">
        <f t="shared" si="129"/>
        <v>57486.023090999966</v>
      </c>
      <c r="AQ86" s="102">
        <f t="shared" si="129"/>
        <v>58885.521281999965</v>
      </c>
      <c r="AR86" s="102">
        <f t="shared" si="129"/>
        <v>60285.019472999964</v>
      </c>
      <c r="AS86" s="102">
        <f t="shared" si="129"/>
        <v>61684.517663999963</v>
      </c>
      <c r="AT86" s="102">
        <f t="shared" si="129"/>
        <v>63084.015854999961</v>
      </c>
      <c r="AU86" s="102">
        <f t="shared" si="129"/>
        <v>64483.51404599996</v>
      </c>
      <c r="AV86" s="102">
        <f t="shared" si="129"/>
        <v>65883.012236999959</v>
      </c>
      <c r="AW86" s="102">
        <f t="shared" si="129"/>
        <v>67282.510427999965</v>
      </c>
      <c r="AX86" s="102">
        <f t="shared" si="129"/>
        <v>68682.008618999971</v>
      </c>
      <c r="AY86" s="102">
        <f t="shared" si="129"/>
        <v>70081.506809999977</v>
      </c>
      <c r="AZ86" s="102">
        <f t="shared" si="129"/>
        <v>71481.005000999983</v>
      </c>
      <c r="BA86" s="102">
        <f t="shared" si="129"/>
        <v>72880.503191999989</v>
      </c>
      <c r="BB86" s="102">
        <f t="shared" si="129"/>
        <v>74280.001382999995</v>
      </c>
      <c r="BC86" s="102">
        <f t="shared" si="129"/>
        <v>75679.499574000001</v>
      </c>
      <c r="BD86" s="102">
        <f t="shared" si="129"/>
        <v>77078.997765000007</v>
      </c>
      <c r="BE86" s="102">
        <f t="shared" si="129"/>
        <v>78478.495956000013</v>
      </c>
      <c r="BF86" s="102">
        <f t="shared" si="129"/>
        <v>79877.994147000019</v>
      </c>
      <c r="BG86" s="102">
        <f t="shared" si="129"/>
        <v>81277.492338000025</v>
      </c>
      <c r="BH86" s="102">
        <f t="shared" si="129"/>
        <v>82676.990529000032</v>
      </c>
      <c r="BI86" s="102">
        <f t="shared" si="129"/>
        <v>84076.488720000038</v>
      </c>
      <c r="BJ86" s="102">
        <f t="shared" si="129"/>
        <v>85475.986911000044</v>
      </c>
      <c r="BK86" s="102">
        <f t="shared" si="129"/>
        <v>86875.48510200005</v>
      </c>
      <c r="BL86" s="102">
        <f t="shared" si="129"/>
        <v>88274.983293000056</v>
      </c>
      <c r="BM86" s="102">
        <f t="shared" si="129"/>
        <v>89674.481484000062</v>
      </c>
      <c r="BN86" s="102">
        <f t="shared" si="129"/>
        <v>91073.979675000068</v>
      </c>
      <c r="BO86" s="102">
        <f t="shared" si="129"/>
        <v>92473.477866000074</v>
      </c>
      <c r="BP86" s="102">
        <f t="shared" si="129"/>
        <v>93872.97605700008</v>
      </c>
      <c r="BQ86" s="102">
        <f t="shared" si="129"/>
        <v>95272.474248000086</v>
      </c>
      <c r="BR86" s="102">
        <f t="shared" ref="BR86:CD86" si="130">+BQ86+BR85</f>
        <v>96671.972439000092</v>
      </c>
      <c r="BS86" s="102">
        <f t="shared" si="130"/>
        <v>98090.468343000088</v>
      </c>
      <c r="BT86" s="102">
        <f t="shared" si="130"/>
        <v>99515.29681800009</v>
      </c>
      <c r="BU86" s="102">
        <f t="shared" si="130"/>
        <v>100940.12529300009</v>
      </c>
      <c r="BV86" s="102">
        <f t="shared" si="130"/>
        <v>102364.95376800009</v>
      </c>
      <c r="BW86" s="102">
        <f t="shared" si="130"/>
        <v>103789.7822430001</v>
      </c>
      <c r="BX86" s="102">
        <f t="shared" si="130"/>
        <v>105214.6107180001</v>
      </c>
      <c r="BY86" s="102">
        <f t="shared" si="130"/>
        <v>106639.4391930001</v>
      </c>
      <c r="BZ86" s="102">
        <f t="shared" si="130"/>
        <v>108064.2676680001</v>
      </c>
      <c r="CA86" s="102">
        <f t="shared" si="130"/>
        <v>109489.0961430001</v>
      </c>
      <c r="CB86" s="102">
        <f t="shared" si="130"/>
        <v>110913.92461800011</v>
      </c>
      <c r="CC86" s="102">
        <f t="shared" si="130"/>
        <v>112338.75309300011</v>
      </c>
      <c r="CD86" s="102">
        <f t="shared" si="130"/>
        <v>113763.58156800011</v>
      </c>
      <c r="CE86" s="157">
        <f>+CD86-CE85</f>
        <v>0</v>
      </c>
      <c r="CF86" s="101"/>
    </row>
    <row r="87" spans="1:84" s="94" customFormat="1" ht="15" thickTop="1" x14ac:dyDescent="0.3">
      <c r="A87" s="100"/>
      <c r="B87" s="99" t="s">
        <v>63</v>
      </c>
      <c r="C87" s="95" t="s">
        <v>62</v>
      </c>
      <c r="D87" s="98">
        <v>0</v>
      </c>
      <c r="E87" s="97">
        <v>43298</v>
      </c>
      <c r="F87" s="97">
        <v>43329</v>
      </c>
      <c r="G87" s="97">
        <v>43360</v>
      </c>
      <c r="H87" s="97">
        <v>43390</v>
      </c>
      <c r="I87" s="97">
        <v>43421</v>
      </c>
      <c r="J87" s="97">
        <v>43451</v>
      </c>
      <c r="K87" s="97">
        <v>43118</v>
      </c>
      <c r="L87" s="97">
        <v>43149</v>
      </c>
      <c r="M87" s="97">
        <v>43177</v>
      </c>
      <c r="N87" s="97">
        <v>43208</v>
      </c>
      <c r="O87" s="97">
        <v>43238</v>
      </c>
      <c r="P87" s="97">
        <v>43269</v>
      </c>
      <c r="Q87" s="97">
        <v>43299</v>
      </c>
      <c r="R87" s="97">
        <v>43330</v>
      </c>
      <c r="S87" s="97">
        <v>43361</v>
      </c>
      <c r="T87" s="97">
        <v>43391</v>
      </c>
      <c r="U87" s="97">
        <v>43422</v>
      </c>
      <c r="V87" s="97">
        <v>43452</v>
      </c>
      <c r="W87" s="97">
        <v>43484</v>
      </c>
      <c r="X87" s="97">
        <v>43515</v>
      </c>
      <c r="Y87" s="97">
        <v>43543</v>
      </c>
      <c r="Z87" s="97">
        <v>43574</v>
      </c>
      <c r="AA87" s="97">
        <v>43604</v>
      </c>
      <c r="AB87" s="97">
        <v>43635</v>
      </c>
      <c r="AC87" s="97">
        <v>43665</v>
      </c>
      <c r="AD87" s="97">
        <v>43696</v>
      </c>
      <c r="AE87" s="97">
        <v>43727</v>
      </c>
      <c r="AF87" s="97">
        <v>43757</v>
      </c>
      <c r="AG87" s="97">
        <v>43788</v>
      </c>
      <c r="AH87" s="97">
        <v>43818</v>
      </c>
      <c r="AI87" s="97">
        <v>43850</v>
      </c>
      <c r="AJ87" s="97">
        <v>43881</v>
      </c>
      <c r="AK87" s="97">
        <v>43910</v>
      </c>
      <c r="AL87" s="97">
        <v>43941</v>
      </c>
      <c r="AM87" s="97">
        <v>43971</v>
      </c>
      <c r="AN87" s="97">
        <v>44002</v>
      </c>
      <c r="AO87" s="97">
        <v>44032</v>
      </c>
      <c r="AP87" s="97">
        <v>44063</v>
      </c>
      <c r="AQ87" s="97">
        <v>44094</v>
      </c>
      <c r="AR87" s="97">
        <v>44124</v>
      </c>
      <c r="AS87" s="97">
        <v>44155</v>
      </c>
      <c r="AT87" s="97">
        <v>44185</v>
      </c>
      <c r="AU87" s="97">
        <v>44217</v>
      </c>
      <c r="AV87" s="97">
        <v>44248</v>
      </c>
      <c r="AW87" s="97">
        <v>44276</v>
      </c>
      <c r="AX87" s="97">
        <v>44307</v>
      </c>
      <c r="AY87" s="97">
        <v>44337</v>
      </c>
      <c r="AZ87" s="97">
        <v>44368</v>
      </c>
      <c r="BA87" s="97">
        <v>44398</v>
      </c>
      <c r="BB87" s="97">
        <v>44429</v>
      </c>
      <c r="BC87" s="97">
        <v>44460</v>
      </c>
      <c r="BD87" s="97">
        <v>44490</v>
      </c>
      <c r="BE87" s="97">
        <v>44521</v>
      </c>
      <c r="BF87" s="97">
        <v>44551</v>
      </c>
      <c r="BG87" s="97">
        <v>44583</v>
      </c>
      <c r="BH87" s="97">
        <v>44614</v>
      </c>
      <c r="BI87" s="97">
        <v>44642</v>
      </c>
      <c r="BJ87" s="97">
        <v>44673</v>
      </c>
      <c r="BK87" s="97">
        <v>44703</v>
      </c>
      <c r="BL87" s="97">
        <v>44734</v>
      </c>
      <c r="BM87" s="97">
        <v>44764</v>
      </c>
      <c r="BN87" s="97">
        <v>44795</v>
      </c>
      <c r="BO87" s="97">
        <v>44826</v>
      </c>
      <c r="BP87" s="97">
        <v>44856</v>
      </c>
      <c r="BQ87" s="97">
        <v>44887</v>
      </c>
      <c r="BR87" s="97">
        <v>44917</v>
      </c>
      <c r="BS87" s="97">
        <v>44949</v>
      </c>
      <c r="BT87" s="97">
        <v>44980</v>
      </c>
      <c r="BU87" s="97">
        <v>45008</v>
      </c>
      <c r="BV87" s="97">
        <v>45039</v>
      </c>
      <c r="BW87" s="97">
        <v>45069</v>
      </c>
      <c r="BX87" s="97">
        <v>45100</v>
      </c>
      <c r="BY87" s="97">
        <v>45130</v>
      </c>
      <c r="BZ87" s="97">
        <v>45161</v>
      </c>
      <c r="CA87" s="97">
        <v>45192</v>
      </c>
      <c r="CB87" s="97">
        <v>45222</v>
      </c>
      <c r="CC87" s="97">
        <v>45253</v>
      </c>
      <c r="CD87" s="97">
        <v>48571</v>
      </c>
      <c r="CE87" s="96"/>
      <c r="CF87" s="95"/>
    </row>
    <row r="88" spans="1:84" x14ac:dyDescent="0.3">
      <c r="A88" s="51">
        <v>153002832</v>
      </c>
      <c r="B88" s="89">
        <v>41999</v>
      </c>
      <c r="C88" s="43">
        <v>3740</v>
      </c>
      <c r="D88" s="88">
        <v>0</v>
      </c>
      <c r="E88" s="87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>
        <v>296374.7</v>
      </c>
      <c r="X88" s="86">
        <v>296374.7</v>
      </c>
      <c r="Y88" s="86">
        <v>296374.7</v>
      </c>
      <c r="Z88" s="86">
        <v>296374.7</v>
      </c>
      <c r="AA88" s="86">
        <v>296374.7</v>
      </c>
      <c r="AB88" s="86">
        <v>296374.7</v>
      </c>
      <c r="AC88" s="86">
        <v>296374.7</v>
      </c>
      <c r="AD88" s="86">
        <v>296374.7</v>
      </c>
      <c r="AE88" s="86">
        <v>296374.7</v>
      </c>
      <c r="AF88" s="86">
        <v>296374.7</v>
      </c>
      <c r="AG88" s="86">
        <v>296374.7</v>
      </c>
      <c r="AH88" s="86">
        <v>296374.7</v>
      </c>
      <c r="AI88" s="86">
        <f t="shared" ref="AI88:AU88" si="131">AH88</f>
        <v>296374.7</v>
      </c>
      <c r="AJ88" s="86">
        <f t="shared" si="131"/>
        <v>296374.7</v>
      </c>
      <c r="AK88" s="86">
        <f t="shared" si="131"/>
        <v>296374.7</v>
      </c>
      <c r="AL88" s="86">
        <f t="shared" si="131"/>
        <v>296374.7</v>
      </c>
      <c r="AM88" s="86">
        <f t="shared" si="131"/>
        <v>296374.7</v>
      </c>
      <c r="AN88" s="86">
        <f t="shared" si="131"/>
        <v>296374.7</v>
      </c>
      <c r="AO88" s="86">
        <f t="shared" si="131"/>
        <v>296374.7</v>
      </c>
      <c r="AP88" s="86">
        <f t="shared" si="131"/>
        <v>296374.7</v>
      </c>
      <c r="AQ88" s="86">
        <f t="shared" si="131"/>
        <v>296374.7</v>
      </c>
      <c r="AR88" s="86">
        <f t="shared" si="131"/>
        <v>296374.7</v>
      </c>
      <c r="AS88" s="86">
        <f t="shared" si="131"/>
        <v>296374.7</v>
      </c>
      <c r="AT88" s="86">
        <f t="shared" si="131"/>
        <v>296374.7</v>
      </c>
      <c r="AU88" s="86">
        <f t="shared" si="131"/>
        <v>296374.7</v>
      </c>
      <c r="AV88" s="86">
        <v>296374.7</v>
      </c>
      <c r="AW88" s="86">
        <v>296374.7</v>
      </c>
      <c r="AX88" s="86">
        <v>296374.7</v>
      </c>
      <c r="AY88" s="86">
        <v>296374.7</v>
      </c>
      <c r="AZ88" s="86">
        <v>296374.7</v>
      </c>
      <c r="BA88" s="86">
        <v>296374.7</v>
      </c>
      <c r="BB88" s="86">
        <v>296374.7</v>
      </c>
      <c r="BC88" s="86">
        <v>296374.7</v>
      </c>
      <c r="BD88" s="86">
        <v>296374.7</v>
      </c>
      <c r="BE88" s="86">
        <v>296374.7</v>
      </c>
      <c r="BF88" s="86">
        <v>296374.7</v>
      </c>
      <c r="BG88" s="86">
        <v>296374.7</v>
      </c>
      <c r="BH88" s="86">
        <v>296374.7</v>
      </c>
      <c r="BI88" s="86">
        <v>296374.7</v>
      </c>
      <c r="BJ88" s="86">
        <v>296374.7</v>
      </c>
      <c r="BK88" s="86">
        <v>296374.7</v>
      </c>
      <c r="BL88" s="86">
        <v>296374.7</v>
      </c>
      <c r="BM88" s="86">
        <v>296374.7</v>
      </c>
      <c r="BN88" s="86">
        <v>296374.7</v>
      </c>
      <c r="BO88" s="86">
        <v>296374.7</v>
      </c>
      <c r="BP88" s="86">
        <v>296374.7</v>
      </c>
      <c r="BQ88" s="86">
        <v>296374.7</v>
      </c>
      <c r="BR88" s="86">
        <v>296374.7</v>
      </c>
      <c r="BS88" s="86">
        <v>296374.7</v>
      </c>
      <c r="BT88" s="86">
        <v>296374.7</v>
      </c>
      <c r="BU88" s="86">
        <f t="shared" ref="BU88:CD88" si="132">BT88</f>
        <v>296374.7</v>
      </c>
      <c r="BV88" s="86">
        <f t="shared" si="132"/>
        <v>296374.7</v>
      </c>
      <c r="BW88" s="86">
        <f t="shared" si="132"/>
        <v>296374.7</v>
      </c>
      <c r="BX88" s="86">
        <f t="shared" si="132"/>
        <v>296374.7</v>
      </c>
      <c r="BY88" s="86">
        <f t="shared" si="132"/>
        <v>296374.7</v>
      </c>
      <c r="BZ88" s="86">
        <f t="shared" si="132"/>
        <v>296374.7</v>
      </c>
      <c r="CA88" s="86">
        <f t="shared" si="132"/>
        <v>296374.7</v>
      </c>
      <c r="CB88" s="86">
        <f t="shared" si="132"/>
        <v>296374.7</v>
      </c>
      <c r="CC88" s="86">
        <f t="shared" si="132"/>
        <v>296374.7</v>
      </c>
      <c r="CD88" s="86">
        <f t="shared" si="132"/>
        <v>296374.7</v>
      </c>
      <c r="CE88" s="90"/>
      <c r="CF88" s="43"/>
    </row>
    <row r="89" spans="1:84" x14ac:dyDescent="0.3">
      <c r="A89" s="45" t="s">
        <v>61</v>
      </c>
      <c r="D89" s="88">
        <v>682.58</v>
      </c>
      <c r="E89" s="87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90"/>
      <c r="CF89" s="43"/>
    </row>
    <row r="90" spans="1:84" x14ac:dyDescent="0.3">
      <c r="A90" s="51" t="s">
        <v>60</v>
      </c>
      <c r="D90" s="93">
        <v>0</v>
      </c>
      <c r="E90" s="92">
        <v>682.58</v>
      </c>
      <c r="F90" s="91">
        <v>682.58</v>
      </c>
      <c r="G90" s="91">
        <v>682.58</v>
      </c>
      <c r="H90" s="91">
        <v>682.58</v>
      </c>
      <c r="I90" s="91">
        <v>682.58</v>
      </c>
      <c r="J90" s="91">
        <v>682.58</v>
      </c>
      <c r="K90" s="91">
        <v>682.58</v>
      </c>
      <c r="L90" s="91">
        <v>682.58</v>
      </c>
      <c r="M90" s="91">
        <v>682.58</v>
      </c>
      <c r="N90" s="91">
        <v>682.58</v>
      </c>
      <c r="O90" s="91">
        <v>682.58</v>
      </c>
      <c r="P90" s="91">
        <v>682.58</v>
      </c>
      <c r="Q90" s="91">
        <v>682.58</v>
      </c>
      <c r="R90" s="91">
        <v>682.58</v>
      </c>
      <c r="S90" s="91">
        <v>682.58</v>
      </c>
      <c r="T90" s="91">
        <v>682.58</v>
      </c>
      <c r="U90" s="91">
        <v>682.58</v>
      </c>
      <c r="V90" s="91">
        <v>682.58</v>
      </c>
      <c r="W90" s="91">
        <f t="shared" ref="W90:AG90" si="133">W88+W89</f>
        <v>296374.7</v>
      </c>
      <c r="X90" s="91">
        <f t="shared" si="133"/>
        <v>296374.7</v>
      </c>
      <c r="Y90" s="91">
        <f t="shared" si="133"/>
        <v>296374.7</v>
      </c>
      <c r="Z90" s="91">
        <f t="shared" si="133"/>
        <v>296374.7</v>
      </c>
      <c r="AA90" s="91">
        <f t="shared" si="133"/>
        <v>296374.7</v>
      </c>
      <c r="AB90" s="91">
        <f t="shared" si="133"/>
        <v>296374.7</v>
      </c>
      <c r="AC90" s="91">
        <f t="shared" si="133"/>
        <v>296374.7</v>
      </c>
      <c r="AD90" s="91">
        <f t="shared" si="133"/>
        <v>296374.7</v>
      </c>
      <c r="AE90" s="91">
        <f t="shared" si="133"/>
        <v>296374.7</v>
      </c>
      <c r="AF90" s="91">
        <f t="shared" si="133"/>
        <v>296374.7</v>
      </c>
      <c r="AG90" s="91">
        <f t="shared" si="133"/>
        <v>296374.7</v>
      </c>
      <c r="AH90" s="91">
        <f t="shared" ref="AH90:BE90" si="134">SUM(AH88:AH89)</f>
        <v>296374.7</v>
      </c>
      <c r="AI90" s="91">
        <f t="shared" si="134"/>
        <v>296374.7</v>
      </c>
      <c r="AJ90" s="91">
        <f t="shared" si="134"/>
        <v>296374.7</v>
      </c>
      <c r="AK90" s="91">
        <f t="shared" si="134"/>
        <v>296374.7</v>
      </c>
      <c r="AL90" s="91">
        <f t="shared" si="134"/>
        <v>296374.7</v>
      </c>
      <c r="AM90" s="91">
        <f t="shared" si="134"/>
        <v>296374.7</v>
      </c>
      <c r="AN90" s="91">
        <f t="shared" si="134"/>
        <v>296374.7</v>
      </c>
      <c r="AO90" s="91">
        <f t="shared" si="134"/>
        <v>296374.7</v>
      </c>
      <c r="AP90" s="91">
        <f t="shared" si="134"/>
        <v>296374.7</v>
      </c>
      <c r="AQ90" s="91">
        <f t="shared" si="134"/>
        <v>296374.7</v>
      </c>
      <c r="AR90" s="91">
        <f t="shared" si="134"/>
        <v>296374.7</v>
      </c>
      <c r="AS90" s="91">
        <f t="shared" si="134"/>
        <v>296374.7</v>
      </c>
      <c r="AT90" s="91">
        <f t="shared" si="134"/>
        <v>296374.7</v>
      </c>
      <c r="AU90" s="91">
        <f t="shared" si="134"/>
        <v>296374.7</v>
      </c>
      <c r="AV90" s="91">
        <f t="shared" si="134"/>
        <v>296374.7</v>
      </c>
      <c r="AW90" s="91">
        <f t="shared" si="134"/>
        <v>296374.7</v>
      </c>
      <c r="AX90" s="91">
        <f t="shared" si="134"/>
        <v>296374.7</v>
      </c>
      <c r="AY90" s="91">
        <f t="shared" si="134"/>
        <v>296374.7</v>
      </c>
      <c r="AZ90" s="91">
        <f t="shared" si="134"/>
        <v>296374.7</v>
      </c>
      <c r="BA90" s="91">
        <f t="shared" si="134"/>
        <v>296374.7</v>
      </c>
      <c r="BB90" s="91">
        <f t="shared" si="134"/>
        <v>296374.7</v>
      </c>
      <c r="BC90" s="91">
        <f t="shared" si="134"/>
        <v>296374.7</v>
      </c>
      <c r="BD90" s="91">
        <f t="shared" si="134"/>
        <v>296374.7</v>
      </c>
      <c r="BE90" s="91">
        <f t="shared" si="134"/>
        <v>296374.7</v>
      </c>
      <c r="BF90" s="91">
        <v>296374.7</v>
      </c>
      <c r="BG90" s="91">
        <v>296374.7</v>
      </c>
      <c r="BH90" s="91">
        <v>296374.7</v>
      </c>
      <c r="BI90" s="91">
        <v>296374.7</v>
      </c>
      <c r="BJ90" s="91">
        <v>296374.7</v>
      </c>
      <c r="BK90" s="91">
        <v>296374.7</v>
      </c>
      <c r="BL90" s="91">
        <v>296374.7</v>
      </c>
      <c r="BM90" s="91">
        <v>296374.7</v>
      </c>
      <c r="BN90" s="91">
        <v>296374.7</v>
      </c>
      <c r="BO90" s="91">
        <v>296374.7</v>
      </c>
      <c r="BP90" s="91">
        <v>296374.7</v>
      </c>
      <c r="BQ90" s="91">
        <v>296374.7</v>
      </c>
      <c r="BR90" s="91">
        <v>296374.7</v>
      </c>
      <c r="BS90" s="91">
        <v>296374.7</v>
      </c>
      <c r="BT90" s="91">
        <v>296374.7</v>
      </c>
      <c r="BU90" s="91">
        <v>296374.7</v>
      </c>
      <c r="BV90" s="91">
        <v>296374.7</v>
      </c>
      <c r="BW90" s="91">
        <v>296374.7</v>
      </c>
      <c r="BX90" s="91">
        <v>296374.7</v>
      </c>
      <c r="BY90" s="91">
        <v>296374.7</v>
      </c>
      <c r="BZ90" s="91">
        <v>296374.7</v>
      </c>
      <c r="CA90" s="91">
        <v>296374.7</v>
      </c>
      <c r="CB90" s="91">
        <v>296374.7</v>
      </c>
      <c r="CC90" s="91">
        <v>296374.7</v>
      </c>
      <c r="CD90" s="91">
        <v>296374.7</v>
      </c>
      <c r="CE90" s="90"/>
      <c r="CF90" s="43"/>
    </row>
    <row r="91" spans="1:84" x14ac:dyDescent="0.3">
      <c r="A91" s="45" t="s">
        <v>59</v>
      </c>
      <c r="D91" s="88">
        <v>0</v>
      </c>
      <c r="E91" s="87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90"/>
      <c r="CF91" s="43"/>
    </row>
    <row r="92" spans="1:84" x14ac:dyDescent="0.3">
      <c r="A92" s="45" t="s">
        <v>58</v>
      </c>
      <c r="D92" s="88">
        <v>0</v>
      </c>
      <c r="E92" s="87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90"/>
      <c r="CF92" s="43"/>
    </row>
    <row r="93" spans="1:84" x14ac:dyDescent="0.3">
      <c r="A93" s="45" t="s">
        <v>57</v>
      </c>
      <c r="B93" s="89"/>
      <c r="D93" s="88">
        <v>0</v>
      </c>
      <c r="E93" s="87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43"/>
    </row>
    <row r="94" spans="1:84" ht="18.600000000000001" thickBot="1" x14ac:dyDescent="0.4">
      <c r="A94" s="51" t="s">
        <v>56</v>
      </c>
      <c r="D94" s="85">
        <v>0</v>
      </c>
      <c r="E94" s="84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2">
        <f>SUM(AH94:BT94)</f>
        <v>0</v>
      </c>
      <c r="CF94" s="62">
        <v>3740</v>
      </c>
    </row>
    <row r="95" spans="1:84" ht="18" x14ac:dyDescent="0.35">
      <c r="A95" s="5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0"/>
      <c r="CF95" s="43"/>
    </row>
    <row r="96" spans="1:84" s="74" customFormat="1" ht="15" thickBot="1" x14ac:dyDescent="0.35">
      <c r="A96" s="79" t="s">
        <v>55</v>
      </c>
      <c r="B96" s="78"/>
      <c r="C96" s="77"/>
      <c r="D96" s="76">
        <f>D5+D15+D22+D27+D45+D54+D63+D72+D81+D90</f>
        <v>0</v>
      </c>
      <c r="E96" s="75">
        <f t="shared" ref="E96:AJ96" si="135">E5+E15+E22+E27+E35+E45+E54+E63+E72+E81+E90</f>
        <v>32316320.779999994</v>
      </c>
      <c r="F96" s="75">
        <f t="shared" si="135"/>
        <v>32316320.779999994</v>
      </c>
      <c r="G96" s="75">
        <f t="shared" si="135"/>
        <v>32316320.779999994</v>
      </c>
      <c r="H96" s="75">
        <f t="shared" si="135"/>
        <v>32316320.779999994</v>
      </c>
      <c r="I96" s="75">
        <f t="shared" si="135"/>
        <v>32316320.779999994</v>
      </c>
      <c r="J96" s="75">
        <f t="shared" si="135"/>
        <v>32316320.779999994</v>
      </c>
      <c r="K96" s="75">
        <f t="shared" si="135"/>
        <v>32388568.649999995</v>
      </c>
      <c r="L96" s="75">
        <f t="shared" si="135"/>
        <v>36601928.899999991</v>
      </c>
      <c r="M96" s="75">
        <f t="shared" si="135"/>
        <v>36601928.899999991</v>
      </c>
      <c r="N96" s="75">
        <f t="shared" si="135"/>
        <v>36601928.899999991</v>
      </c>
      <c r="O96" s="75">
        <f t="shared" si="135"/>
        <v>36601928.899999991</v>
      </c>
      <c r="P96" s="75">
        <f t="shared" si="135"/>
        <v>36601928.899999991</v>
      </c>
      <c r="Q96" s="75">
        <f t="shared" si="135"/>
        <v>36601928.899999991</v>
      </c>
      <c r="R96" s="75">
        <f t="shared" si="135"/>
        <v>36601928.899999991</v>
      </c>
      <c r="S96" s="75">
        <f t="shared" si="135"/>
        <v>36601928.899999991</v>
      </c>
      <c r="T96" s="75">
        <f t="shared" si="135"/>
        <v>36601846.039999992</v>
      </c>
      <c r="U96" s="75">
        <f t="shared" si="135"/>
        <v>36601846.039999992</v>
      </c>
      <c r="V96" s="75">
        <f t="shared" si="135"/>
        <v>36602152.939999998</v>
      </c>
      <c r="W96" s="75">
        <f t="shared" si="135"/>
        <v>36898621</v>
      </c>
      <c r="X96" s="75">
        <f t="shared" si="135"/>
        <v>36899182.050000004</v>
      </c>
      <c r="Y96" s="75">
        <f t="shared" si="135"/>
        <v>36899182.050000004</v>
      </c>
      <c r="Z96" s="75">
        <f t="shared" si="135"/>
        <v>36899182.050000004</v>
      </c>
      <c r="AA96" s="75">
        <f t="shared" si="135"/>
        <v>36899182.050000004</v>
      </c>
      <c r="AB96" s="75">
        <f t="shared" si="135"/>
        <v>36899182.050000004</v>
      </c>
      <c r="AC96" s="75">
        <f t="shared" si="135"/>
        <v>36899182.050000004</v>
      </c>
      <c r="AD96" s="75">
        <f t="shared" si="135"/>
        <v>36899182.050000004</v>
      </c>
      <c r="AE96" s="75">
        <f t="shared" si="135"/>
        <v>36899182.050000004</v>
      </c>
      <c r="AF96" s="75">
        <f t="shared" si="135"/>
        <v>36899364.900000006</v>
      </c>
      <c r="AG96" s="75">
        <f t="shared" si="135"/>
        <v>36899364.900000006</v>
      </c>
      <c r="AH96" s="75">
        <f t="shared" si="135"/>
        <v>36899364.900000006</v>
      </c>
      <c r="AI96" s="75">
        <f t="shared" si="135"/>
        <v>36899364.900000006</v>
      </c>
      <c r="AJ96" s="75">
        <f t="shared" si="135"/>
        <v>36899364.900000006</v>
      </c>
      <c r="AK96" s="75">
        <f t="shared" ref="AK96:BP96" si="136">AK5+AK15+AK22+AK27+AK35+AK45+AK54+AK63+AK72+AK81+AK90</f>
        <v>36899364.900000006</v>
      </c>
      <c r="AL96" s="75">
        <f t="shared" si="136"/>
        <v>36899364.900000006</v>
      </c>
      <c r="AM96" s="75">
        <f t="shared" si="136"/>
        <v>36899381.060000002</v>
      </c>
      <c r="AN96" s="75">
        <f t="shared" si="136"/>
        <v>36899381.060000002</v>
      </c>
      <c r="AO96" s="75">
        <f t="shared" si="136"/>
        <v>36899845.320000008</v>
      </c>
      <c r="AP96" s="75">
        <f t="shared" si="136"/>
        <v>20231092.370000001</v>
      </c>
      <c r="AQ96" s="75">
        <f t="shared" si="136"/>
        <v>20225921.510000002</v>
      </c>
      <c r="AR96" s="75">
        <f t="shared" si="136"/>
        <v>36946471.780000009</v>
      </c>
      <c r="AS96" s="75">
        <f t="shared" si="136"/>
        <v>36946426.850000009</v>
      </c>
      <c r="AT96" s="75">
        <f t="shared" si="136"/>
        <v>36946426.850000009</v>
      </c>
      <c r="AU96" s="75">
        <f t="shared" si="136"/>
        <v>36946426.850000009</v>
      </c>
      <c r="AV96" s="75">
        <f t="shared" si="136"/>
        <v>36946426.850000001</v>
      </c>
      <c r="AW96" s="75">
        <f t="shared" si="136"/>
        <v>36946426.850000001</v>
      </c>
      <c r="AX96" s="75">
        <f t="shared" si="136"/>
        <v>36946426.850000001</v>
      </c>
      <c r="AY96" s="75">
        <f t="shared" si="136"/>
        <v>36946426.850000001</v>
      </c>
      <c r="AZ96" s="75">
        <f t="shared" si="136"/>
        <v>36946426.850000001</v>
      </c>
      <c r="BA96" s="75">
        <f t="shared" si="136"/>
        <v>36946426.850000001</v>
      </c>
      <c r="BB96" s="75">
        <f t="shared" si="136"/>
        <v>36946426.850000001</v>
      </c>
      <c r="BC96" s="75">
        <f t="shared" si="136"/>
        <v>36946426.850000001</v>
      </c>
      <c r="BD96" s="75">
        <f t="shared" si="136"/>
        <v>36946426.850000001</v>
      </c>
      <c r="BE96" s="75">
        <f t="shared" si="136"/>
        <v>36946426.850000001</v>
      </c>
      <c r="BF96" s="75">
        <f t="shared" si="136"/>
        <v>36946426.850000001</v>
      </c>
      <c r="BG96" s="75">
        <f t="shared" si="136"/>
        <v>36946426.850000001</v>
      </c>
      <c r="BH96" s="75">
        <f t="shared" si="136"/>
        <v>36946426.850000001</v>
      </c>
      <c r="BI96" s="75">
        <f t="shared" si="136"/>
        <v>36946426.850000001</v>
      </c>
      <c r="BJ96" s="75">
        <f t="shared" si="136"/>
        <v>36946426.850000001</v>
      </c>
      <c r="BK96" s="75">
        <f t="shared" si="136"/>
        <v>36946426.850000001</v>
      </c>
      <c r="BL96" s="75">
        <f t="shared" si="136"/>
        <v>36946426.850000001</v>
      </c>
      <c r="BM96" s="75">
        <f t="shared" si="136"/>
        <v>36946426.850000001</v>
      </c>
      <c r="BN96" s="75">
        <f t="shared" si="136"/>
        <v>36946426.850000001</v>
      </c>
      <c r="BO96" s="75">
        <f t="shared" si="136"/>
        <v>36946426.850000001</v>
      </c>
      <c r="BP96" s="75">
        <f t="shared" si="136"/>
        <v>36946426.850000001</v>
      </c>
      <c r="BQ96" s="75">
        <f t="shared" ref="BQ96:CD96" si="137">BQ5+BQ15+BQ22+BQ27+BQ35+BQ45+BQ54+BQ63+BQ72+BQ81+BQ90</f>
        <v>36946426.850000001</v>
      </c>
      <c r="BR96" s="75">
        <f t="shared" si="137"/>
        <v>36946426.850000001</v>
      </c>
      <c r="BS96" s="75">
        <f t="shared" si="137"/>
        <v>36942690.470000006</v>
      </c>
      <c r="BT96" s="75">
        <f t="shared" si="137"/>
        <v>36942690.470000006</v>
      </c>
      <c r="BU96" s="75">
        <f t="shared" si="137"/>
        <v>36942690.470000006</v>
      </c>
      <c r="BV96" s="75">
        <f t="shared" si="137"/>
        <v>36942690.470000006</v>
      </c>
      <c r="BW96" s="75">
        <f t="shared" si="137"/>
        <v>36942690.470000006</v>
      </c>
      <c r="BX96" s="75">
        <f t="shared" si="137"/>
        <v>36942690.470000006</v>
      </c>
      <c r="BY96" s="75">
        <f t="shared" si="137"/>
        <v>36942690.470000006</v>
      </c>
      <c r="BZ96" s="75">
        <f t="shared" si="137"/>
        <v>36942690.470000006</v>
      </c>
      <c r="CA96" s="75">
        <f t="shared" si="137"/>
        <v>36942690.470000006</v>
      </c>
      <c r="CB96" s="75">
        <f t="shared" si="137"/>
        <v>36942690.470000006</v>
      </c>
      <c r="CC96" s="75">
        <f t="shared" si="137"/>
        <v>36942690.470000006</v>
      </c>
      <c r="CD96" s="75">
        <f t="shared" si="137"/>
        <v>36942690.470000006</v>
      </c>
    </row>
    <row r="97" spans="1:88" s="73" customFormat="1" ht="15.6" thickTop="1" thickBot="1" x14ac:dyDescent="0.35">
      <c r="A97" s="72" t="s">
        <v>54</v>
      </c>
      <c r="B97" s="71"/>
      <c r="C97" s="70"/>
      <c r="D97" s="69"/>
      <c r="E97" s="68">
        <f t="shared" ref="E97:AJ97" si="138">E9+E19+E25+E30+E39+E49+E58+E67+E76+E85</f>
        <v>91407.055911416668</v>
      </c>
      <c r="F97" s="68">
        <f t="shared" si="138"/>
        <v>91407.055911416668</v>
      </c>
      <c r="G97" s="68">
        <f t="shared" si="138"/>
        <v>91407.055911416668</v>
      </c>
      <c r="H97" s="68">
        <f t="shared" si="138"/>
        <v>91407.055911416668</v>
      </c>
      <c r="I97" s="68">
        <f t="shared" si="138"/>
        <v>91407.055911416668</v>
      </c>
      <c r="J97" s="68">
        <f t="shared" si="138"/>
        <v>80873.209495333329</v>
      </c>
      <c r="K97" s="68">
        <f t="shared" si="138"/>
        <v>59901.24094691666</v>
      </c>
      <c r="L97" s="68">
        <f t="shared" si="138"/>
        <v>74402.222473999995</v>
      </c>
      <c r="M97" s="68">
        <f t="shared" si="138"/>
        <v>74402.222473999995</v>
      </c>
      <c r="N97" s="68">
        <f t="shared" si="138"/>
        <v>74402.222473999995</v>
      </c>
      <c r="O97" s="68">
        <f t="shared" si="138"/>
        <v>74402.222473999995</v>
      </c>
      <c r="P97" s="68">
        <f t="shared" si="138"/>
        <v>74402.222473999995</v>
      </c>
      <c r="Q97" s="68">
        <f t="shared" si="138"/>
        <v>74402.222473999995</v>
      </c>
      <c r="R97" s="68">
        <f t="shared" si="138"/>
        <v>74402.222473999995</v>
      </c>
      <c r="S97" s="68">
        <f t="shared" si="138"/>
        <v>74402.222473999995</v>
      </c>
      <c r="T97" s="68">
        <f t="shared" si="138"/>
        <v>74402.06987349999</v>
      </c>
      <c r="U97" s="68">
        <f t="shared" si="138"/>
        <v>74402.06987349999</v>
      </c>
      <c r="V97" s="68">
        <f t="shared" si="138"/>
        <v>74403.398408166657</v>
      </c>
      <c r="W97" s="68">
        <f t="shared" si="138"/>
        <v>74404.350255166661</v>
      </c>
      <c r="X97" s="68">
        <f t="shared" si="138"/>
        <v>74404.827430999998</v>
      </c>
      <c r="Y97" s="68">
        <f t="shared" si="138"/>
        <v>74405.860698083343</v>
      </c>
      <c r="Z97" s="68">
        <f t="shared" si="138"/>
        <v>74405.860698083343</v>
      </c>
      <c r="AA97" s="68">
        <f t="shared" si="138"/>
        <v>74405.860698083343</v>
      </c>
      <c r="AB97" s="68">
        <f t="shared" si="138"/>
        <v>74405.860698083343</v>
      </c>
      <c r="AC97" s="68">
        <f t="shared" si="138"/>
        <v>74405.860698083343</v>
      </c>
      <c r="AD97" s="68">
        <f t="shared" si="138"/>
        <v>74405.860698083343</v>
      </c>
      <c r="AE97" s="68">
        <f t="shared" si="138"/>
        <v>74405.860698083343</v>
      </c>
      <c r="AF97" s="68">
        <f t="shared" si="138"/>
        <v>74405.860698083343</v>
      </c>
      <c r="AG97" s="68">
        <f t="shared" si="138"/>
        <v>74406.490006833337</v>
      </c>
      <c r="AH97" s="68">
        <f t="shared" si="138"/>
        <v>74406.490006833337</v>
      </c>
      <c r="AI97" s="68">
        <f t="shared" si="138"/>
        <v>74406.490006833337</v>
      </c>
      <c r="AJ97" s="68">
        <f t="shared" si="138"/>
        <v>74406.490006833337</v>
      </c>
      <c r="AK97" s="68">
        <f t="shared" ref="AK97:BP97" si="139">AK9+AK19+AK25+AK30+AK39+AK49+AK58+AK67+AK76+AK85</f>
        <v>74406.490006833337</v>
      </c>
      <c r="AL97" s="68">
        <f t="shared" si="139"/>
        <v>74406.490006833337</v>
      </c>
      <c r="AM97" s="68">
        <f t="shared" si="139"/>
        <v>74406.517815500003</v>
      </c>
      <c r="AN97" s="68">
        <f t="shared" si="139"/>
        <v>74406.545624166669</v>
      </c>
      <c r="AO97" s="68">
        <f t="shared" si="139"/>
        <v>74406.97313025</v>
      </c>
      <c r="AP97" s="68">
        <f t="shared" si="139"/>
        <v>61062.402572208346</v>
      </c>
      <c r="AQ97" s="68">
        <f t="shared" si="139"/>
        <v>43704.352453166677</v>
      </c>
      <c r="AR97" s="68">
        <f t="shared" si="139"/>
        <v>57087.576630916672</v>
      </c>
      <c r="AS97" s="68">
        <f t="shared" si="139"/>
        <v>74495.773244458338</v>
      </c>
      <c r="AT97" s="68">
        <f t="shared" si="139"/>
        <v>74495.73187141669</v>
      </c>
      <c r="AU97" s="68">
        <f t="shared" si="139"/>
        <v>74495.73187141669</v>
      </c>
      <c r="AV97" s="68">
        <f t="shared" si="139"/>
        <v>74495.731871416661</v>
      </c>
      <c r="AW97" s="68">
        <f t="shared" si="139"/>
        <v>74495.731871416661</v>
      </c>
      <c r="AX97" s="68">
        <f t="shared" si="139"/>
        <v>74495.731871416661</v>
      </c>
      <c r="AY97" s="68">
        <f t="shared" si="139"/>
        <v>74495.731871416661</v>
      </c>
      <c r="AZ97" s="68">
        <f t="shared" si="139"/>
        <v>74495.731871416661</v>
      </c>
      <c r="BA97" s="68">
        <f t="shared" si="139"/>
        <v>74495.731871416661</v>
      </c>
      <c r="BB97" s="68">
        <f t="shared" si="139"/>
        <v>74495.731871416661</v>
      </c>
      <c r="BC97" s="68">
        <f t="shared" si="139"/>
        <v>74495.731871416661</v>
      </c>
      <c r="BD97" s="68">
        <f t="shared" si="139"/>
        <v>74495.731871416661</v>
      </c>
      <c r="BE97" s="68">
        <f t="shared" si="139"/>
        <v>74495.731871416661</v>
      </c>
      <c r="BF97" s="68">
        <f t="shared" si="139"/>
        <v>74495.731871416661</v>
      </c>
      <c r="BG97" s="68">
        <f t="shared" si="139"/>
        <v>74495.731871416661</v>
      </c>
      <c r="BH97" s="68">
        <f t="shared" si="139"/>
        <v>74495.731871416661</v>
      </c>
      <c r="BI97" s="68">
        <f t="shared" si="139"/>
        <v>74495.731871416661</v>
      </c>
      <c r="BJ97" s="68">
        <f t="shared" si="139"/>
        <v>74495.731871416661</v>
      </c>
      <c r="BK97" s="68">
        <f t="shared" si="139"/>
        <v>74495.731871416661</v>
      </c>
      <c r="BL97" s="68">
        <f t="shared" si="139"/>
        <v>74495.731871416661</v>
      </c>
      <c r="BM97" s="68">
        <f t="shared" si="139"/>
        <v>74495.731871416661</v>
      </c>
      <c r="BN97" s="68">
        <f t="shared" si="139"/>
        <v>74495.731871416661</v>
      </c>
      <c r="BO97" s="68">
        <f t="shared" si="139"/>
        <v>74495.731871416661</v>
      </c>
      <c r="BP97" s="68">
        <f t="shared" si="139"/>
        <v>74495.731871416661</v>
      </c>
      <c r="BQ97" s="68">
        <f t="shared" ref="BQ97:CD97" si="140">BQ9+BQ19+BQ25+BQ30+BQ39+BQ49+BQ58+BQ67+BQ76+BQ85</f>
        <v>74495.731871416661</v>
      </c>
      <c r="BR97" s="68">
        <f t="shared" si="140"/>
        <v>74495.731871416661</v>
      </c>
      <c r="BS97" s="68">
        <f t="shared" si="140"/>
        <v>73294.301569833318</v>
      </c>
      <c r="BT97" s="68">
        <f t="shared" si="140"/>
        <v>73049.427381999994</v>
      </c>
      <c r="BU97" s="68">
        <f t="shared" si="140"/>
        <v>73049.427381999994</v>
      </c>
      <c r="BV97" s="68">
        <f t="shared" si="140"/>
        <v>73049.427381999994</v>
      </c>
      <c r="BW97" s="68">
        <f t="shared" si="140"/>
        <v>73049.427381999994</v>
      </c>
      <c r="BX97" s="68">
        <f t="shared" si="140"/>
        <v>73049.427381999994</v>
      </c>
      <c r="BY97" s="68">
        <f t="shared" si="140"/>
        <v>73049.427381999994</v>
      </c>
      <c r="BZ97" s="68">
        <f t="shared" si="140"/>
        <v>73049.427381999994</v>
      </c>
      <c r="CA97" s="68">
        <f t="shared" si="140"/>
        <v>73049.427381999994</v>
      </c>
      <c r="CB97" s="68">
        <f t="shared" si="140"/>
        <v>73049.427381999994</v>
      </c>
      <c r="CC97" s="68">
        <f t="shared" si="140"/>
        <v>73049.427381999994</v>
      </c>
      <c r="CD97" s="68">
        <f t="shared" si="140"/>
        <v>73049.427381999994</v>
      </c>
      <c r="CE97" s="69"/>
    </row>
    <row r="98" spans="1:88" ht="15.6" thickTop="1" thickBot="1" x14ac:dyDescent="0.35">
      <c r="A98" s="72" t="s">
        <v>53</v>
      </c>
      <c r="B98" s="71"/>
      <c r="C98" s="70"/>
      <c r="D98" s="69">
        <f>D10+D20+D26+D31+D40+D50+D59+D68+D77+D86</f>
        <v>0</v>
      </c>
      <c r="E98" s="68">
        <f t="shared" ref="E98:AJ98" si="141">E10+E20+E26+E31+E40+E50+E59+E68+E77+E86</f>
        <v>91051.21483425</v>
      </c>
      <c r="F98" s="68">
        <f t="shared" si="141"/>
        <v>182102.4296685</v>
      </c>
      <c r="G98" s="68">
        <f t="shared" si="141"/>
        <v>273153.64450274996</v>
      </c>
      <c r="H98" s="68">
        <f t="shared" si="141"/>
        <v>364204.859337</v>
      </c>
      <c r="I98" s="68">
        <f t="shared" si="141"/>
        <v>455256.07417124993</v>
      </c>
      <c r="J98" s="68">
        <f t="shared" si="141"/>
        <v>535818.50543324999</v>
      </c>
      <c r="K98" s="68">
        <f t="shared" si="141"/>
        <v>595719.74638016662</v>
      </c>
      <c r="L98" s="68">
        <f t="shared" si="141"/>
        <v>670121.96885416645</v>
      </c>
      <c r="M98" s="68">
        <f t="shared" si="141"/>
        <v>744524.19132816652</v>
      </c>
      <c r="N98" s="68">
        <f t="shared" si="141"/>
        <v>818926.41380216647</v>
      </c>
      <c r="O98" s="68">
        <f t="shared" si="141"/>
        <v>893328.63627616642</v>
      </c>
      <c r="P98" s="68">
        <f t="shared" si="141"/>
        <v>967730.85875016626</v>
      </c>
      <c r="Q98" s="68">
        <f t="shared" si="141"/>
        <v>1042133.0812241664</v>
      </c>
      <c r="R98" s="68">
        <f t="shared" si="141"/>
        <v>1116535.3036981663</v>
      </c>
      <c r="S98" s="68">
        <f t="shared" si="141"/>
        <v>1190937.5261721662</v>
      </c>
      <c r="T98" s="68">
        <f t="shared" si="141"/>
        <v>1265339.5960456664</v>
      </c>
      <c r="U98" s="68">
        <f t="shared" si="141"/>
        <v>1339741.6659191658</v>
      </c>
      <c r="V98" s="68">
        <f t="shared" si="141"/>
        <v>1414145.0643273329</v>
      </c>
      <c r="W98" s="68">
        <f t="shared" si="141"/>
        <v>1488549.4145824993</v>
      </c>
      <c r="X98" s="68">
        <f t="shared" si="141"/>
        <v>1562954.2420134994</v>
      </c>
      <c r="Y98" s="68">
        <f t="shared" si="141"/>
        <v>1637360.1027115828</v>
      </c>
      <c r="Z98" s="68">
        <f t="shared" si="141"/>
        <v>1711765.9634096657</v>
      </c>
      <c r="AA98" s="68">
        <f t="shared" si="141"/>
        <v>1786171.8241077492</v>
      </c>
      <c r="AB98" s="68">
        <f t="shared" si="141"/>
        <v>1860577.6848058323</v>
      </c>
      <c r="AC98" s="68">
        <f t="shared" si="141"/>
        <v>1934983.545503916</v>
      </c>
      <c r="AD98" s="68">
        <f t="shared" si="141"/>
        <v>2009389.4062019992</v>
      </c>
      <c r="AE98" s="68">
        <f t="shared" si="141"/>
        <v>2083795.2669000821</v>
      </c>
      <c r="AF98" s="68">
        <f t="shared" si="141"/>
        <v>2158201.1275981651</v>
      </c>
      <c r="AG98" s="68">
        <f t="shared" si="141"/>
        <v>2232607.6176049979</v>
      </c>
      <c r="AH98" s="68">
        <f t="shared" si="141"/>
        <v>2307014.1076118322</v>
      </c>
      <c r="AI98" s="68">
        <f t="shared" si="141"/>
        <v>2381420.5976186651</v>
      </c>
      <c r="AJ98" s="68">
        <f t="shared" si="141"/>
        <v>2455827.0876254989</v>
      </c>
      <c r="AK98" s="68">
        <f t="shared" ref="AK98:BP98" si="142">AK10+AK20+AK26+AK31+AK40+AK50+AK59+AK68+AK77+AK86</f>
        <v>2530233.5776323318</v>
      </c>
      <c r="AL98" s="68">
        <f t="shared" si="142"/>
        <v>2604640.0676391651</v>
      </c>
      <c r="AM98" s="68">
        <f t="shared" si="142"/>
        <v>2679046.5854546656</v>
      </c>
      <c r="AN98" s="68">
        <f t="shared" si="142"/>
        <v>2753453.1310788328</v>
      </c>
      <c r="AO98" s="68">
        <f t="shared" si="142"/>
        <v>2827860.1042090822</v>
      </c>
      <c r="AP98" s="68">
        <f t="shared" si="142"/>
        <v>2888922.5067812903</v>
      </c>
      <c r="AQ98" s="68">
        <f t="shared" si="142"/>
        <v>2932626.8592344574</v>
      </c>
      <c r="AR98" s="68">
        <f t="shared" si="142"/>
        <v>2989714.4358653738</v>
      </c>
      <c r="AS98" s="68">
        <f t="shared" si="142"/>
        <v>3064210.2091098321</v>
      </c>
      <c r="AT98" s="68">
        <f t="shared" si="142"/>
        <v>3138705.9409812489</v>
      </c>
      <c r="AU98" s="68">
        <f t="shared" si="142"/>
        <v>3213201.6728526657</v>
      </c>
      <c r="AV98" s="68">
        <f t="shared" si="142"/>
        <v>3287697.4047240815</v>
      </c>
      <c r="AW98" s="68">
        <f t="shared" si="142"/>
        <v>3362193.1365954992</v>
      </c>
      <c r="AX98" s="68">
        <f t="shared" si="142"/>
        <v>3436688.8684669156</v>
      </c>
      <c r="AY98" s="68">
        <f t="shared" si="142"/>
        <v>3511184.6003383324</v>
      </c>
      <c r="AZ98" s="68">
        <f t="shared" si="142"/>
        <v>3585680.3322097487</v>
      </c>
      <c r="BA98" s="68">
        <f t="shared" si="142"/>
        <v>3660176.0640811655</v>
      </c>
      <c r="BB98" s="68">
        <f t="shared" si="142"/>
        <v>3734671.7959525827</v>
      </c>
      <c r="BC98" s="68">
        <f t="shared" si="142"/>
        <v>3809167.5278239986</v>
      </c>
      <c r="BD98" s="68">
        <f t="shared" si="142"/>
        <v>3883663.2596954154</v>
      </c>
      <c r="BE98" s="68">
        <f t="shared" si="142"/>
        <v>3958158.9915668317</v>
      </c>
      <c r="BF98" s="68">
        <f t="shared" si="142"/>
        <v>4032654.723438248</v>
      </c>
      <c r="BG98" s="68">
        <f t="shared" si="142"/>
        <v>4107150.4553096653</v>
      </c>
      <c r="BH98" s="68">
        <f t="shared" si="142"/>
        <v>4181646.1871810821</v>
      </c>
      <c r="BI98" s="68">
        <f t="shared" si="142"/>
        <v>4256141.9190524984</v>
      </c>
      <c r="BJ98" s="68">
        <f t="shared" si="142"/>
        <v>4330637.6509239152</v>
      </c>
      <c r="BK98" s="68">
        <f t="shared" si="142"/>
        <v>4405133.3827953311</v>
      </c>
      <c r="BL98" s="68">
        <f t="shared" si="142"/>
        <v>4479629.1146667479</v>
      </c>
      <c r="BM98" s="68">
        <f t="shared" si="142"/>
        <v>4554124.8465381637</v>
      </c>
      <c r="BN98" s="68">
        <f t="shared" si="142"/>
        <v>4628620.5784095805</v>
      </c>
      <c r="BO98" s="68">
        <f t="shared" si="142"/>
        <v>4703116.3102809992</v>
      </c>
      <c r="BP98" s="68">
        <f t="shared" si="142"/>
        <v>4777612.042152415</v>
      </c>
      <c r="BQ98" s="68">
        <f t="shared" ref="BQ98:CD98" si="143">BQ10+BQ20+BQ26+BQ31+BQ40+BQ50+BQ59+BQ68+BQ77+BQ86</f>
        <v>4852107.7740238318</v>
      </c>
      <c r="BR98" s="68">
        <f t="shared" si="143"/>
        <v>4926603.5058952486</v>
      </c>
      <c r="BS98" s="68">
        <f t="shared" si="143"/>
        <v>4999897.807465082</v>
      </c>
      <c r="BT98" s="68">
        <f t="shared" si="143"/>
        <v>5072947.2348470818</v>
      </c>
      <c r="BU98" s="68">
        <f t="shared" si="143"/>
        <v>5145996.6622290807</v>
      </c>
      <c r="BV98" s="68">
        <f t="shared" si="143"/>
        <v>5219046.0896110805</v>
      </c>
      <c r="BW98" s="68">
        <f t="shared" si="143"/>
        <v>5292095.5169930812</v>
      </c>
      <c r="BX98" s="68">
        <f t="shared" si="143"/>
        <v>5365144.9443750791</v>
      </c>
      <c r="BY98" s="68">
        <f t="shared" si="143"/>
        <v>5438194.3717570789</v>
      </c>
      <c r="BZ98" s="68">
        <f t="shared" si="143"/>
        <v>5511243.7991390787</v>
      </c>
      <c r="CA98" s="68">
        <f t="shared" si="143"/>
        <v>5584293.2265210794</v>
      </c>
      <c r="CB98" s="68">
        <f t="shared" si="143"/>
        <v>5657342.6539030802</v>
      </c>
      <c r="CC98" s="68">
        <f t="shared" si="143"/>
        <v>5730392.0812850799</v>
      </c>
      <c r="CD98" s="68">
        <f t="shared" si="143"/>
        <v>5803441.5086670788</v>
      </c>
      <c r="CE98" s="67">
        <f>SUM(CE9:CE85)</f>
        <v>5803441.5086670788</v>
      </c>
    </row>
    <row r="99" spans="1:88" ht="15" thickTop="1" x14ac:dyDescent="0.3">
      <c r="CE99" s="66"/>
    </row>
    <row r="100" spans="1:88" x14ac:dyDescent="0.3">
      <c r="A100" s="63" t="s">
        <v>52</v>
      </c>
      <c r="B100" s="62"/>
      <c r="C100" s="62"/>
      <c r="D100" s="61"/>
      <c r="E100" s="60">
        <f t="shared" ref="E100:AJ100" si="144">+E90</f>
        <v>682.58</v>
      </c>
      <c r="F100" s="60">
        <f t="shared" si="144"/>
        <v>682.58</v>
      </c>
      <c r="G100" s="60">
        <f t="shared" si="144"/>
        <v>682.58</v>
      </c>
      <c r="H100" s="60">
        <f t="shared" si="144"/>
        <v>682.58</v>
      </c>
      <c r="I100" s="60">
        <f t="shared" si="144"/>
        <v>682.58</v>
      </c>
      <c r="J100" s="60">
        <f t="shared" si="144"/>
        <v>682.58</v>
      </c>
      <c r="K100" s="60">
        <f t="shared" si="144"/>
        <v>682.58</v>
      </c>
      <c r="L100" s="60">
        <f t="shared" si="144"/>
        <v>682.58</v>
      </c>
      <c r="M100" s="60">
        <f t="shared" si="144"/>
        <v>682.58</v>
      </c>
      <c r="N100" s="60">
        <f t="shared" si="144"/>
        <v>682.58</v>
      </c>
      <c r="O100" s="60">
        <f t="shared" si="144"/>
        <v>682.58</v>
      </c>
      <c r="P100" s="60">
        <f t="shared" si="144"/>
        <v>682.58</v>
      </c>
      <c r="Q100" s="60">
        <f t="shared" si="144"/>
        <v>682.58</v>
      </c>
      <c r="R100" s="60">
        <f t="shared" si="144"/>
        <v>682.58</v>
      </c>
      <c r="S100" s="60">
        <f t="shared" si="144"/>
        <v>682.58</v>
      </c>
      <c r="T100" s="60">
        <f t="shared" si="144"/>
        <v>682.58</v>
      </c>
      <c r="U100" s="60">
        <f t="shared" si="144"/>
        <v>682.58</v>
      </c>
      <c r="V100" s="60">
        <f t="shared" si="144"/>
        <v>682.58</v>
      </c>
      <c r="W100" s="60">
        <f t="shared" si="144"/>
        <v>296374.7</v>
      </c>
      <c r="X100" s="60">
        <f t="shared" si="144"/>
        <v>296374.7</v>
      </c>
      <c r="Y100" s="60">
        <f t="shared" si="144"/>
        <v>296374.7</v>
      </c>
      <c r="Z100" s="60">
        <f t="shared" si="144"/>
        <v>296374.7</v>
      </c>
      <c r="AA100" s="60">
        <f t="shared" si="144"/>
        <v>296374.7</v>
      </c>
      <c r="AB100" s="60">
        <f t="shared" si="144"/>
        <v>296374.7</v>
      </c>
      <c r="AC100" s="60">
        <f t="shared" si="144"/>
        <v>296374.7</v>
      </c>
      <c r="AD100" s="60">
        <f t="shared" si="144"/>
        <v>296374.7</v>
      </c>
      <c r="AE100" s="60">
        <f t="shared" si="144"/>
        <v>296374.7</v>
      </c>
      <c r="AF100" s="60">
        <f t="shared" si="144"/>
        <v>296374.7</v>
      </c>
      <c r="AG100" s="60">
        <f t="shared" si="144"/>
        <v>296374.7</v>
      </c>
      <c r="AH100" s="60">
        <f t="shared" si="144"/>
        <v>296374.7</v>
      </c>
      <c r="AI100" s="60">
        <f t="shared" si="144"/>
        <v>296374.7</v>
      </c>
      <c r="AJ100" s="60">
        <f t="shared" si="144"/>
        <v>296374.7</v>
      </c>
      <c r="AK100" s="60">
        <f t="shared" ref="AK100:BP100" si="145">+AK90</f>
        <v>296374.7</v>
      </c>
      <c r="AL100" s="60">
        <f t="shared" si="145"/>
        <v>296374.7</v>
      </c>
      <c r="AM100" s="60">
        <f t="shared" si="145"/>
        <v>296374.7</v>
      </c>
      <c r="AN100" s="60">
        <f t="shared" si="145"/>
        <v>296374.7</v>
      </c>
      <c r="AO100" s="60">
        <f t="shared" si="145"/>
        <v>296374.7</v>
      </c>
      <c r="AP100" s="60">
        <f t="shared" si="145"/>
        <v>296374.7</v>
      </c>
      <c r="AQ100" s="60">
        <f t="shared" si="145"/>
        <v>296374.7</v>
      </c>
      <c r="AR100" s="60">
        <f t="shared" si="145"/>
        <v>296374.7</v>
      </c>
      <c r="AS100" s="60">
        <f t="shared" si="145"/>
        <v>296374.7</v>
      </c>
      <c r="AT100" s="60">
        <f t="shared" si="145"/>
        <v>296374.7</v>
      </c>
      <c r="AU100" s="60">
        <f t="shared" si="145"/>
        <v>296374.7</v>
      </c>
      <c r="AV100" s="60">
        <f t="shared" si="145"/>
        <v>296374.7</v>
      </c>
      <c r="AW100" s="60">
        <f t="shared" si="145"/>
        <v>296374.7</v>
      </c>
      <c r="AX100" s="60">
        <f t="shared" si="145"/>
        <v>296374.7</v>
      </c>
      <c r="AY100" s="60">
        <f t="shared" si="145"/>
        <v>296374.7</v>
      </c>
      <c r="AZ100" s="60">
        <f t="shared" si="145"/>
        <v>296374.7</v>
      </c>
      <c r="BA100" s="60">
        <f t="shared" si="145"/>
        <v>296374.7</v>
      </c>
      <c r="BB100" s="60">
        <f t="shared" si="145"/>
        <v>296374.7</v>
      </c>
      <c r="BC100" s="60">
        <f t="shared" si="145"/>
        <v>296374.7</v>
      </c>
      <c r="BD100" s="60">
        <f t="shared" si="145"/>
        <v>296374.7</v>
      </c>
      <c r="BE100" s="60">
        <f t="shared" si="145"/>
        <v>296374.7</v>
      </c>
      <c r="BF100" s="60">
        <f t="shared" si="145"/>
        <v>296374.7</v>
      </c>
      <c r="BG100" s="60">
        <f t="shared" si="145"/>
        <v>296374.7</v>
      </c>
      <c r="BH100" s="60">
        <f t="shared" si="145"/>
        <v>296374.7</v>
      </c>
      <c r="BI100" s="60">
        <f t="shared" si="145"/>
        <v>296374.7</v>
      </c>
      <c r="BJ100" s="60">
        <f t="shared" si="145"/>
        <v>296374.7</v>
      </c>
      <c r="BK100" s="60">
        <f t="shared" si="145"/>
        <v>296374.7</v>
      </c>
      <c r="BL100" s="60">
        <f t="shared" si="145"/>
        <v>296374.7</v>
      </c>
      <c r="BM100" s="59">
        <f t="shared" si="145"/>
        <v>296374.7</v>
      </c>
      <c r="BN100" s="59">
        <f t="shared" si="145"/>
        <v>296374.7</v>
      </c>
      <c r="BO100" s="59">
        <f t="shared" si="145"/>
        <v>296374.7</v>
      </c>
      <c r="BP100" s="59">
        <f t="shared" si="145"/>
        <v>296374.7</v>
      </c>
      <c r="BQ100" s="59">
        <f t="shared" ref="BQ100:CD100" si="146">+BQ90</f>
        <v>296374.7</v>
      </c>
      <c r="BR100" s="59">
        <f t="shared" si="146"/>
        <v>296374.7</v>
      </c>
      <c r="BS100" s="59">
        <f t="shared" si="146"/>
        <v>296374.7</v>
      </c>
      <c r="BT100" s="59">
        <f t="shared" si="146"/>
        <v>296374.7</v>
      </c>
      <c r="BU100" s="59">
        <f t="shared" si="146"/>
        <v>296374.7</v>
      </c>
      <c r="BV100" s="59">
        <f t="shared" si="146"/>
        <v>296374.7</v>
      </c>
      <c r="BW100" s="59">
        <f t="shared" si="146"/>
        <v>296374.7</v>
      </c>
      <c r="BX100" s="59">
        <f t="shared" si="146"/>
        <v>296374.7</v>
      </c>
      <c r="BY100" s="59">
        <f t="shared" si="146"/>
        <v>296374.7</v>
      </c>
      <c r="BZ100" s="59">
        <f t="shared" si="146"/>
        <v>296374.7</v>
      </c>
      <c r="CA100" s="59">
        <f t="shared" si="146"/>
        <v>296374.7</v>
      </c>
      <c r="CB100" s="59">
        <f t="shared" si="146"/>
        <v>296374.7</v>
      </c>
      <c r="CC100" s="59">
        <f t="shared" si="146"/>
        <v>296374.7</v>
      </c>
      <c r="CD100" s="59">
        <f t="shared" si="146"/>
        <v>296374.7</v>
      </c>
      <c r="CE100" s="61"/>
      <c r="CJ100" s="66"/>
    </row>
    <row r="101" spans="1:88" x14ac:dyDescent="0.3">
      <c r="A101" s="63"/>
      <c r="B101" s="62"/>
      <c r="C101" s="62"/>
      <c r="D101" s="61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4"/>
    </row>
    <row r="102" spans="1:88" x14ac:dyDescent="0.3">
      <c r="A102" s="63" t="s">
        <v>51</v>
      </c>
      <c r="B102" s="62"/>
      <c r="C102" s="62"/>
      <c r="D102" s="58">
        <f t="shared" ref="D102:AI102" si="147">+D5+D15+D22+D27+D81</f>
        <v>0</v>
      </c>
      <c r="E102" s="60">
        <f t="shared" si="147"/>
        <v>27885789.169999998</v>
      </c>
      <c r="F102" s="60">
        <f t="shared" si="147"/>
        <v>27885789.169999998</v>
      </c>
      <c r="G102" s="60">
        <f t="shared" si="147"/>
        <v>27885789.169999998</v>
      </c>
      <c r="H102" s="60">
        <f t="shared" si="147"/>
        <v>27885789.169999998</v>
      </c>
      <c r="I102" s="60">
        <f t="shared" si="147"/>
        <v>27885789.169999998</v>
      </c>
      <c r="J102" s="60">
        <f t="shared" si="147"/>
        <v>27885789.169999998</v>
      </c>
      <c r="K102" s="60">
        <f t="shared" si="147"/>
        <v>32229416.839999996</v>
      </c>
      <c r="L102" s="60">
        <f t="shared" si="147"/>
        <v>32229416.839999996</v>
      </c>
      <c r="M102" s="60">
        <f t="shared" si="147"/>
        <v>32229416.839999996</v>
      </c>
      <c r="N102" s="60">
        <f t="shared" si="147"/>
        <v>32229416.839999996</v>
      </c>
      <c r="O102" s="60">
        <f t="shared" si="147"/>
        <v>32229416.839999996</v>
      </c>
      <c r="P102" s="60">
        <f t="shared" si="147"/>
        <v>32229416.839999996</v>
      </c>
      <c r="Q102" s="60">
        <f t="shared" si="147"/>
        <v>32229416.839999996</v>
      </c>
      <c r="R102" s="60">
        <f t="shared" si="147"/>
        <v>32229416.839999996</v>
      </c>
      <c r="S102" s="60">
        <f t="shared" si="147"/>
        <v>32229416.839999996</v>
      </c>
      <c r="T102" s="60">
        <f t="shared" si="147"/>
        <v>32229333.979999997</v>
      </c>
      <c r="U102" s="60">
        <f t="shared" si="147"/>
        <v>32229333.979999997</v>
      </c>
      <c r="V102" s="60">
        <f t="shared" si="147"/>
        <v>32229140.639999997</v>
      </c>
      <c r="W102" s="60">
        <f t="shared" si="147"/>
        <v>32229916.579999998</v>
      </c>
      <c r="X102" s="60">
        <f t="shared" si="147"/>
        <v>32230477.629999999</v>
      </c>
      <c r="Y102" s="60">
        <f t="shared" si="147"/>
        <v>32230477.629999999</v>
      </c>
      <c r="Z102" s="60">
        <f t="shared" si="147"/>
        <v>32230477.629999999</v>
      </c>
      <c r="AA102" s="60">
        <f t="shared" si="147"/>
        <v>32230477.629999999</v>
      </c>
      <c r="AB102" s="60">
        <f t="shared" si="147"/>
        <v>32230477.629999999</v>
      </c>
      <c r="AC102" s="60">
        <f t="shared" si="147"/>
        <v>32230477.629999999</v>
      </c>
      <c r="AD102" s="60">
        <f t="shared" si="147"/>
        <v>32230477.629999999</v>
      </c>
      <c r="AE102" s="60">
        <f t="shared" si="147"/>
        <v>32230477.629999999</v>
      </c>
      <c r="AF102" s="60">
        <f t="shared" si="147"/>
        <v>32230477.629999999</v>
      </c>
      <c r="AG102" s="60">
        <f t="shared" si="147"/>
        <v>32230477.629999999</v>
      </c>
      <c r="AH102" s="60">
        <f t="shared" si="147"/>
        <v>32230477.629999999</v>
      </c>
      <c r="AI102" s="60">
        <f t="shared" si="147"/>
        <v>32230477.629999999</v>
      </c>
      <c r="AJ102" s="60">
        <f t="shared" ref="AJ102:BO102" si="148">+AJ5+AJ15+AJ22+AJ27+AJ81</f>
        <v>32230477.629999999</v>
      </c>
      <c r="AK102" s="60">
        <f t="shared" si="148"/>
        <v>32230477.629999999</v>
      </c>
      <c r="AL102" s="60">
        <f t="shared" si="148"/>
        <v>32230477.629999999</v>
      </c>
      <c r="AM102" s="60">
        <f t="shared" si="148"/>
        <v>32230477.629999999</v>
      </c>
      <c r="AN102" s="60">
        <f t="shared" si="148"/>
        <v>32230477.629999999</v>
      </c>
      <c r="AO102" s="60">
        <f t="shared" si="148"/>
        <v>32230941.890000001</v>
      </c>
      <c r="AP102" s="60">
        <f t="shared" si="148"/>
        <v>15562188.940000001</v>
      </c>
      <c r="AQ102" s="60">
        <f t="shared" si="148"/>
        <v>15557018.080000002</v>
      </c>
      <c r="AR102" s="60">
        <f t="shared" si="148"/>
        <v>32275978.610000003</v>
      </c>
      <c r="AS102" s="60">
        <f t="shared" si="148"/>
        <v>32275933.680000003</v>
      </c>
      <c r="AT102" s="60">
        <f t="shared" si="148"/>
        <v>32275933.680000003</v>
      </c>
      <c r="AU102" s="60">
        <f t="shared" si="148"/>
        <v>32275933.680000003</v>
      </c>
      <c r="AV102" s="60">
        <f t="shared" si="148"/>
        <v>32275933.68</v>
      </c>
      <c r="AW102" s="60">
        <f t="shared" si="148"/>
        <v>32275933.68</v>
      </c>
      <c r="AX102" s="60">
        <f t="shared" si="148"/>
        <v>32275933.68</v>
      </c>
      <c r="AY102" s="60">
        <f t="shared" si="148"/>
        <v>32275933.68</v>
      </c>
      <c r="AZ102" s="60">
        <f t="shared" si="148"/>
        <v>32275933.68</v>
      </c>
      <c r="BA102" s="60">
        <f t="shared" si="148"/>
        <v>32275933.68</v>
      </c>
      <c r="BB102" s="60">
        <f t="shared" si="148"/>
        <v>32275933.68</v>
      </c>
      <c r="BC102" s="60">
        <f t="shared" si="148"/>
        <v>32275933.68</v>
      </c>
      <c r="BD102" s="60">
        <f t="shared" si="148"/>
        <v>32275933.68</v>
      </c>
      <c r="BE102" s="60">
        <f t="shared" si="148"/>
        <v>32275933.68</v>
      </c>
      <c r="BF102" s="60">
        <f t="shared" si="148"/>
        <v>32275933.68</v>
      </c>
      <c r="BG102" s="60">
        <f t="shared" si="148"/>
        <v>32275933.68</v>
      </c>
      <c r="BH102" s="60">
        <f t="shared" si="148"/>
        <v>32275933.68</v>
      </c>
      <c r="BI102" s="60">
        <f t="shared" si="148"/>
        <v>32275933.68</v>
      </c>
      <c r="BJ102" s="60">
        <f t="shared" si="148"/>
        <v>32275933.68</v>
      </c>
      <c r="BK102" s="60">
        <f t="shared" si="148"/>
        <v>32275933.68</v>
      </c>
      <c r="BL102" s="60">
        <f t="shared" si="148"/>
        <v>32275933.68</v>
      </c>
      <c r="BM102" s="59">
        <f t="shared" si="148"/>
        <v>32275933.68</v>
      </c>
      <c r="BN102" s="59">
        <f t="shared" si="148"/>
        <v>32275933.68</v>
      </c>
      <c r="BO102" s="59">
        <f t="shared" si="148"/>
        <v>32275933.68</v>
      </c>
      <c r="BP102" s="59">
        <f t="shared" ref="BP102:CE102" si="149">+BP5+BP15+BP22+BP27+BP81</f>
        <v>32275933.68</v>
      </c>
      <c r="BQ102" s="59">
        <f t="shared" si="149"/>
        <v>32275933.68</v>
      </c>
      <c r="BR102" s="59">
        <f t="shared" si="149"/>
        <v>32275933.68</v>
      </c>
      <c r="BS102" s="59">
        <f t="shared" si="149"/>
        <v>32272197.300000001</v>
      </c>
      <c r="BT102" s="59">
        <f t="shared" si="149"/>
        <v>32272197.300000001</v>
      </c>
      <c r="BU102" s="59">
        <f t="shared" si="149"/>
        <v>32272197.300000001</v>
      </c>
      <c r="BV102" s="59">
        <f t="shared" si="149"/>
        <v>32272197.300000001</v>
      </c>
      <c r="BW102" s="59">
        <f t="shared" si="149"/>
        <v>32272197.300000001</v>
      </c>
      <c r="BX102" s="59">
        <f t="shared" si="149"/>
        <v>32272197.300000001</v>
      </c>
      <c r="BY102" s="59">
        <f t="shared" si="149"/>
        <v>32272197.300000001</v>
      </c>
      <c r="BZ102" s="59">
        <f t="shared" si="149"/>
        <v>32272197.300000001</v>
      </c>
      <c r="CA102" s="59">
        <f t="shared" si="149"/>
        <v>32272197.300000001</v>
      </c>
      <c r="CB102" s="59">
        <f t="shared" si="149"/>
        <v>32272197.300000001</v>
      </c>
      <c r="CC102" s="59">
        <f t="shared" si="149"/>
        <v>32272197.300000001</v>
      </c>
      <c r="CD102" s="59">
        <f t="shared" si="149"/>
        <v>32272197.300000001</v>
      </c>
      <c r="CE102" s="58">
        <f t="shared" si="149"/>
        <v>0</v>
      </c>
    </row>
    <row r="103" spans="1:88" x14ac:dyDescent="0.3">
      <c r="A103" s="63" t="s">
        <v>50</v>
      </c>
      <c r="B103" s="62"/>
      <c r="C103" s="62"/>
      <c r="D103" s="58"/>
      <c r="E103" s="60">
        <f t="shared" ref="E103:AJ103" si="150">+E9+E19+E25+E30+E85</f>
        <v>75981.475763249997</v>
      </c>
      <c r="F103" s="60">
        <f t="shared" si="150"/>
        <v>75981.475763249997</v>
      </c>
      <c r="G103" s="60">
        <f t="shared" si="150"/>
        <v>75981.475763249997</v>
      </c>
      <c r="H103" s="60">
        <f t="shared" si="150"/>
        <v>75981.475763249997</v>
      </c>
      <c r="I103" s="60">
        <f t="shared" si="150"/>
        <v>75981.475763249997</v>
      </c>
      <c r="J103" s="60">
        <f t="shared" si="150"/>
        <v>65528.83065399999</v>
      </c>
      <c r="K103" s="60">
        <f t="shared" si="150"/>
        <v>59355.842680333328</v>
      </c>
      <c r="L103" s="60">
        <f t="shared" si="150"/>
        <v>59355.842680333328</v>
      </c>
      <c r="M103" s="60">
        <f t="shared" si="150"/>
        <v>59355.842680333328</v>
      </c>
      <c r="N103" s="60">
        <f t="shared" si="150"/>
        <v>59355.842680333328</v>
      </c>
      <c r="O103" s="60">
        <f t="shared" si="150"/>
        <v>59355.842680333328</v>
      </c>
      <c r="P103" s="60">
        <f t="shared" si="150"/>
        <v>59355.842680333328</v>
      </c>
      <c r="Q103" s="60">
        <f t="shared" si="150"/>
        <v>59355.842680333328</v>
      </c>
      <c r="R103" s="60">
        <f t="shared" si="150"/>
        <v>59355.842680333328</v>
      </c>
      <c r="S103" s="60">
        <f t="shared" si="150"/>
        <v>59355.842680333328</v>
      </c>
      <c r="T103" s="60">
        <f t="shared" si="150"/>
        <v>59355.69007983333</v>
      </c>
      <c r="U103" s="60">
        <f t="shared" si="150"/>
        <v>59355.69007983333</v>
      </c>
      <c r="V103" s="60">
        <f t="shared" si="150"/>
        <v>59355.296955166661</v>
      </c>
      <c r="W103" s="60">
        <f t="shared" si="150"/>
        <v>59356.248802166665</v>
      </c>
      <c r="X103" s="60">
        <f t="shared" si="150"/>
        <v>59356.725978000002</v>
      </c>
      <c r="Y103" s="60">
        <f t="shared" si="150"/>
        <v>59357.75924508334</v>
      </c>
      <c r="Z103" s="60">
        <f t="shared" si="150"/>
        <v>59357.75924508334</v>
      </c>
      <c r="AA103" s="60">
        <f t="shared" si="150"/>
        <v>59357.75924508334</v>
      </c>
      <c r="AB103" s="60">
        <f t="shared" si="150"/>
        <v>59357.75924508334</v>
      </c>
      <c r="AC103" s="60">
        <f t="shared" si="150"/>
        <v>59357.75924508334</v>
      </c>
      <c r="AD103" s="60">
        <f t="shared" si="150"/>
        <v>59357.75924508334</v>
      </c>
      <c r="AE103" s="60">
        <f t="shared" si="150"/>
        <v>59357.75924508334</v>
      </c>
      <c r="AF103" s="60">
        <f t="shared" si="150"/>
        <v>59357.75924508334</v>
      </c>
      <c r="AG103" s="60">
        <f t="shared" si="150"/>
        <v>59357.75924508334</v>
      </c>
      <c r="AH103" s="60">
        <f t="shared" si="150"/>
        <v>59357.75924508334</v>
      </c>
      <c r="AI103" s="60">
        <f t="shared" si="150"/>
        <v>59357.75924508334</v>
      </c>
      <c r="AJ103" s="60">
        <f t="shared" si="150"/>
        <v>59357.75924508334</v>
      </c>
      <c r="AK103" s="60">
        <f t="shared" ref="AK103:BP103" si="151">+AK9+AK19+AK25+AK30+AK85</f>
        <v>59357.75924508334</v>
      </c>
      <c r="AL103" s="60">
        <f t="shared" si="151"/>
        <v>59357.75924508334</v>
      </c>
      <c r="AM103" s="60">
        <f t="shared" si="151"/>
        <v>59357.75924508334</v>
      </c>
      <c r="AN103" s="60">
        <f t="shared" si="151"/>
        <v>59357.75924508334</v>
      </c>
      <c r="AO103" s="60">
        <f t="shared" si="151"/>
        <v>59358.186751166671</v>
      </c>
      <c r="AP103" s="60">
        <f t="shared" si="151"/>
        <v>46013.61619312501</v>
      </c>
      <c r="AQ103" s="60">
        <f t="shared" si="151"/>
        <v>28655.566074083341</v>
      </c>
      <c r="AR103" s="60">
        <f t="shared" si="151"/>
        <v>42036.054574250003</v>
      </c>
      <c r="AS103" s="60">
        <f t="shared" si="151"/>
        <v>59441.515510208337</v>
      </c>
      <c r="AT103" s="60">
        <f t="shared" si="151"/>
        <v>59441.474137166682</v>
      </c>
      <c r="AU103" s="60">
        <f t="shared" si="151"/>
        <v>59441.474137166682</v>
      </c>
      <c r="AV103" s="60">
        <f t="shared" si="151"/>
        <v>59441.474137166668</v>
      </c>
      <c r="AW103" s="60">
        <f t="shared" si="151"/>
        <v>59441.474137166668</v>
      </c>
      <c r="AX103" s="60">
        <f t="shared" si="151"/>
        <v>59441.474137166668</v>
      </c>
      <c r="AY103" s="60">
        <f t="shared" si="151"/>
        <v>59441.474137166668</v>
      </c>
      <c r="AZ103" s="60">
        <f t="shared" si="151"/>
        <v>59441.474137166668</v>
      </c>
      <c r="BA103" s="60">
        <f t="shared" si="151"/>
        <v>59441.474137166668</v>
      </c>
      <c r="BB103" s="60">
        <f t="shared" si="151"/>
        <v>59441.474137166668</v>
      </c>
      <c r="BC103" s="60">
        <f t="shared" si="151"/>
        <v>59441.474137166668</v>
      </c>
      <c r="BD103" s="60">
        <f t="shared" si="151"/>
        <v>59441.474137166668</v>
      </c>
      <c r="BE103" s="60">
        <f t="shared" si="151"/>
        <v>59441.474137166668</v>
      </c>
      <c r="BF103" s="60">
        <f t="shared" si="151"/>
        <v>59441.474137166668</v>
      </c>
      <c r="BG103" s="60">
        <f t="shared" si="151"/>
        <v>59441.474137166668</v>
      </c>
      <c r="BH103" s="60">
        <f t="shared" si="151"/>
        <v>59441.474137166668</v>
      </c>
      <c r="BI103" s="60">
        <f t="shared" si="151"/>
        <v>59441.474137166668</v>
      </c>
      <c r="BJ103" s="60">
        <f t="shared" si="151"/>
        <v>59441.474137166668</v>
      </c>
      <c r="BK103" s="60">
        <f t="shared" si="151"/>
        <v>59441.474137166668</v>
      </c>
      <c r="BL103" s="60">
        <f t="shared" si="151"/>
        <v>59441.474137166668</v>
      </c>
      <c r="BM103" s="59">
        <f t="shared" si="151"/>
        <v>59441.474137166668</v>
      </c>
      <c r="BN103" s="59">
        <f t="shared" si="151"/>
        <v>59441.474137166668</v>
      </c>
      <c r="BO103" s="59">
        <f t="shared" si="151"/>
        <v>59441.474137166668</v>
      </c>
      <c r="BP103" s="59">
        <f t="shared" si="151"/>
        <v>59441.474137166668</v>
      </c>
      <c r="BQ103" s="59">
        <f t="shared" ref="BQ103:CD103" si="152">+BQ9+BQ19+BQ25+BQ30+BQ85</f>
        <v>59441.474137166668</v>
      </c>
      <c r="BR103" s="59">
        <f t="shared" si="152"/>
        <v>59441.474137166668</v>
      </c>
      <c r="BS103" s="59">
        <f t="shared" si="152"/>
        <v>60244.848134333341</v>
      </c>
      <c r="BT103" s="59">
        <f t="shared" si="152"/>
        <v>60510.287767999995</v>
      </c>
      <c r="BU103" s="59">
        <f t="shared" si="152"/>
        <v>60510.287767999995</v>
      </c>
      <c r="BV103" s="59">
        <f t="shared" si="152"/>
        <v>60510.287767999995</v>
      </c>
      <c r="BW103" s="59">
        <f t="shared" si="152"/>
        <v>60510.287767999995</v>
      </c>
      <c r="BX103" s="59">
        <f t="shared" si="152"/>
        <v>60510.287767999995</v>
      </c>
      <c r="BY103" s="59">
        <f t="shared" si="152"/>
        <v>60510.287767999995</v>
      </c>
      <c r="BZ103" s="59">
        <f t="shared" si="152"/>
        <v>60510.287767999995</v>
      </c>
      <c r="CA103" s="59">
        <f t="shared" si="152"/>
        <v>60510.287767999995</v>
      </c>
      <c r="CB103" s="59">
        <f t="shared" si="152"/>
        <v>60510.287767999995</v>
      </c>
      <c r="CC103" s="59">
        <f t="shared" si="152"/>
        <v>60510.287767999995</v>
      </c>
      <c r="CD103" s="59">
        <f t="shared" si="152"/>
        <v>60510.287767999995</v>
      </c>
      <c r="CE103" s="58">
        <f>SUM(E103:CD103)</f>
        <v>4673542.399523912</v>
      </c>
    </row>
    <row r="104" spans="1:88" x14ac:dyDescent="0.3">
      <c r="A104" s="63" t="s">
        <v>49</v>
      </c>
      <c r="B104" s="62"/>
      <c r="C104" s="62"/>
      <c r="D104" s="58"/>
      <c r="E104" s="60">
        <f t="shared" ref="E104:AJ104" si="153">+E10+E20+E26+E31+E86</f>
        <v>75981.475763249997</v>
      </c>
      <c r="F104" s="60">
        <f t="shared" si="153"/>
        <v>151962.95152649999</v>
      </c>
      <c r="G104" s="60">
        <f t="shared" si="153"/>
        <v>227944.42728974996</v>
      </c>
      <c r="H104" s="60">
        <f t="shared" si="153"/>
        <v>303925.90305299999</v>
      </c>
      <c r="I104" s="60">
        <f t="shared" si="153"/>
        <v>379907.3788162499</v>
      </c>
      <c r="J104" s="60">
        <f t="shared" si="153"/>
        <v>445436.20947025</v>
      </c>
      <c r="K104" s="60">
        <f t="shared" si="153"/>
        <v>504792.05215058324</v>
      </c>
      <c r="L104" s="60">
        <f t="shared" si="153"/>
        <v>564147.89483091654</v>
      </c>
      <c r="M104" s="60">
        <f t="shared" si="153"/>
        <v>623503.73751124984</v>
      </c>
      <c r="N104" s="60">
        <f t="shared" si="153"/>
        <v>682859.58019158314</v>
      </c>
      <c r="O104" s="60">
        <f t="shared" si="153"/>
        <v>742215.42287191644</v>
      </c>
      <c r="P104" s="60">
        <f t="shared" si="153"/>
        <v>801571.26555224974</v>
      </c>
      <c r="Q104" s="60">
        <f t="shared" si="153"/>
        <v>860927.10823258315</v>
      </c>
      <c r="R104" s="60">
        <f t="shared" si="153"/>
        <v>920282.95091291633</v>
      </c>
      <c r="S104" s="60">
        <f t="shared" si="153"/>
        <v>979638.79359324963</v>
      </c>
      <c r="T104" s="60">
        <f t="shared" si="153"/>
        <v>1038994.483673083</v>
      </c>
      <c r="U104" s="60">
        <f t="shared" si="153"/>
        <v>1098350.173752916</v>
      </c>
      <c r="V104" s="60">
        <f t="shared" si="153"/>
        <v>1157705.4707080831</v>
      </c>
      <c r="W104" s="60">
        <f t="shared" si="153"/>
        <v>1217061.7195102496</v>
      </c>
      <c r="X104" s="60">
        <f t="shared" si="153"/>
        <v>1276418.4454882497</v>
      </c>
      <c r="Y104" s="60">
        <f t="shared" si="153"/>
        <v>1335776.2047333329</v>
      </c>
      <c r="Z104" s="60">
        <f t="shared" si="153"/>
        <v>1395133.9639784158</v>
      </c>
      <c r="AA104" s="60">
        <f t="shared" si="153"/>
        <v>1454491.7232234993</v>
      </c>
      <c r="AB104" s="60">
        <f t="shared" si="153"/>
        <v>1513849.4824685822</v>
      </c>
      <c r="AC104" s="60">
        <f t="shared" si="153"/>
        <v>1573207.2417136661</v>
      </c>
      <c r="AD104" s="60">
        <f t="shared" si="153"/>
        <v>1632565.0009587493</v>
      </c>
      <c r="AE104" s="60">
        <f t="shared" si="153"/>
        <v>1691922.7602038325</v>
      </c>
      <c r="AF104" s="60">
        <f t="shared" si="153"/>
        <v>1751280.5194489157</v>
      </c>
      <c r="AG104" s="60">
        <f t="shared" si="153"/>
        <v>1810638.2786939987</v>
      </c>
      <c r="AH104" s="60">
        <f t="shared" si="153"/>
        <v>1869996.0379390821</v>
      </c>
      <c r="AI104" s="60">
        <f t="shared" si="153"/>
        <v>1929353.7971841656</v>
      </c>
      <c r="AJ104" s="60">
        <f t="shared" si="153"/>
        <v>1988711.5564292492</v>
      </c>
      <c r="AK104" s="60">
        <f t="shared" ref="AK104:BP104" si="154">+AK10+AK20+AK26+AK31+AK86</f>
        <v>2048069.3156743322</v>
      </c>
      <c r="AL104" s="60">
        <f t="shared" si="154"/>
        <v>2107427.0749194156</v>
      </c>
      <c r="AM104" s="60">
        <f t="shared" si="154"/>
        <v>2166784.8341644988</v>
      </c>
      <c r="AN104" s="60">
        <f t="shared" si="154"/>
        <v>2226142.5934095825</v>
      </c>
      <c r="AO104" s="60">
        <f t="shared" si="154"/>
        <v>2285500.7801607489</v>
      </c>
      <c r="AP104" s="60">
        <f t="shared" si="154"/>
        <v>2331514.3963538739</v>
      </c>
      <c r="AQ104" s="60">
        <f t="shared" si="154"/>
        <v>2360169.9624279574</v>
      </c>
      <c r="AR104" s="60">
        <f t="shared" si="154"/>
        <v>2402206.0170022072</v>
      </c>
      <c r="AS104" s="60">
        <f t="shared" si="154"/>
        <v>2461647.5325124152</v>
      </c>
      <c r="AT104" s="60">
        <f t="shared" si="154"/>
        <v>2521089.0066495822</v>
      </c>
      <c r="AU104" s="60">
        <f t="shared" si="154"/>
        <v>2580530.4807867492</v>
      </c>
      <c r="AV104" s="60">
        <f t="shared" si="154"/>
        <v>2639971.9549239147</v>
      </c>
      <c r="AW104" s="60">
        <f t="shared" si="154"/>
        <v>2699413.4290610817</v>
      </c>
      <c r="AX104" s="60">
        <f t="shared" si="154"/>
        <v>2758854.9031982487</v>
      </c>
      <c r="AY104" s="60">
        <f t="shared" si="154"/>
        <v>2818296.3773354152</v>
      </c>
      <c r="AZ104" s="60">
        <f t="shared" si="154"/>
        <v>2877737.8514725817</v>
      </c>
      <c r="BA104" s="60">
        <f t="shared" si="154"/>
        <v>2937179.3256097483</v>
      </c>
      <c r="BB104" s="60">
        <f t="shared" si="154"/>
        <v>2996620.7997469152</v>
      </c>
      <c r="BC104" s="60">
        <f t="shared" si="154"/>
        <v>3056062.2738840813</v>
      </c>
      <c r="BD104" s="60">
        <f t="shared" si="154"/>
        <v>3115503.7480212478</v>
      </c>
      <c r="BE104" s="60">
        <f t="shared" si="154"/>
        <v>3174945.2221584143</v>
      </c>
      <c r="BF104" s="60">
        <f t="shared" si="154"/>
        <v>3234386.6962955808</v>
      </c>
      <c r="BG104" s="60">
        <f t="shared" si="154"/>
        <v>3293828.1704327478</v>
      </c>
      <c r="BH104" s="60">
        <f t="shared" si="154"/>
        <v>3353269.6445699143</v>
      </c>
      <c r="BI104" s="60">
        <f t="shared" si="154"/>
        <v>3412711.1187070813</v>
      </c>
      <c r="BJ104" s="60">
        <f t="shared" si="154"/>
        <v>3472152.5928442474</v>
      </c>
      <c r="BK104" s="60">
        <f t="shared" si="154"/>
        <v>3531594.0669814143</v>
      </c>
      <c r="BL104" s="60">
        <f t="shared" si="154"/>
        <v>3591035.5411185804</v>
      </c>
      <c r="BM104" s="59">
        <f t="shared" si="154"/>
        <v>3650477.0152557469</v>
      </c>
      <c r="BN104" s="59">
        <f t="shared" si="154"/>
        <v>3709918.4893929139</v>
      </c>
      <c r="BO104" s="59">
        <f t="shared" si="154"/>
        <v>3769359.9635300804</v>
      </c>
      <c r="BP104" s="59">
        <f t="shared" si="154"/>
        <v>3828801.4376672469</v>
      </c>
      <c r="BQ104" s="59">
        <f t="shared" ref="BQ104:CD104" si="155">+BQ10+BQ20+BQ26+BQ31+BQ86</f>
        <v>3888242.911804413</v>
      </c>
      <c r="BR104" s="59">
        <f t="shared" si="155"/>
        <v>3947684.3859415799</v>
      </c>
      <c r="BS104" s="59">
        <f t="shared" si="155"/>
        <v>4007929.2340759132</v>
      </c>
      <c r="BT104" s="59">
        <f t="shared" si="155"/>
        <v>4068439.5218439135</v>
      </c>
      <c r="BU104" s="59">
        <f t="shared" si="155"/>
        <v>4128949.8096119133</v>
      </c>
      <c r="BV104" s="59">
        <f t="shared" si="155"/>
        <v>4189460.0973799126</v>
      </c>
      <c r="BW104" s="59">
        <f t="shared" si="155"/>
        <v>4249970.3851479124</v>
      </c>
      <c r="BX104" s="59">
        <f t="shared" si="155"/>
        <v>4310480.6729159113</v>
      </c>
      <c r="BY104" s="59">
        <f t="shared" si="155"/>
        <v>4370990.960683912</v>
      </c>
      <c r="BZ104" s="59">
        <f t="shared" si="155"/>
        <v>4431501.2484519118</v>
      </c>
      <c r="CA104" s="59">
        <f t="shared" si="155"/>
        <v>4492011.5362199116</v>
      </c>
      <c r="CB104" s="59">
        <f t="shared" si="155"/>
        <v>4552521.8239879124</v>
      </c>
      <c r="CC104" s="59">
        <f t="shared" si="155"/>
        <v>4613032.1117559122</v>
      </c>
      <c r="CD104" s="59">
        <f t="shared" si="155"/>
        <v>4673542.3995239111</v>
      </c>
      <c r="CE104" s="58"/>
    </row>
    <row r="105" spans="1:88" x14ac:dyDescent="0.3">
      <c r="A105" s="63"/>
      <c r="B105" s="62"/>
      <c r="C105" s="62"/>
      <c r="D105" s="61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4"/>
    </row>
    <row r="106" spans="1:88" x14ac:dyDescent="0.3">
      <c r="A106" s="63" t="s">
        <v>48</v>
      </c>
      <c r="B106" s="62"/>
      <c r="C106" s="62"/>
      <c r="D106" s="61"/>
      <c r="E106" s="60">
        <f t="shared" ref="E106:AJ106" si="156">+E45+E54+E63+E72</f>
        <v>4336615.5599999996</v>
      </c>
      <c r="F106" s="60">
        <f t="shared" si="156"/>
        <v>4336615.5599999996</v>
      </c>
      <c r="G106" s="60">
        <f t="shared" si="156"/>
        <v>4336615.5599999996</v>
      </c>
      <c r="H106" s="60">
        <f t="shared" si="156"/>
        <v>4336615.5599999996</v>
      </c>
      <c r="I106" s="60">
        <f t="shared" si="156"/>
        <v>4336615.5599999996</v>
      </c>
      <c r="J106" s="60">
        <f t="shared" si="156"/>
        <v>4336615.5599999996</v>
      </c>
      <c r="K106" s="60">
        <f t="shared" si="156"/>
        <v>158469.23000000001</v>
      </c>
      <c r="L106" s="60">
        <f t="shared" si="156"/>
        <v>4371829.4799999995</v>
      </c>
      <c r="M106" s="60">
        <f t="shared" si="156"/>
        <v>4371829.4799999995</v>
      </c>
      <c r="N106" s="60">
        <f t="shared" si="156"/>
        <v>4371829.4799999995</v>
      </c>
      <c r="O106" s="60">
        <f t="shared" si="156"/>
        <v>4371829.4799999995</v>
      </c>
      <c r="P106" s="60">
        <f t="shared" si="156"/>
        <v>4371829.4799999995</v>
      </c>
      <c r="Q106" s="60">
        <f t="shared" si="156"/>
        <v>4371829.4799999995</v>
      </c>
      <c r="R106" s="60">
        <f t="shared" si="156"/>
        <v>4371829.4799999995</v>
      </c>
      <c r="S106" s="60">
        <f t="shared" si="156"/>
        <v>4371829.4799999995</v>
      </c>
      <c r="T106" s="60">
        <f t="shared" si="156"/>
        <v>4371829.4799999995</v>
      </c>
      <c r="U106" s="60">
        <f t="shared" si="156"/>
        <v>4371829.4799999995</v>
      </c>
      <c r="V106" s="60">
        <f t="shared" si="156"/>
        <v>4372329.72</v>
      </c>
      <c r="W106" s="60">
        <f t="shared" si="156"/>
        <v>4372329.72</v>
      </c>
      <c r="X106" s="60">
        <f t="shared" si="156"/>
        <v>4372329.72</v>
      </c>
      <c r="Y106" s="60">
        <f t="shared" si="156"/>
        <v>4372329.72</v>
      </c>
      <c r="Z106" s="60">
        <f t="shared" si="156"/>
        <v>4372329.72</v>
      </c>
      <c r="AA106" s="60">
        <f t="shared" si="156"/>
        <v>4372329.72</v>
      </c>
      <c r="AB106" s="60">
        <f t="shared" si="156"/>
        <v>4372329.72</v>
      </c>
      <c r="AC106" s="60">
        <f t="shared" si="156"/>
        <v>4372329.72</v>
      </c>
      <c r="AD106" s="60">
        <f t="shared" si="156"/>
        <v>4372329.72</v>
      </c>
      <c r="AE106" s="60">
        <f t="shared" si="156"/>
        <v>4372329.72</v>
      </c>
      <c r="AF106" s="60">
        <f t="shared" si="156"/>
        <v>4372512.5699999994</v>
      </c>
      <c r="AG106" s="60">
        <f t="shared" si="156"/>
        <v>4372512.5699999994</v>
      </c>
      <c r="AH106" s="60">
        <f t="shared" si="156"/>
        <v>4372512.5699999994</v>
      </c>
      <c r="AI106" s="60">
        <f t="shared" si="156"/>
        <v>4372512.5699999994</v>
      </c>
      <c r="AJ106" s="60">
        <f t="shared" si="156"/>
        <v>4372512.5699999994</v>
      </c>
      <c r="AK106" s="60">
        <f t="shared" ref="AK106:BP106" si="157">+AK45+AK54+AK63+AK72</f>
        <v>4372512.5699999994</v>
      </c>
      <c r="AL106" s="60">
        <f t="shared" si="157"/>
        <v>4372512.5699999994</v>
      </c>
      <c r="AM106" s="60">
        <f t="shared" si="157"/>
        <v>4372528.7299999995</v>
      </c>
      <c r="AN106" s="60">
        <f t="shared" si="157"/>
        <v>4372528.7299999995</v>
      </c>
      <c r="AO106" s="60">
        <f t="shared" si="157"/>
        <v>4372528.7299999995</v>
      </c>
      <c r="AP106" s="60">
        <f t="shared" si="157"/>
        <v>4372528.7299999995</v>
      </c>
      <c r="AQ106" s="60">
        <f t="shared" si="157"/>
        <v>4372528.7299999995</v>
      </c>
      <c r="AR106" s="60">
        <f t="shared" si="157"/>
        <v>4374118.47</v>
      </c>
      <c r="AS106" s="60">
        <f t="shared" si="157"/>
        <v>4374118.47</v>
      </c>
      <c r="AT106" s="60">
        <f t="shared" si="157"/>
        <v>4374118.47</v>
      </c>
      <c r="AU106" s="60">
        <f t="shared" si="157"/>
        <v>4374118.47</v>
      </c>
      <c r="AV106" s="60">
        <f t="shared" si="157"/>
        <v>4374118.47</v>
      </c>
      <c r="AW106" s="60">
        <f t="shared" si="157"/>
        <v>4374118.47</v>
      </c>
      <c r="AX106" s="60">
        <f t="shared" si="157"/>
        <v>4374118.47</v>
      </c>
      <c r="AY106" s="60">
        <f t="shared" si="157"/>
        <v>4374118.47</v>
      </c>
      <c r="AZ106" s="60">
        <f t="shared" si="157"/>
        <v>4374118.47</v>
      </c>
      <c r="BA106" s="60">
        <f t="shared" si="157"/>
        <v>4374118.47</v>
      </c>
      <c r="BB106" s="60">
        <f t="shared" si="157"/>
        <v>4374118.47</v>
      </c>
      <c r="BC106" s="60">
        <f t="shared" si="157"/>
        <v>4374118.47</v>
      </c>
      <c r="BD106" s="60">
        <f t="shared" si="157"/>
        <v>4374118.47</v>
      </c>
      <c r="BE106" s="60">
        <f t="shared" si="157"/>
        <v>4374118.47</v>
      </c>
      <c r="BF106" s="60">
        <f t="shared" si="157"/>
        <v>4374118.47</v>
      </c>
      <c r="BG106" s="60">
        <f t="shared" si="157"/>
        <v>4374118.47</v>
      </c>
      <c r="BH106" s="60">
        <f t="shared" si="157"/>
        <v>4374118.47</v>
      </c>
      <c r="BI106" s="60">
        <f t="shared" si="157"/>
        <v>4374118.47</v>
      </c>
      <c r="BJ106" s="60">
        <f t="shared" si="157"/>
        <v>4374118.47</v>
      </c>
      <c r="BK106" s="60">
        <f t="shared" si="157"/>
        <v>4374118.47</v>
      </c>
      <c r="BL106" s="60">
        <f t="shared" si="157"/>
        <v>4374118.47</v>
      </c>
      <c r="BM106" s="59">
        <f t="shared" si="157"/>
        <v>4374118.47</v>
      </c>
      <c r="BN106" s="59">
        <f t="shared" si="157"/>
        <v>4374118.47</v>
      </c>
      <c r="BO106" s="59">
        <f t="shared" si="157"/>
        <v>4374118.47</v>
      </c>
      <c r="BP106" s="59">
        <f t="shared" si="157"/>
        <v>4374118.47</v>
      </c>
      <c r="BQ106" s="59">
        <f t="shared" ref="BQ106:CE106" si="158">+BQ45+BQ54+BQ63+BQ72</f>
        <v>4374118.47</v>
      </c>
      <c r="BR106" s="59">
        <f t="shared" si="158"/>
        <v>4374118.47</v>
      </c>
      <c r="BS106" s="59">
        <f t="shared" si="158"/>
        <v>4374118.47</v>
      </c>
      <c r="BT106" s="59">
        <f t="shared" si="158"/>
        <v>4374118.47</v>
      </c>
      <c r="BU106" s="59">
        <f t="shared" si="158"/>
        <v>4374118.47</v>
      </c>
      <c r="BV106" s="59">
        <f t="shared" si="158"/>
        <v>4374118.47</v>
      </c>
      <c r="BW106" s="59">
        <f t="shared" si="158"/>
        <v>4374118.47</v>
      </c>
      <c r="BX106" s="59">
        <f t="shared" si="158"/>
        <v>4374118.47</v>
      </c>
      <c r="BY106" s="59">
        <f t="shared" si="158"/>
        <v>4374118.47</v>
      </c>
      <c r="BZ106" s="59">
        <f t="shared" si="158"/>
        <v>4374118.47</v>
      </c>
      <c r="CA106" s="59">
        <f t="shared" si="158"/>
        <v>4374118.47</v>
      </c>
      <c r="CB106" s="59">
        <f t="shared" si="158"/>
        <v>4374118.47</v>
      </c>
      <c r="CC106" s="59">
        <f t="shared" si="158"/>
        <v>4374118.47</v>
      </c>
      <c r="CD106" s="59">
        <f t="shared" si="158"/>
        <v>4374118.47</v>
      </c>
      <c r="CE106" s="58">
        <f t="shared" si="158"/>
        <v>0</v>
      </c>
    </row>
    <row r="107" spans="1:88" x14ac:dyDescent="0.3">
      <c r="A107" s="63" t="s">
        <v>47</v>
      </c>
      <c r="B107" s="62"/>
      <c r="C107" s="62"/>
      <c r="D107" s="61"/>
      <c r="E107" s="60">
        <f t="shared" ref="E107:AJ107" si="159">+E49+E58+E67+E76</f>
        <v>15069.739071000002</v>
      </c>
      <c r="F107" s="60">
        <f t="shared" si="159"/>
        <v>15069.739071000002</v>
      </c>
      <c r="G107" s="60">
        <f t="shared" si="159"/>
        <v>15069.739071000002</v>
      </c>
      <c r="H107" s="60">
        <f t="shared" si="159"/>
        <v>15069.739071000002</v>
      </c>
      <c r="I107" s="60">
        <f t="shared" si="159"/>
        <v>15069.739071000002</v>
      </c>
      <c r="J107" s="60">
        <f t="shared" si="159"/>
        <v>15033.600607999999</v>
      </c>
      <c r="K107" s="60">
        <f t="shared" si="159"/>
        <v>545.39826658333334</v>
      </c>
      <c r="L107" s="60">
        <f t="shared" si="159"/>
        <v>15046.379793666669</v>
      </c>
      <c r="M107" s="60">
        <f t="shared" si="159"/>
        <v>15046.379793666669</v>
      </c>
      <c r="N107" s="60">
        <f t="shared" si="159"/>
        <v>15046.379793666669</v>
      </c>
      <c r="O107" s="60">
        <f t="shared" si="159"/>
        <v>15046.379793666669</v>
      </c>
      <c r="P107" s="60">
        <f t="shared" si="159"/>
        <v>15046.379793666669</v>
      </c>
      <c r="Q107" s="60">
        <f t="shared" si="159"/>
        <v>15046.379793666669</v>
      </c>
      <c r="R107" s="60">
        <f t="shared" si="159"/>
        <v>15046.379793666669</v>
      </c>
      <c r="S107" s="60">
        <f t="shared" si="159"/>
        <v>15046.379793666669</v>
      </c>
      <c r="T107" s="60">
        <f t="shared" si="159"/>
        <v>15046.379793666669</v>
      </c>
      <c r="U107" s="60">
        <f t="shared" si="159"/>
        <v>15046.379793666669</v>
      </c>
      <c r="V107" s="60">
        <f t="shared" si="159"/>
        <v>15048.101453000003</v>
      </c>
      <c r="W107" s="60">
        <f t="shared" si="159"/>
        <v>15048.101453000003</v>
      </c>
      <c r="X107" s="60">
        <f t="shared" si="159"/>
        <v>15048.101453000003</v>
      </c>
      <c r="Y107" s="60">
        <f t="shared" si="159"/>
        <v>15048.101453000003</v>
      </c>
      <c r="Z107" s="60">
        <f t="shared" si="159"/>
        <v>15048.101453000003</v>
      </c>
      <c r="AA107" s="60">
        <f t="shared" si="159"/>
        <v>15048.101453000003</v>
      </c>
      <c r="AB107" s="60">
        <f t="shared" si="159"/>
        <v>15048.101453000003</v>
      </c>
      <c r="AC107" s="60">
        <f t="shared" si="159"/>
        <v>15048.101453000003</v>
      </c>
      <c r="AD107" s="60">
        <f t="shared" si="159"/>
        <v>15048.101453000003</v>
      </c>
      <c r="AE107" s="60">
        <f t="shared" si="159"/>
        <v>15048.101453000003</v>
      </c>
      <c r="AF107" s="60">
        <f t="shared" si="159"/>
        <v>15048.101453000003</v>
      </c>
      <c r="AG107" s="60">
        <f t="shared" si="159"/>
        <v>15048.730761750001</v>
      </c>
      <c r="AH107" s="60">
        <f t="shared" si="159"/>
        <v>15048.730761750001</v>
      </c>
      <c r="AI107" s="60">
        <f t="shared" si="159"/>
        <v>15048.730761750001</v>
      </c>
      <c r="AJ107" s="60">
        <f t="shared" si="159"/>
        <v>15048.730761750001</v>
      </c>
      <c r="AK107" s="60">
        <f t="shared" ref="AK107:BP107" si="160">+AK49+AK58+AK67+AK76</f>
        <v>15048.730761750001</v>
      </c>
      <c r="AL107" s="60">
        <f t="shared" si="160"/>
        <v>15048.730761750001</v>
      </c>
      <c r="AM107" s="60">
        <f t="shared" si="160"/>
        <v>15048.758570416667</v>
      </c>
      <c r="AN107" s="60">
        <f t="shared" si="160"/>
        <v>15048.786379083336</v>
      </c>
      <c r="AO107" s="60">
        <f t="shared" si="160"/>
        <v>15048.786379083336</v>
      </c>
      <c r="AP107" s="60">
        <f t="shared" si="160"/>
        <v>15048.786379083336</v>
      </c>
      <c r="AQ107" s="60">
        <f t="shared" si="160"/>
        <v>15048.786379083336</v>
      </c>
      <c r="AR107" s="60">
        <f t="shared" si="160"/>
        <v>15051.52205666667</v>
      </c>
      <c r="AS107" s="60">
        <f t="shared" si="160"/>
        <v>15054.257734250003</v>
      </c>
      <c r="AT107" s="60">
        <f t="shared" si="160"/>
        <v>15054.257734250003</v>
      </c>
      <c r="AU107" s="60">
        <f t="shared" si="160"/>
        <v>15054.257734250003</v>
      </c>
      <c r="AV107" s="60">
        <f t="shared" si="160"/>
        <v>15054.257734250003</v>
      </c>
      <c r="AW107" s="60">
        <f t="shared" si="160"/>
        <v>15054.257734250003</v>
      </c>
      <c r="AX107" s="60">
        <f t="shared" si="160"/>
        <v>15054.257734250003</v>
      </c>
      <c r="AY107" s="60">
        <f t="shared" si="160"/>
        <v>15054.257734250003</v>
      </c>
      <c r="AZ107" s="60">
        <f t="shared" si="160"/>
        <v>15054.257734250003</v>
      </c>
      <c r="BA107" s="60">
        <f t="shared" si="160"/>
        <v>15054.257734250003</v>
      </c>
      <c r="BB107" s="60">
        <f t="shared" si="160"/>
        <v>15054.257734250003</v>
      </c>
      <c r="BC107" s="60">
        <f t="shared" si="160"/>
        <v>15054.257734250003</v>
      </c>
      <c r="BD107" s="60">
        <f t="shared" si="160"/>
        <v>15054.257734250003</v>
      </c>
      <c r="BE107" s="60">
        <f t="shared" si="160"/>
        <v>15054.257734250003</v>
      </c>
      <c r="BF107" s="60">
        <f t="shared" si="160"/>
        <v>15054.257734250003</v>
      </c>
      <c r="BG107" s="60">
        <f t="shared" si="160"/>
        <v>15054.257734250003</v>
      </c>
      <c r="BH107" s="60">
        <f t="shared" si="160"/>
        <v>15054.257734250003</v>
      </c>
      <c r="BI107" s="60">
        <f t="shared" si="160"/>
        <v>15054.257734250003</v>
      </c>
      <c r="BJ107" s="60">
        <f t="shared" si="160"/>
        <v>15054.257734250003</v>
      </c>
      <c r="BK107" s="60">
        <f t="shared" si="160"/>
        <v>15054.257734250003</v>
      </c>
      <c r="BL107" s="60">
        <f t="shared" si="160"/>
        <v>15054.257734250003</v>
      </c>
      <c r="BM107" s="59">
        <f t="shared" si="160"/>
        <v>15054.257734250003</v>
      </c>
      <c r="BN107" s="59">
        <f t="shared" si="160"/>
        <v>15054.257734250003</v>
      </c>
      <c r="BO107" s="59">
        <f t="shared" si="160"/>
        <v>15054.257734250003</v>
      </c>
      <c r="BP107" s="59">
        <f t="shared" si="160"/>
        <v>15054.257734250003</v>
      </c>
      <c r="BQ107" s="59">
        <f t="shared" ref="BQ107:CD107" si="161">+BQ49+BQ58+BQ67+BQ76</f>
        <v>15054.257734250003</v>
      </c>
      <c r="BR107" s="59">
        <f t="shared" si="161"/>
        <v>15054.257734250003</v>
      </c>
      <c r="BS107" s="59">
        <f t="shared" si="161"/>
        <v>13049.4534355</v>
      </c>
      <c r="BT107" s="59">
        <f t="shared" si="161"/>
        <v>12539.139614</v>
      </c>
      <c r="BU107" s="59">
        <f t="shared" si="161"/>
        <v>12539.139614</v>
      </c>
      <c r="BV107" s="59">
        <f t="shared" si="161"/>
        <v>12539.139614</v>
      </c>
      <c r="BW107" s="59">
        <f t="shared" si="161"/>
        <v>12539.139614</v>
      </c>
      <c r="BX107" s="59">
        <f t="shared" si="161"/>
        <v>12539.139614</v>
      </c>
      <c r="BY107" s="59">
        <f t="shared" si="161"/>
        <v>12539.139614</v>
      </c>
      <c r="BZ107" s="59">
        <f t="shared" si="161"/>
        <v>12539.139614</v>
      </c>
      <c r="CA107" s="59">
        <f t="shared" si="161"/>
        <v>12539.139614</v>
      </c>
      <c r="CB107" s="59">
        <f t="shared" si="161"/>
        <v>12539.139614</v>
      </c>
      <c r="CC107" s="59">
        <f t="shared" si="161"/>
        <v>12539.139614</v>
      </c>
      <c r="CD107" s="59">
        <f t="shared" si="161"/>
        <v>12539.139614</v>
      </c>
      <c r="CE107" s="58">
        <f>SUM(E107:CD107)</f>
        <v>1129899.1091431677</v>
      </c>
    </row>
    <row r="108" spans="1:88" x14ac:dyDescent="0.3">
      <c r="A108" s="63" t="s">
        <v>46</v>
      </c>
      <c r="B108" s="62"/>
      <c r="C108" s="62"/>
      <c r="D108" s="61"/>
      <c r="E108" s="60">
        <f t="shared" ref="E108:AJ108" si="162">+E50+E59+E68+E77</f>
        <v>15069.739071000002</v>
      </c>
      <c r="F108" s="60">
        <f t="shared" si="162"/>
        <v>30139.478142000004</v>
      </c>
      <c r="G108" s="60">
        <f t="shared" si="162"/>
        <v>45209.217212999996</v>
      </c>
      <c r="H108" s="60">
        <f t="shared" si="162"/>
        <v>60278.956284000007</v>
      </c>
      <c r="I108" s="60">
        <f t="shared" si="162"/>
        <v>75348.695355000003</v>
      </c>
      <c r="J108" s="60">
        <f t="shared" si="162"/>
        <v>90382.295962999997</v>
      </c>
      <c r="K108" s="60">
        <f t="shared" si="162"/>
        <v>90927.694229583343</v>
      </c>
      <c r="L108" s="60">
        <f t="shared" si="162"/>
        <v>105974.07402325</v>
      </c>
      <c r="M108" s="60">
        <f t="shared" si="162"/>
        <v>121020.45381691666</v>
      </c>
      <c r="N108" s="60">
        <f t="shared" si="162"/>
        <v>136066.83361058333</v>
      </c>
      <c r="O108" s="60">
        <f t="shared" si="162"/>
        <v>151113.21340424998</v>
      </c>
      <c r="P108" s="60">
        <f t="shared" si="162"/>
        <v>166159.59319791663</v>
      </c>
      <c r="Q108" s="60">
        <f t="shared" si="162"/>
        <v>181205.97299158329</v>
      </c>
      <c r="R108" s="60">
        <f t="shared" si="162"/>
        <v>196252.35278524994</v>
      </c>
      <c r="S108" s="60">
        <f t="shared" si="162"/>
        <v>211298.73257891659</v>
      </c>
      <c r="T108" s="60">
        <f t="shared" si="162"/>
        <v>226345.11237258321</v>
      </c>
      <c r="U108" s="60">
        <f t="shared" si="162"/>
        <v>241391.4921662499</v>
      </c>
      <c r="V108" s="60">
        <f t="shared" si="162"/>
        <v>256439.59361924991</v>
      </c>
      <c r="W108" s="60">
        <f t="shared" si="162"/>
        <v>271487.69507224992</v>
      </c>
      <c r="X108" s="60">
        <f t="shared" si="162"/>
        <v>286535.7965252499</v>
      </c>
      <c r="Y108" s="60">
        <f t="shared" si="162"/>
        <v>301583.89797824988</v>
      </c>
      <c r="Z108" s="60">
        <f t="shared" si="162"/>
        <v>316631.99943124986</v>
      </c>
      <c r="AA108" s="60">
        <f t="shared" si="162"/>
        <v>331680.10088424984</v>
      </c>
      <c r="AB108" s="60">
        <f t="shared" si="162"/>
        <v>346728.20233724982</v>
      </c>
      <c r="AC108" s="60">
        <f t="shared" si="162"/>
        <v>361776.3037902498</v>
      </c>
      <c r="AD108" s="60">
        <f t="shared" si="162"/>
        <v>376824.40524324978</v>
      </c>
      <c r="AE108" s="60">
        <f t="shared" si="162"/>
        <v>391872.50669624977</v>
      </c>
      <c r="AF108" s="60">
        <f t="shared" si="162"/>
        <v>406920.60814924975</v>
      </c>
      <c r="AG108" s="60">
        <f t="shared" si="162"/>
        <v>421969.33891099977</v>
      </c>
      <c r="AH108" s="60">
        <f t="shared" si="162"/>
        <v>437018.06967274979</v>
      </c>
      <c r="AI108" s="60">
        <f t="shared" si="162"/>
        <v>452066.80043449986</v>
      </c>
      <c r="AJ108" s="60">
        <f t="shared" si="162"/>
        <v>467115.53119624982</v>
      </c>
      <c r="AK108" s="60">
        <f t="shared" ref="AK108:BP108" si="163">+AK50+AK59+AK68+AK77</f>
        <v>482164.26195799984</v>
      </c>
      <c r="AL108" s="60">
        <f t="shared" si="163"/>
        <v>497212.99271974992</v>
      </c>
      <c r="AM108" s="60">
        <f t="shared" si="163"/>
        <v>512261.75129016652</v>
      </c>
      <c r="AN108" s="60">
        <f t="shared" si="163"/>
        <v>527310.53766924993</v>
      </c>
      <c r="AO108" s="60">
        <f t="shared" si="163"/>
        <v>542359.32404833322</v>
      </c>
      <c r="AP108" s="60">
        <f t="shared" si="163"/>
        <v>557408.11042741663</v>
      </c>
      <c r="AQ108" s="60">
        <f t="shared" si="163"/>
        <v>572456.89680649992</v>
      </c>
      <c r="AR108" s="60">
        <f t="shared" si="163"/>
        <v>587508.41886316659</v>
      </c>
      <c r="AS108" s="60">
        <f t="shared" si="163"/>
        <v>602562.67659741652</v>
      </c>
      <c r="AT108" s="60">
        <f t="shared" si="163"/>
        <v>617616.93433166668</v>
      </c>
      <c r="AU108" s="60">
        <f t="shared" si="163"/>
        <v>632671.19206591672</v>
      </c>
      <c r="AV108" s="60">
        <f t="shared" si="163"/>
        <v>647725.44980016677</v>
      </c>
      <c r="AW108" s="60">
        <f t="shared" si="163"/>
        <v>662779.70753441681</v>
      </c>
      <c r="AX108" s="60">
        <f t="shared" si="163"/>
        <v>677833.96526866686</v>
      </c>
      <c r="AY108" s="60">
        <f t="shared" si="163"/>
        <v>692888.2230029169</v>
      </c>
      <c r="AZ108" s="60">
        <f t="shared" si="163"/>
        <v>707942.48073716694</v>
      </c>
      <c r="BA108" s="60">
        <f t="shared" si="163"/>
        <v>722996.73847141699</v>
      </c>
      <c r="BB108" s="60">
        <f t="shared" si="163"/>
        <v>738050.99620566703</v>
      </c>
      <c r="BC108" s="60">
        <f t="shared" si="163"/>
        <v>753105.25393991719</v>
      </c>
      <c r="BD108" s="60">
        <f t="shared" si="163"/>
        <v>768159.51167416712</v>
      </c>
      <c r="BE108" s="60">
        <f t="shared" si="163"/>
        <v>783213.76940841717</v>
      </c>
      <c r="BF108" s="60">
        <f t="shared" si="163"/>
        <v>798268.02714266721</v>
      </c>
      <c r="BG108" s="60">
        <f t="shared" si="163"/>
        <v>813322.28487691726</v>
      </c>
      <c r="BH108" s="60">
        <f t="shared" si="163"/>
        <v>828376.54261116742</v>
      </c>
      <c r="BI108" s="60">
        <f t="shared" si="163"/>
        <v>843430.80034541734</v>
      </c>
      <c r="BJ108" s="60">
        <f t="shared" si="163"/>
        <v>858485.05807966739</v>
      </c>
      <c r="BK108" s="60">
        <f t="shared" si="163"/>
        <v>873539.31581391743</v>
      </c>
      <c r="BL108" s="60">
        <f t="shared" si="163"/>
        <v>888593.57354816748</v>
      </c>
      <c r="BM108" s="59">
        <f t="shared" si="163"/>
        <v>903647.83128241764</v>
      </c>
      <c r="BN108" s="59">
        <f t="shared" si="163"/>
        <v>918702.08901666757</v>
      </c>
      <c r="BO108" s="59">
        <f t="shared" si="163"/>
        <v>933756.34675091761</v>
      </c>
      <c r="BP108" s="59">
        <f t="shared" si="163"/>
        <v>948810.60448516766</v>
      </c>
      <c r="BQ108" s="59">
        <f t="shared" ref="BQ108:CD108" si="164">+BQ50+BQ59+BQ68+BQ77</f>
        <v>963864.86221941782</v>
      </c>
      <c r="BR108" s="59">
        <f t="shared" si="164"/>
        <v>978919.11995366786</v>
      </c>
      <c r="BS108" s="59">
        <f t="shared" si="164"/>
        <v>991968.57338916778</v>
      </c>
      <c r="BT108" s="59">
        <f t="shared" si="164"/>
        <v>1004507.7130031678</v>
      </c>
      <c r="BU108" s="59">
        <f t="shared" si="164"/>
        <v>1017046.8526171678</v>
      </c>
      <c r="BV108" s="59">
        <f t="shared" si="164"/>
        <v>1029585.9922311679</v>
      </c>
      <c r="BW108" s="59">
        <f t="shared" si="164"/>
        <v>1042125.1318451678</v>
      </c>
      <c r="BX108" s="59">
        <f t="shared" si="164"/>
        <v>1054664.2714591676</v>
      </c>
      <c r="BY108" s="59">
        <f t="shared" si="164"/>
        <v>1067203.4110731676</v>
      </c>
      <c r="BZ108" s="59">
        <f t="shared" si="164"/>
        <v>1079742.5506871676</v>
      </c>
      <c r="CA108" s="59">
        <f t="shared" si="164"/>
        <v>1092281.6903011675</v>
      </c>
      <c r="CB108" s="59">
        <f t="shared" si="164"/>
        <v>1104820.8299151678</v>
      </c>
      <c r="CC108" s="59">
        <f t="shared" si="164"/>
        <v>1117359.9695291675</v>
      </c>
      <c r="CD108" s="59">
        <f t="shared" si="164"/>
        <v>1129899.1091431677</v>
      </c>
      <c r="CE108" s="58"/>
    </row>
    <row r="109" spans="1:88" x14ac:dyDescent="0.3"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4"/>
    </row>
    <row r="110" spans="1:88" ht="15" thickBot="1" x14ac:dyDescent="0.35">
      <c r="A110" s="51" t="s">
        <v>45</v>
      </c>
      <c r="B110" s="43"/>
      <c r="E110" s="53">
        <f t="shared" ref="E110:AJ110" si="165">+E100+E102+E106</f>
        <v>32223087.309999995</v>
      </c>
      <c r="F110" s="53">
        <f t="shared" si="165"/>
        <v>32223087.309999995</v>
      </c>
      <c r="G110" s="53">
        <f t="shared" si="165"/>
        <v>32223087.309999995</v>
      </c>
      <c r="H110" s="53">
        <f t="shared" si="165"/>
        <v>32223087.309999995</v>
      </c>
      <c r="I110" s="53">
        <f t="shared" si="165"/>
        <v>32223087.309999995</v>
      </c>
      <c r="J110" s="53">
        <f t="shared" si="165"/>
        <v>32223087.309999995</v>
      </c>
      <c r="K110" s="53">
        <f t="shared" si="165"/>
        <v>32388568.649999995</v>
      </c>
      <c r="L110" s="53">
        <f t="shared" si="165"/>
        <v>36601928.899999991</v>
      </c>
      <c r="M110" s="53">
        <f t="shared" si="165"/>
        <v>36601928.899999991</v>
      </c>
      <c r="N110" s="53">
        <f t="shared" si="165"/>
        <v>36601928.899999991</v>
      </c>
      <c r="O110" s="53">
        <f t="shared" si="165"/>
        <v>36601928.899999991</v>
      </c>
      <c r="P110" s="53">
        <f t="shared" si="165"/>
        <v>36601928.899999991</v>
      </c>
      <c r="Q110" s="53">
        <f t="shared" si="165"/>
        <v>36601928.899999991</v>
      </c>
      <c r="R110" s="53">
        <f t="shared" si="165"/>
        <v>36601928.899999991</v>
      </c>
      <c r="S110" s="53">
        <f t="shared" si="165"/>
        <v>36601928.899999991</v>
      </c>
      <c r="T110" s="53">
        <f t="shared" si="165"/>
        <v>36601846.039999992</v>
      </c>
      <c r="U110" s="53">
        <f t="shared" si="165"/>
        <v>36601846.039999992</v>
      </c>
      <c r="V110" s="53">
        <f t="shared" si="165"/>
        <v>36602152.939999998</v>
      </c>
      <c r="W110" s="53">
        <f t="shared" si="165"/>
        <v>36898621</v>
      </c>
      <c r="X110" s="53">
        <f t="shared" si="165"/>
        <v>36899182.049999997</v>
      </c>
      <c r="Y110" s="53">
        <f t="shared" si="165"/>
        <v>36899182.049999997</v>
      </c>
      <c r="Z110" s="53">
        <f t="shared" si="165"/>
        <v>36899182.049999997</v>
      </c>
      <c r="AA110" s="53">
        <f t="shared" si="165"/>
        <v>36899182.049999997</v>
      </c>
      <c r="AB110" s="53">
        <f t="shared" si="165"/>
        <v>36899182.049999997</v>
      </c>
      <c r="AC110" s="53">
        <f t="shared" si="165"/>
        <v>36899182.049999997</v>
      </c>
      <c r="AD110" s="53">
        <f t="shared" si="165"/>
        <v>36899182.049999997</v>
      </c>
      <c r="AE110" s="53">
        <f t="shared" si="165"/>
        <v>36899182.049999997</v>
      </c>
      <c r="AF110" s="53">
        <f t="shared" si="165"/>
        <v>36899364.899999999</v>
      </c>
      <c r="AG110" s="53">
        <f t="shared" si="165"/>
        <v>36899364.899999999</v>
      </c>
      <c r="AH110" s="53">
        <f t="shared" si="165"/>
        <v>36899364.899999999</v>
      </c>
      <c r="AI110" s="53">
        <f t="shared" si="165"/>
        <v>36899364.899999999</v>
      </c>
      <c r="AJ110" s="53">
        <f t="shared" si="165"/>
        <v>36899364.899999999</v>
      </c>
      <c r="AK110" s="53">
        <f t="shared" ref="AK110:BP110" si="166">+AK100+AK102+AK106</f>
        <v>36899364.899999999</v>
      </c>
      <c r="AL110" s="53">
        <f t="shared" si="166"/>
        <v>36899364.899999999</v>
      </c>
      <c r="AM110" s="53">
        <f t="shared" si="166"/>
        <v>36899381.059999995</v>
      </c>
      <c r="AN110" s="53">
        <f t="shared" si="166"/>
        <v>36899381.059999995</v>
      </c>
      <c r="AO110" s="53">
        <f t="shared" si="166"/>
        <v>36899845.32</v>
      </c>
      <c r="AP110" s="53">
        <f t="shared" si="166"/>
        <v>20231092.370000001</v>
      </c>
      <c r="AQ110" s="53">
        <f t="shared" si="166"/>
        <v>20225921.510000002</v>
      </c>
      <c r="AR110" s="53">
        <f t="shared" si="166"/>
        <v>36946471.780000001</v>
      </c>
      <c r="AS110" s="53">
        <f t="shared" si="166"/>
        <v>36946426.850000001</v>
      </c>
      <c r="AT110" s="53">
        <f t="shared" si="166"/>
        <v>36946426.850000001</v>
      </c>
      <c r="AU110" s="53">
        <f t="shared" si="166"/>
        <v>36946426.850000001</v>
      </c>
      <c r="AV110" s="53">
        <f t="shared" si="166"/>
        <v>36946426.850000001</v>
      </c>
      <c r="AW110" s="53">
        <f t="shared" si="166"/>
        <v>36946426.850000001</v>
      </c>
      <c r="AX110" s="53">
        <f t="shared" si="166"/>
        <v>36946426.850000001</v>
      </c>
      <c r="AY110" s="53">
        <f t="shared" si="166"/>
        <v>36946426.850000001</v>
      </c>
      <c r="AZ110" s="53">
        <f t="shared" si="166"/>
        <v>36946426.850000001</v>
      </c>
      <c r="BA110" s="53">
        <f t="shared" si="166"/>
        <v>36946426.850000001</v>
      </c>
      <c r="BB110" s="53">
        <f t="shared" si="166"/>
        <v>36946426.850000001</v>
      </c>
      <c r="BC110" s="53">
        <f t="shared" si="166"/>
        <v>36946426.850000001</v>
      </c>
      <c r="BD110" s="53">
        <f t="shared" si="166"/>
        <v>36946426.850000001</v>
      </c>
      <c r="BE110" s="53">
        <f t="shared" si="166"/>
        <v>36946426.850000001</v>
      </c>
      <c r="BF110" s="53">
        <f t="shared" si="166"/>
        <v>36946426.850000001</v>
      </c>
      <c r="BG110" s="53">
        <f t="shared" si="166"/>
        <v>36946426.850000001</v>
      </c>
      <c r="BH110" s="53">
        <f t="shared" si="166"/>
        <v>36946426.850000001</v>
      </c>
      <c r="BI110" s="53">
        <f t="shared" si="166"/>
        <v>36946426.850000001</v>
      </c>
      <c r="BJ110" s="53">
        <f t="shared" si="166"/>
        <v>36946426.850000001</v>
      </c>
      <c r="BK110" s="53">
        <f t="shared" si="166"/>
        <v>36946426.850000001</v>
      </c>
      <c r="BL110" s="53">
        <f t="shared" si="166"/>
        <v>36946426.850000001</v>
      </c>
      <c r="BM110" s="53">
        <f t="shared" si="166"/>
        <v>36946426.850000001</v>
      </c>
      <c r="BN110" s="53">
        <f t="shared" si="166"/>
        <v>36946426.850000001</v>
      </c>
      <c r="BO110" s="53">
        <f t="shared" si="166"/>
        <v>36946426.850000001</v>
      </c>
      <c r="BP110" s="53">
        <f t="shared" si="166"/>
        <v>36946426.850000001</v>
      </c>
      <c r="BQ110" s="53">
        <f t="shared" ref="BQ110:CD110" si="167">+BQ100+BQ102+BQ106</f>
        <v>36946426.850000001</v>
      </c>
      <c r="BR110" s="53">
        <f t="shared" si="167"/>
        <v>36946426.850000001</v>
      </c>
      <c r="BS110" s="53">
        <f t="shared" si="167"/>
        <v>36942690.469999999</v>
      </c>
      <c r="BT110" s="53">
        <f t="shared" si="167"/>
        <v>36942690.469999999</v>
      </c>
      <c r="BU110" s="53">
        <f t="shared" si="167"/>
        <v>36942690.469999999</v>
      </c>
      <c r="BV110" s="53">
        <f t="shared" si="167"/>
        <v>36942690.469999999</v>
      </c>
      <c r="BW110" s="53">
        <f t="shared" si="167"/>
        <v>36942690.469999999</v>
      </c>
      <c r="BX110" s="53">
        <f t="shared" si="167"/>
        <v>36942690.469999999</v>
      </c>
      <c r="BY110" s="53">
        <f t="shared" si="167"/>
        <v>36942690.469999999</v>
      </c>
      <c r="BZ110" s="53">
        <f t="shared" si="167"/>
        <v>36942690.469999999</v>
      </c>
      <c r="CA110" s="53">
        <f t="shared" si="167"/>
        <v>36942690.469999999</v>
      </c>
      <c r="CB110" s="53">
        <f t="shared" si="167"/>
        <v>36942690.469999999</v>
      </c>
      <c r="CC110" s="53">
        <f t="shared" si="167"/>
        <v>36942690.469999999</v>
      </c>
      <c r="CD110" s="53">
        <f t="shared" si="167"/>
        <v>36942690.469999999</v>
      </c>
    </row>
    <row r="111" spans="1:88" ht="15.6" thickTop="1" thickBot="1" x14ac:dyDescent="0.35">
      <c r="A111" s="51" t="s">
        <v>44</v>
      </c>
      <c r="B111" s="43"/>
      <c r="E111" s="50">
        <f t="shared" ref="E111:AJ111" si="168">+E103+E107</f>
        <v>91051.21483425</v>
      </c>
      <c r="F111" s="50">
        <f t="shared" si="168"/>
        <v>91051.21483425</v>
      </c>
      <c r="G111" s="50">
        <f t="shared" si="168"/>
        <v>91051.21483425</v>
      </c>
      <c r="H111" s="50">
        <f t="shared" si="168"/>
        <v>91051.21483425</v>
      </c>
      <c r="I111" s="50">
        <f t="shared" si="168"/>
        <v>91051.21483425</v>
      </c>
      <c r="J111" s="50">
        <f t="shared" si="168"/>
        <v>80562.431261999984</v>
      </c>
      <c r="K111" s="50">
        <f t="shared" si="168"/>
        <v>59901.24094691666</v>
      </c>
      <c r="L111" s="50">
        <f t="shared" si="168"/>
        <v>74402.222473999995</v>
      </c>
      <c r="M111" s="50">
        <f t="shared" si="168"/>
        <v>74402.222473999995</v>
      </c>
      <c r="N111" s="50">
        <f t="shared" si="168"/>
        <v>74402.222473999995</v>
      </c>
      <c r="O111" s="50">
        <f t="shared" si="168"/>
        <v>74402.222473999995</v>
      </c>
      <c r="P111" s="50">
        <f t="shared" si="168"/>
        <v>74402.222473999995</v>
      </c>
      <c r="Q111" s="50">
        <f t="shared" si="168"/>
        <v>74402.222473999995</v>
      </c>
      <c r="R111" s="50">
        <f t="shared" si="168"/>
        <v>74402.222473999995</v>
      </c>
      <c r="S111" s="50">
        <f t="shared" si="168"/>
        <v>74402.222473999995</v>
      </c>
      <c r="T111" s="50">
        <f t="shared" si="168"/>
        <v>74402.069873500004</v>
      </c>
      <c r="U111" s="50">
        <f t="shared" si="168"/>
        <v>74402.069873500004</v>
      </c>
      <c r="V111" s="50">
        <f t="shared" si="168"/>
        <v>74403.398408166657</v>
      </c>
      <c r="W111" s="50">
        <f t="shared" si="168"/>
        <v>74404.350255166675</v>
      </c>
      <c r="X111" s="50">
        <f t="shared" si="168"/>
        <v>74404.827431000012</v>
      </c>
      <c r="Y111" s="50">
        <f t="shared" si="168"/>
        <v>74405.860698083343</v>
      </c>
      <c r="Z111" s="50">
        <f t="shared" si="168"/>
        <v>74405.860698083343</v>
      </c>
      <c r="AA111" s="50">
        <f t="shared" si="168"/>
        <v>74405.860698083343</v>
      </c>
      <c r="AB111" s="50">
        <f t="shared" si="168"/>
        <v>74405.860698083343</v>
      </c>
      <c r="AC111" s="50">
        <f t="shared" si="168"/>
        <v>74405.860698083343</v>
      </c>
      <c r="AD111" s="50">
        <f t="shared" si="168"/>
        <v>74405.860698083343</v>
      </c>
      <c r="AE111" s="50">
        <f t="shared" si="168"/>
        <v>74405.860698083343</v>
      </c>
      <c r="AF111" s="50">
        <f t="shared" si="168"/>
        <v>74405.860698083343</v>
      </c>
      <c r="AG111" s="50">
        <f t="shared" si="168"/>
        <v>74406.490006833337</v>
      </c>
      <c r="AH111" s="50">
        <f t="shared" si="168"/>
        <v>74406.490006833337</v>
      </c>
      <c r="AI111" s="50">
        <f t="shared" si="168"/>
        <v>74406.490006833337</v>
      </c>
      <c r="AJ111" s="50">
        <f t="shared" si="168"/>
        <v>74406.490006833337</v>
      </c>
      <c r="AK111" s="50">
        <f t="shared" ref="AK111:BP111" si="169">+AK103+AK107</f>
        <v>74406.490006833337</v>
      </c>
      <c r="AL111" s="50">
        <f t="shared" si="169"/>
        <v>74406.490006833337</v>
      </c>
      <c r="AM111" s="50">
        <f t="shared" si="169"/>
        <v>74406.517815500003</v>
      </c>
      <c r="AN111" s="50">
        <f t="shared" si="169"/>
        <v>74406.545624166669</v>
      </c>
      <c r="AO111" s="50">
        <f t="shared" si="169"/>
        <v>74406.97313025</v>
      </c>
      <c r="AP111" s="50">
        <f t="shared" si="169"/>
        <v>61062.402572208346</v>
      </c>
      <c r="AQ111" s="50">
        <f t="shared" si="169"/>
        <v>43704.352453166677</v>
      </c>
      <c r="AR111" s="50">
        <f t="shared" si="169"/>
        <v>57087.576630916672</v>
      </c>
      <c r="AS111" s="50">
        <f t="shared" si="169"/>
        <v>74495.773244458338</v>
      </c>
      <c r="AT111" s="50">
        <f t="shared" si="169"/>
        <v>74495.73187141669</v>
      </c>
      <c r="AU111" s="50">
        <f t="shared" si="169"/>
        <v>74495.73187141669</v>
      </c>
      <c r="AV111" s="50">
        <f t="shared" si="169"/>
        <v>74495.731871416676</v>
      </c>
      <c r="AW111" s="50">
        <f t="shared" si="169"/>
        <v>74495.731871416676</v>
      </c>
      <c r="AX111" s="50">
        <f t="shared" si="169"/>
        <v>74495.731871416676</v>
      </c>
      <c r="AY111" s="50">
        <f t="shared" si="169"/>
        <v>74495.731871416676</v>
      </c>
      <c r="AZ111" s="50">
        <f t="shared" si="169"/>
        <v>74495.731871416676</v>
      </c>
      <c r="BA111" s="50">
        <f t="shared" si="169"/>
        <v>74495.731871416676</v>
      </c>
      <c r="BB111" s="50">
        <f t="shared" si="169"/>
        <v>74495.731871416676</v>
      </c>
      <c r="BC111" s="50">
        <f t="shared" si="169"/>
        <v>74495.731871416676</v>
      </c>
      <c r="BD111" s="50">
        <f t="shared" si="169"/>
        <v>74495.731871416676</v>
      </c>
      <c r="BE111" s="50">
        <f t="shared" si="169"/>
        <v>74495.731871416676</v>
      </c>
      <c r="BF111" s="50">
        <f t="shared" si="169"/>
        <v>74495.731871416676</v>
      </c>
      <c r="BG111" s="50">
        <f t="shared" si="169"/>
        <v>74495.731871416676</v>
      </c>
      <c r="BH111" s="50">
        <f t="shared" si="169"/>
        <v>74495.731871416676</v>
      </c>
      <c r="BI111" s="50">
        <f t="shared" si="169"/>
        <v>74495.731871416676</v>
      </c>
      <c r="BJ111" s="50">
        <f t="shared" si="169"/>
        <v>74495.731871416676</v>
      </c>
      <c r="BK111" s="50">
        <f t="shared" si="169"/>
        <v>74495.731871416676</v>
      </c>
      <c r="BL111" s="50">
        <f t="shared" si="169"/>
        <v>74495.731871416676</v>
      </c>
      <c r="BM111" s="50">
        <f t="shared" si="169"/>
        <v>74495.731871416676</v>
      </c>
      <c r="BN111" s="50">
        <f t="shared" si="169"/>
        <v>74495.731871416676</v>
      </c>
      <c r="BO111" s="50">
        <f t="shared" si="169"/>
        <v>74495.731871416676</v>
      </c>
      <c r="BP111" s="50">
        <f t="shared" si="169"/>
        <v>74495.731871416676</v>
      </c>
      <c r="BQ111" s="50">
        <f t="shared" ref="BQ111:CD111" si="170">+BQ103+BQ107</f>
        <v>74495.731871416676</v>
      </c>
      <c r="BR111" s="50">
        <f t="shared" si="170"/>
        <v>74495.731871416676</v>
      </c>
      <c r="BS111" s="50">
        <f t="shared" si="170"/>
        <v>73294.301569833333</v>
      </c>
      <c r="BT111" s="50">
        <f t="shared" si="170"/>
        <v>73049.427381999994</v>
      </c>
      <c r="BU111" s="50">
        <f t="shared" si="170"/>
        <v>73049.427381999994</v>
      </c>
      <c r="BV111" s="50">
        <f t="shared" si="170"/>
        <v>73049.427381999994</v>
      </c>
      <c r="BW111" s="50">
        <f t="shared" si="170"/>
        <v>73049.427381999994</v>
      </c>
      <c r="BX111" s="50">
        <f t="shared" si="170"/>
        <v>73049.427381999994</v>
      </c>
      <c r="BY111" s="50">
        <f t="shared" si="170"/>
        <v>73049.427381999994</v>
      </c>
      <c r="BZ111" s="50">
        <f t="shared" si="170"/>
        <v>73049.427381999994</v>
      </c>
      <c r="CA111" s="50">
        <f t="shared" si="170"/>
        <v>73049.427381999994</v>
      </c>
      <c r="CB111" s="50">
        <f t="shared" si="170"/>
        <v>73049.427381999994</v>
      </c>
      <c r="CC111" s="50">
        <f t="shared" si="170"/>
        <v>73049.427381999994</v>
      </c>
      <c r="CD111" s="50">
        <f t="shared" si="170"/>
        <v>73049.427381999994</v>
      </c>
      <c r="CE111" s="52">
        <f>SUM(E111:CD111)</f>
        <v>5803441.5086670835</v>
      </c>
    </row>
    <row r="112" spans="1:88" ht="15.6" thickTop="1" thickBot="1" x14ac:dyDescent="0.35">
      <c r="A112" s="51" t="s">
        <v>43</v>
      </c>
      <c r="B112" s="43"/>
      <c r="E112" s="50">
        <f t="shared" ref="E112:AJ112" si="171">+E104+E108</f>
        <v>91051.21483425</v>
      </c>
      <c r="F112" s="50">
        <f t="shared" si="171"/>
        <v>182102.4296685</v>
      </c>
      <c r="G112" s="50">
        <f t="shared" si="171"/>
        <v>273153.64450274996</v>
      </c>
      <c r="H112" s="50">
        <f t="shared" si="171"/>
        <v>364204.859337</v>
      </c>
      <c r="I112" s="50">
        <f t="shared" si="171"/>
        <v>455256.07417124987</v>
      </c>
      <c r="J112" s="50">
        <f t="shared" si="171"/>
        <v>535818.50543324999</v>
      </c>
      <c r="K112" s="50">
        <f t="shared" si="171"/>
        <v>595719.74638016662</v>
      </c>
      <c r="L112" s="50">
        <f t="shared" si="171"/>
        <v>670121.96885416657</v>
      </c>
      <c r="M112" s="50">
        <f t="shared" si="171"/>
        <v>744524.19132816652</v>
      </c>
      <c r="N112" s="50">
        <f t="shared" si="171"/>
        <v>818926.41380216647</v>
      </c>
      <c r="O112" s="50">
        <f t="shared" si="171"/>
        <v>893328.63627616642</v>
      </c>
      <c r="P112" s="50">
        <f t="shared" si="171"/>
        <v>967730.85875016637</v>
      </c>
      <c r="Q112" s="50">
        <f t="shared" si="171"/>
        <v>1042133.0812241664</v>
      </c>
      <c r="R112" s="50">
        <f t="shared" si="171"/>
        <v>1116535.3036981663</v>
      </c>
      <c r="S112" s="50">
        <f t="shared" si="171"/>
        <v>1190937.5261721662</v>
      </c>
      <c r="T112" s="50">
        <f t="shared" si="171"/>
        <v>1265339.5960456661</v>
      </c>
      <c r="U112" s="50">
        <f t="shared" si="171"/>
        <v>1339741.6659191661</v>
      </c>
      <c r="V112" s="50">
        <f t="shared" si="171"/>
        <v>1414145.0643273331</v>
      </c>
      <c r="W112" s="50">
        <f t="shared" si="171"/>
        <v>1488549.4145824995</v>
      </c>
      <c r="X112" s="50">
        <f t="shared" si="171"/>
        <v>1562954.2420134996</v>
      </c>
      <c r="Y112" s="50">
        <f t="shared" si="171"/>
        <v>1637360.1027115828</v>
      </c>
      <c r="Z112" s="50">
        <f t="shared" si="171"/>
        <v>1711765.9634096657</v>
      </c>
      <c r="AA112" s="50">
        <f t="shared" si="171"/>
        <v>1786171.8241077492</v>
      </c>
      <c r="AB112" s="50">
        <f t="shared" si="171"/>
        <v>1860577.6848058321</v>
      </c>
      <c r="AC112" s="50">
        <f t="shared" si="171"/>
        <v>1934983.545503916</v>
      </c>
      <c r="AD112" s="50">
        <f t="shared" si="171"/>
        <v>2009389.4062019992</v>
      </c>
      <c r="AE112" s="50">
        <f t="shared" si="171"/>
        <v>2083795.2669000824</v>
      </c>
      <c r="AF112" s="50">
        <f t="shared" si="171"/>
        <v>2158201.1275981655</v>
      </c>
      <c r="AG112" s="50">
        <f t="shared" si="171"/>
        <v>2232607.6176049984</v>
      </c>
      <c r="AH112" s="50">
        <f t="shared" si="171"/>
        <v>2307014.1076118317</v>
      </c>
      <c r="AI112" s="50">
        <f t="shared" si="171"/>
        <v>2381420.5976186655</v>
      </c>
      <c r="AJ112" s="50">
        <f t="shared" si="171"/>
        <v>2455827.0876254989</v>
      </c>
      <c r="AK112" s="50">
        <f t="shared" ref="AK112:BP112" si="172">+AK104+AK108</f>
        <v>2530233.5776323322</v>
      </c>
      <c r="AL112" s="50">
        <f t="shared" si="172"/>
        <v>2604640.0676391656</v>
      </c>
      <c r="AM112" s="50">
        <f t="shared" si="172"/>
        <v>2679046.5854546651</v>
      </c>
      <c r="AN112" s="50">
        <f t="shared" si="172"/>
        <v>2753453.1310788323</v>
      </c>
      <c r="AO112" s="50">
        <f t="shared" si="172"/>
        <v>2827860.1042090822</v>
      </c>
      <c r="AP112" s="50">
        <f t="shared" si="172"/>
        <v>2888922.5067812903</v>
      </c>
      <c r="AQ112" s="50">
        <f t="shared" si="172"/>
        <v>2932626.8592344574</v>
      </c>
      <c r="AR112" s="50">
        <f t="shared" si="172"/>
        <v>2989714.4358653738</v>
      </c>
      <c r="AS112" s="50">
        <f t="shared" si="172"/>
        <v>3064210.2091098316</v>
      </c>
      <c r="AT112" s="50">
        <f t="shared" si="172"/>
        <v>3138705.9409812489</v>
      </c>
      <c r="AU112" s="50">
        <f t="shared" si="172"/>
        <v>3213201.6728526661</v>
      </c>
      <c r="AV112" s="50">
        <f t="shared" si="172"/>
        <v>3287697.4047240815</v>
      </c>
      <c r="AW112" s="50">
        <f t="shared" si="172"/>
        <v>3362193.1365954988</v>
      </c>
      <c r="AX112" s="50">
        <f t="shared" si="172"/>
        <v>3436688.8684669156</v>
      </c>
      <c r="AY112" s="50">
        <f t="shared" si="172"/>
        <v>3511184.6003383324</v>
      </c>
      <c r="AZ112" s="50">
        <f t="shared" si="172"/>
        <v>3585680.3322097487</v>
      </c>
      <c r="BA112" s="50">
        <f t="shared" si="172"/>
        <v>3660176.064081165</v>
      </c>
      <c r="BB112" s="50">
        <f t="shared" si="172"/>
        <v>3734671.7959525823</v>
      </c>
      <c r="BC112" s="50">
        <f t="shared" si="172"/>
        <v>3809167.5278239986</v>
      </c>
      <c r="BD112" s="50">
        <f t="shared" si="172"/>
        <v>3883663.2596954149</v>
      </c>
      <c r="BE112" s="50">
        <f t="shared" si="172"/>
        <v>3958158.9915668312</v>
      </c>
      <c r="BF112" s="50">
        <f t="shared" si="172"/>
        <v>4032654.723438248</v>
      </c>
      <c r="BG112" s="50">
        <f t="shared" si="172"/>
        <v>4107150.4553096648</v>
      </c>
      <c r="BH112" s="50">
        <f t="shared" si="172"/>
        <v>4181646.1871810816</v>
      </c>
      <c r="BI112" s="50">
        <f t="shared" si="172"/>
        <v>4256141.9190524984</v>
      </c>
      <c r="BJ112" s="50">
        <f t="shared" si="172"/>
        <v>4330637.6509239152</v>
      </c>
      <c r="BK112" s="50">
        <f t="shared" si="172"/>
        <v>4405133.382795332</v>
      </c>
      <c r="BL112" s="50">
        <f t="shared" si="172"/>
        <v>4479629.1146667479</v>
      </c>
      <c r="BM112" s="50">
        <f t="shared" si="172"/>
        <v>4554124.8465381647</v>
      </c>
      <c r="BN112" s="50">
        <f t="shared" si="172"/>
        <v>4628620.5784095814</v>
      </c>
      <c r="BO112" s="50">
        <f t="shared" si="172"/>
        <v>4703116.3102809982</v>
      </c>
      <c r="BP112" s="50">
        <f t="shared" si="172"/>
        <v>4777612.0421524141</v>
      </c>
      <c r="BQ112" s="50">
        <f t="shared" ref="BQ112:CD112" si="173">+BQ104+BQ108</f>
        <v>4852107.7740238309</v>
      </c>
      <c r="BR112" s="50">
        <f t="shared" si="173"/>
        <v>4926603.5058952477</v>
      </c>
      <c r="BS112" s="50">
        <f t="shared" si="173"/>
        <v>4999897.8074650811</v>
      </c>
      <c r="BT112" s="50">
        <f t="shared" si="173"/>
        <v>5072947.2348470809</v>
      </c>
      <c r="BU112" s="50">
        <f t="shared" si="173"/>
        <v>5145996.6622290807</v>
      </c>
      <c r="BV112" s="50">
        <f t="shared" si="173"/>
        <v>5219046.0896110805</v>
      </c>
      <c r="BW112" s="50">
        <f t="shared" si="173"/>
        <v>5292095.5169930803</v>
      </c>
      <c r="BX112" s="50">
        <f t="shared" si="173"/>
        <v>5365144.9443750791</v>
      </c>
      <c r="BY112" s="50">
        <f t="shared" si="173"/>
        <v>5438194.3717570798</v>
      </c>
      <c r="BZ112" s="50">
        <f t="shared" si="173"/>
        <v>5511243.7991390796</v>
      </c>
      <c r="CA112" s="50">
        <f t="shared" si="173"/>
        <v>5584293.2265210794</v>
      </c>
      <c r="CB112" s="50">
        <f t="shared" si="173"/>
        <v>5657342.6539030802</v>
      </c>
      <c r="CC112" s="50">
        <f t="shared" si="173"/>
        <v>5730392.0812850799</v>
      </c>
      <c r="CD112" s="50">
        <f t="shared" si="173"/>
        <v>5803441.5086670788</v>
      </c>
      <c r="CE112" s="157">
        <f>+CD112-CE111</f>
        <v>0</v>
      </c>
    </row>
    <row r="113" spans="5:82" ht="15" thickTop="1" x14ac:dyDescent="0.3"/>
    <row r="114" spans="5:82" x14ac:dyDescent="0.3">
      <c r="AZ114" s="49"/>
      <c r="CC114" s="46" t="s">
        <v>42</v>
      </c>
      <c r="CD114" s="47">
        <f>+((BR100+CD100)+SUM(BS100:CC100)*2)/24</f>
        <v>296374.70000000007</v>
      </c>
    </row>
    <row r="115" spans="5:82" x14ac:dyDescent="0.3"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CC115" s="46" t="s">
        <v>41</v>
      </c>
      <c r="CD115" s="47">
        <f>+((BR102+CD102)+SUM(BS102:CC102)*2)/24</f>
        <v>32272352.982500006</v>
      </c>
    </row>
    <row r="116" spans="5:82" x14ac:dyDescent="0.3"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CC116" s="46" t="s">
        <v>40</v>
      </c>
      <c r="CD116" s="47">
        <f>+((BR104+CD104)+SUM(BS104:CC104)*2)/24</f>
        <v>4310491.7329006493</v>
      </c>
    </row>
    <row r="117" spans="5:82" x14ac:dyDescent="0.3"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CC117" s="46" t="s">
        <v>39</v>
      </c>
      <c r="CD117" s="47">
        <f>+((BR106+CD106)+SUM(BS106:CC106)*2)/24</f>
        <v>4374118.47</v>
      </c>
    </row>
    <row r="118" spans="5:82" x14ac:dyDescent="0.3">
      <c r="CC118" s="46" t="s">
        <v>38</v>
      </c>
      <c r="CD118" s="47">
        <f>+((BR108+CD108)+SUM(BS108:CC108)*2)/24</f>
        <v>1054643.008383272</v>
      </c>
    </row>
    <row r="119" spans="5:82" x14ac:dyDescent="0.3">
      <c r="CC119" s="46" t="s">
        <v>37</v>
      </c>
      <c r="CD119" s="47">
        <f>+((BR110+CD110)+SUM(BS110:CC110)*2)/24</f>
        <v>36942846.152500004</v>
      </c>
    </row>
    <row r="120" spans="5:82" x14ac:dyDescent="0.3">
      <c r="CC120" s="46" t="s">
        <v>36</v>
      </c>
      <c r="CD120" s="47">
        <f>+((BR112+CD112)+SUM(BS112:CC112)*2)/24</f>
        <v>5365134.7412839206</v>
      </c>
    </row>
    <row r="121" spans="5:82" x14ac:dyDescent="0.3">
      <c r="BQ121" s="46"/>
      <c r="BR121" s="47"/>
    </row>
    <row r="122" spans="5:82" x14ac:dyDescent="0.3">
      <c r="BQ122" s="46"/>
    </row>
    <row r="123" spans="5:82" x14ac:dyDescent="0.3">
      <c r="BQ123" s="46"/>
    </row>
    <row r="124" spans="5:82" x14ac:dyDescent="0.3">
      <c r="BQ124" s="46"/>
    </row>
    <row r="125" spans="5:82" x14ac:dyDescent="0.3">
      <c r="BQ125" s="46"/>
    </row>
    <row r="126" spans="5:82" x14ac:dyDescent="0.3">
      <c r="BQ126" s="46"/>
    </row>
    <row r="127" spans="5:82" x14ac:dyDescent="0.3">
      <c r="BQ127" s="46"/>
    </row>
    <row r="128" spans="5:82" x14ac:dyDescent="0.3">
      <c r="BQ128" s="46"/>
    </row>
    <row r="129" spans="69:69" x14ac:dyDescent="0.3">
      <c r="BQ129" s="46"/>
    </row>
    <row r="130" spans="69:69" x14ac:dyDescent="0.3">
      <c r="BQ130" s="46"/>
    </row>
    <row r="131" spans="69:69" x14ac:dyDescent="0.3">
      <c r="BQ131" s="46"/>
    </row>
    <row r="132" spans="69:69" x14ac:dyDescent="0.3">
      <c r="BQ132" s="46"/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topLeftCell="W1" zoomScale="85" zoomScaleNormal="85" workbookViewId="0">
      <selection activeCell="AE36" sqref="AE36"/>
    </sheetView>
  </sheetViews>
  <sheetFormatPr defaultRowHeight="14.4" x14ac:dyDescent="0.3"/>
  <cols>
    <col min="1" max="1" width="23.109375" style="42" customWidth="1"/>
    <col min="2" max="2" width="13.33203125" style="42" bestFit="1" customWidth="1"/>
    <col min="3" max="3" width="14.33203125" style="42" bestFit="1" customWidth="1"/>
    <col min="4" max="15" width="12.109375" style="42" bestFit="1" customWidth="1"/>
    <col min="16" max="38" width="11.109375" style="42" bestFit="1" customWidth="1"/>
    <col min="39" max="50" width="11" style="42" bestFit="1" customWidth="1"/>
    <col min="51" max="16384" width="8.88671875" style="42"/>
  </cols>
  <sheetData>
    <row r="1" spans="1:52" x14ac:dyDescent="0.3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X1" s="41" t="s">
        <v>84</v>
      </c>
      <c r="Y1" s="41"/>
      <c r="Z1" s="41"/>
      <c r="AJ1" s="41" t="s">
        <v>84</v>
      </c>
    </row>
    <row r="2" spans="1:52" x14ac:dyDescent="0.3"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X2" s="41" t="s">
        <v>83</v>
      </c>
      <c r="Y2" s="41"/>
      <c r="Z2" s="41"/>
      <c r="AJ2" s="195" t="s">
        <v>83</v>
      </c>
      <c r="AK2" s="196"/>
      <c r="AL2" s="196"/>
    </row>
    <row r="3" spans="1:52" x14ac:dyDescent="0.3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X3" s="197">
        <v>44926</v>
      </c>
      <c r="Y3" s="41"/>
      <c r="Z3" s="41"/>
      <c r="AJ3" s="198">
        <v>45291</v>
      </c>
      <c r="AK3" s="196"/>
      <c r="AL3" s="196"/>
    </row>
    <row r="4" spans="1:52" x14ac:dyDescent="0.3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X4" s="199" t="s">
        <v>82</v>
      </c>
      <c r="Y4" s="41"/>
      <c r="Z4" s="41"/>
      <c r="AJ4" s="200" t="s">
        <v>96</v>
      </c>
      <c r="AK4" s="196"/>
      <c r="AL4" s="196"/>
    </row>
    <row r="5" spans="1:52" x14ac:dyDescent="0.3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X5" s="41" t="s">
        <v>81</v>
      </c>
      <c r="Y5" s="41"/>
      <c r="Z5" s="41"/>
      <c r="AJ5" s="201"/>
      <c r="AK5" s="196"/>
      <c r="AL5" s="196"/>
    </row>
    <row r="6" spans="1:52" x14ac:dyDescent="0.3">
      <c r="D6" s="41"/>
      <c r="G6" s="41"/>
      <c r="H6" s="41"/>
      <c r="I6" s="41"/>
      <c r="J6" s="41"/>
      <c r="K6" s="41"/>
      <c r="L6" s="41"/>
      <c r="M6" s="41"/>
      <c r="N6" s="41"/>
      <c r="O6" s="41"/>
      <c r="X6" s="41"/>
      <c r="Y6" s="41"/>
      <c r="Z6" s="41"/>
      <c r="AJ6" s="196"/>
      <c r="AK6" s="196"/>
      <c r="AL6" s="196"/>
    </row>
    <row r="7" spans="1:52" x14ac:dyDescent="0.3">
      <c r="D7" s="41"/>
      <c r="G7" s="41"/>
      <c r="H7" s="41"/>
      <c r="I7" s="41"/>
      <c r="J7" s="41"/>
      <c r="K7" s="41"/>
      <c r="L7" s="41"/>
      <c r="M7" s="41"/>
      <c r="N7" s="41"/>
      <c r="O7" s="41"/>
      <c r="X7" s="41"/>
      <c r="Y7" s="202" t="s">
        <v>80</v>
      </c>
      <c r="Z7" s="203"/>
      <c r="AJ7" s="196"/>
      <c r="AK7" s="204" t="s">
        <v>80</v>
      </c>
      <c r="AL7" s="205"/>
    </row>
    <row r="8" spans="1:52" x14ac:dyDescent="0.3">
      <c r="D8" s="41"/>
      <c r="G8" s="41"/>
      <c r="H8" s="41"/>
      <c r="I8" s="41"/>
      <c r="J8" s="41"/>
      <c r="K8" s="41"/>
      <c r="L8" s="41"/>
      <c r="M8" s="41"/>
      <c r="N8" s="41"/>
      <c r="O8" s="41"/>
      <c r="X8" s="41"/>
      <c r="Y8" s="206" t="s">
        <v>79</v>
      </c>
      <c r="Z8" s="206"/>
      <c r="AJ8" s="196"/>
      <c r="AK8" s="204" t="s">
        <v>79</v>
      </c>
      <c r="AL8" s="205"/>
    </row>
    <row r="9" spans="1:52" x14ac:dyDescent="0.3">
      <c r="D9" s="41"/>
      <c r="G9" s="41"/>
      <c r="H9" s="41"/>
      <c r="I9" s="41"/>
      <c r="J9" s="41"/>
      <c r="K9" s="41"/>
      <c r="L9" s="41"/>
      <c r="M9" s="41"/>
      <c r="N9" s="41"/>
      <c r="O9" s="41"/>
      <c r="X9" s="41"/>
      <c r="Y9" s="207" t="s">
        <v>78</v>
      </c>
      <c r="Z9" s="207" t="s">
        <v>77</v>
      </c>
      <c r="AJ9" s="196"/>
      <c r="AK9" s="208" t="s">
        <v>78</v>
      </c>
      <c r="AL9" s="208" t="s">
        <v>77</v>
      </c>
    </row>
    <row r="10" spans="1:52" x14ac:dyDescent="0.3">
      <c r="D10" s="41"/>
      <c r="G10" s="41"/>
      <c r="H10" s="41"/>
      <c r="I10" s="41"/>
      <c r="J10" s="41"/>
      <c r="K10" s="41"/>
      <c r="L10" s="41"/>
      <c r="M10" s="41"/>
      <c r="N10" s="41"/>
      <c r="O10" s="41"/>
      <c r="X10" s="41" t="s">
        <v>76</v>
      </c>
      <c r="Y10" s="207">
        <v>-7253752</v>
      </c>
      <c r="Z10" s="207">
        <v>-7154026.1981554171</v>
      </c>
      <c r="AJ10" s="196" t="s">
        <v>76</v>
      </c>
      <c r="AK10" s="209">
        <f>+'2023 ADIT'!B9</f>
        <v>-7154026</v>
      </c>
      <c r="AL10" s="209">
        <f>+'2023 ADIT'!C9</f>
        <v>-7146125.7556566996</v>
      </c>
    </row>
    <row r="11" spans="1:52" ht="15" thickBot="1" x14ac:dyDescent="0.35">
      <c r="D11" s="41"/>
      <c r="G11" s="210"/>
      <c r="H11" s="211"/>
      <c r="I11" s="41"/>
      <c r="J11" s="41"/>
      <c r="K11" s="41"/>
      <c r="L11" s="41"/>
      <c r="M11" s="41"/>
      <c r="N11" s="41"/>
      <c r="O11" s="41"/>
      <c r="X11" s="212" t="s">
        <v>74</v>
      </c>
      <c r="Y11" s="213">
        <v>-7253752</v>
      </c>
      <c r="Z11" s="213">
        <v>-7154026.1981554171</v>
      </c>
      <c r="AJ11" s="196" t="s">
        <v>74</v>
      </c>
      <c r="AK11" s="214">
        <f>SUM(AK10:AK10)</f>
        <v>-7154026</v>
      </c>
      <c r="AL11" s="214">
        <f>SUM(AL10:AL10)</f>
        <v>-7146125.7556566996</v>
      </c>
    </row>
    <row r="12" spans="1:52" ht="15.6" thickTop="1" thickBot="1" x14ac:dyDescent="0.35">
      <c r="A12" s="41"/>
      <c r="B12" s="41"/>
      <c r="C12" s="41"/>
      <c r="D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52" ht="15" thickBot="1" x14ac:dyDescent="0.35">
      <c r="A13" s="41"/>
      <c r="B13" s="215"/>
      <c r="C13" s="216">
        <f t="shared" ref="C13:M13" si="0">+C15-B15</f>
        <v>-3293.6666666669771</v>
      </c>
      <c r="D13" s="216">
        <f t="shared" si="0"/>
        <v>-3293.6666666669771</v>
      </c>
      <c r="E13" s="216">
        <f t="shared" si="0"/>
        <v>-3293.6666666669771</v>
      </c>
      <c r="F13" s="216">
        <f t="shared" si="0"/>
        <v>-3293.6666666669771</v>
      </c>
      <c r="G13" s="216">
        <f t="shared" si="0"/>
        <v>-3293.6666666669771</v>
      </c>
      <c r="H13" s="216">
        <f t="shared" si="0"/>
        <v>-3293.6666666669771</v>
      </c>
      <c r="I13" s="216">
        <f t="shared" si="0"/>
        <v>-3293.6666666669771</v>
      </c>
      <c r="J13" s="216">
        <f t="shared" si="0"/>
        <v>-3293.6666666669771</v>
      </c>
      <c r="K13" s="216">
        <f t="shared" si="0"/>
        <v>-3293.6666666669771</v>
      </c>
      <c r="L13" s="216">
        <f t="shared" si="0"/>
        <v>-3293.6666666669771</v>
      </c>
      <c r="M13" s="216">
        <f t="shared" si="0"/>
        <v>-3293.6666666669771</v>
      </c>
      <c r="N13" s="216">
        <f>(Z15-N15)/12</f>
        <v>-1904.8333333333333</v>
      </c>
      <c r="O13" s="216">
        <f t="shared" ref="O13:Y13" si="1">+O15-N15</f>
        <v>-1904.8333333330229</v>
      </c>
      <c r="P13" s="216">
        <f t="shared" si="1"/>
        <v>-1904.8333333330229</v>
      </c>
      <c r="Q13" s="216">
        <f t="shared" si="1"/>
        <v>-1904.8333333330229</v>
      </c>
      <c r="R13" s="216">
        <f t="shared" si="1"/>
        <v>-1904.8333333330229</v>
      </c>
      <c r="S13" s="216">
        <f t="shared" si="1"/>
        <v>-1904.8333333330229</v>
      </c>
      <c r="T13" s="216">
        <f t="shared" si="1"/>
        <v>-1904.8333333330229</v>
      </c>
      <c r="U13" s="216">
        <f t="shared" si="1"/>
        <v>-1904.8333333330229</v>
      </c>
      <c r="V13" s="216">
        <f t="shared" si="1"/>
        <v>-1904.8333333330229</v>
      </c>
      <c r="W13" s="216">
        <f t="shared" si="1"/>
        <v>-1904.8333333330229</v>
      </c>
      <c r="X13" s="216">
        <f t="shared" si="1"/>
        <v>-1904.8333333330229</v>
      </c>
      <c r="Y13" s="216">
        <f t="shared" si="1"/>
        <v>-1904.8333333330229</v>
      </c>
      <c r="Z13" s="217">
        <f>(Z11-Z15)/12</f>
        <v>8310.4834870485738</v>
      </c>
      <c r="AA13" s="216">
        <f t="shared" ref="AA13:AK13" si="2">AA15-Z15</f>
        <v>8310.4834870481864</v>
      </c>
      <c r="AB13" s="216">
        <f t="shared" si="2"/>
        <v>8310.4834870481864</v>
      </c>
      <c r="AC13" s="216">
        <f t="shared" si="2"/>
        <v>8310.4834870481864</v>
      </c>
      <c r="AD13" s="216">
        <f t="shared" si="2"/>
        <v>8310.4834870481864</v>
      </c>
      <c r="AE13" s="216">
        <f t="shared" si="2"/>
        <v>8310.4834870481864</v>
      </c>
      <c r="AF13" s="216">
        <f t="shared" si="2"/>
        <v>8310.4834870481864</v>
      </c>
      <c r="AG13" s="216">
        <f t="shared" si="2"/>
        <v>8310.4834870481864</v>
      </c>
      <c r="AH13" s="216">
        <f t="shared" si="2"/>
        <v>8310.4834870481864</v>
      </c>
      <c r="AI13" s="216">
        <f t="shared" si="2"/>
        <v>8310.4834870481864</v>
      </c>
      <c r="AJ13" s="216">
        <f t="shared" si="2"/>
        <v>8310.4834870481864</v>
      </c>
      <c r="AK13" s="216">
        <f t="shared" si="2"/>
        <v>8310.4834870481864</v>
      </c>
      <c r="AL13" s="217">
        <f>(AL11-AL15)/12</f>
        <v>658.35369527502917</v>
      </c>
      <c r="AM13" s="216">
        <f t="shared" ref="AM13:AX13" si="3">AM15-AL15</f>
        <v>658.353695275262</v>
      </c>
      <c r="AN13" s="216">
        <f t="shared" si="3"/>
        <v>658.353695275262</v>
      </c>
      <c r="AO13" s="216">
        <f t="shared" si="3"/>
        <v>658.353695275262</v>
      </c>
      <c r="AP13" s="216">
        <f t="shared" si="3"/>
        <v>658.353695275262</v>
      </c>
      <c r="AQ13" s="216">
        <f t="shared" si="3"/>
        <v>658.353695275262</v>
      </c>
      <c r="AR13" s="216">
        <f t="shared" si="3"/>
        <v>658.353695275262</v>
      </c>
      <c r="AS13" s="216">
        <f t="shared" si="3"/>
        <v>658.353695275262</v>
      </c>
      <c r="AT13" s="216">
        <f t="shared" si="3"/>
        <v>658.353695275262</v>
      </c>
      <c r="AU13" s="216">
        <f t="shared" si="3"/>
        <v>658.353695275262</v>
      </c>
      <c r="AV13" s="216">
        <f t="shared" si="3"/>
        <v>658.353695275262</v>
      </c>
      <c r="AW13" s="216">
        <f t="shared" si="3"/>
        <v>658.353695275262</v>
      </c>
      <c r="AX13" s="216">
        <f t="shared" si="3"/>
        <v>658.353695275262</v>
      </c>
    </row>
    <row r="14" spans="1:52" ht="15" thickBot="1" x14ac:dyDescent="0.35">
      <c r="A14" s="41"/>
      <c r="B14" s="218">
        <v>43800</v>
      </c>
      <c r="C14" s="218">
        <v>43831</v>
      </c>
      <c r="D14" s="218">
        <v>43862</v>
      </c>
      <c r="E14" s="218">
        <v>43891</v>
      </c>
      <c r="F14" s="218">
        <v>43922</v>
      </c>
      <c r="G14" s="218">
        <v>43952</v>
      </c>
      <c r="H14" s="218">
        <v>43983</v>
      </c>
      <c r="I14" s="218">
        <v>44013</v>
      </c>
      <c r="J14" s="218">
        <v>44044</v>
      </c>
      <c r="K14" s="218">
        <v>44075</v>
      </c>
      <c r="L14" s="218">
        <v>44105</v>
      </c>
      <c r="M14" s="218">
        <v>44136</v>
      </c>
      <c r="N14" s="218">
        <v>44166</v>
      </c>
      <c r="O14" s="218">
        <v>44197</v>
      </c>
      <c r="P14" s="218">
        <v>44228</v>
      </c>
      <c r="Q14" s="218">
        <v>44256</v>
      </c>
      <c r="R14" s="218">
        <v>44287</v>
      </c>
      <c r="S14" s="218">
        <v>44317</v>
      </c>
      <c r="T14" s="218">
        <v>44348</v>
      </c>
      <c r="U14" s="218">
        <v>44378</v>
      </c>
      <c r="V14" s="218">
        <v>44409</v>
      </c>
      <c r="W14" s="218">
        <v>44440</v>
      </c>
      <c r="X14" s="218">
        <v>44470</v>
      </c>
      <c r="Y14" s="218">
        <v>44501</v>
      </c>
      <c r="Z14" s="219">
        <v>44531</v>
      </c>
      <c r="AA14" s="218">
        <v>44562</v>
      </c>
      <c r="AB14" s="218">
        <v>44593</v>
      </c>
      <c r="AC14" s="218">
        <v>44621</v>
      </c>
      <c r="AD14" s="218">
        <v>44652</v>
      </c>
      <c r="AE14" s="218">
        <v>44682</v>
      </c>
      <c r="AF14" s="218">
        <v>44713</v>
      </c>
      <c r="AG14" s="218">
        <v>44743</v>
      </c>
      <c r="AH14" s="218">
        <v>44774</v>
      </c>
      <c r="AI14" s="218">
        <v>44805</v>
      </c>
      <c r="AJ14" s="218">
        <v>44835</v>
      </c>
      <c r="AK14" s="218">
        <v>44866</v>
      </c>
      <c r="AL14" s="219">
        <v>44896</v>
      </c>
      <c r="AM14" s="218">
        <v>44927</v>
      </c>
      <c r="AN14" s="218">
        <v>44958</v>
      </c>
      <c r="AO14" s="218">
        <v>44986</v>
      </c>
      <c r="AP14" s="218">
        <v>45017</v>
      </c>
      <c r="AQ14" s="218">
        <v>45047</v>
      </c>
      <c r="AR14" s="218">
        <v>45078</v>
      </c>
      <c r="AS14" s="218">
        <v>45108</v>
      </c>
      <c r="AT14" s="218">
        <v>45139</v>
      </c>
      <c r="AU14" s="218">
        <v>45170</v>
      </c>
      <c r="AV14" s="218">
        <v>45200</v>
      </c>
      <c r="AW14" s="218">
        <v>45231</v>
      </c>
      <c r="AX14" s="218">
        <v>45261</v>
      </c>
      <c r="AY14" s="218"/>
      <c r="AZ14" s="218"/>
    </row>
    <row r="15" spans="1:52" ht="15" thickBot="1" x14ac:dyDescent="0.35">
      <c r="A15" s="41" t="s">
        <v>75</v>
      </c>
      <c r="B15" s="207">
        <v>-7191370</v>
      </c>
      <c r="C15" s="207">
        <v>-7194663.666666667</v>
      </c>
      <c r="D15" s="207">
        <v>-7197957.333333334</v>
      </c>
      <c r="E15" s="207">
        <v>-7201251.0000000009</v>
      </c>
      <c r="F15" s="207">
        <v>-7204544.6666666679</v>
      </c>
      <c r="G15" s="207">
        <v>-7207838.3333333349</v>
      </c>
      <c r="H15" s="207">
        <v>-7211132.0000000019</v>
      </c>
      <c r="I15" s="207">
        <v>-7214425.6666666688</v>
      </c>
      <c r="J15" s="207">
        <v>-7217719.3333333358</v>
      </c>
      <c r="K15" s="207">
        <v>-7221013.0000000028</v>
      </c>
      <c r="L15" s="207">
        <v>-7224306.6666666698</v>
      </c>
      <c r="M15" s="207">
        <v>-7227600.3333333367</v>
      </c>
      <c r="N15" s="207">
        <v>-7230894</v>
      </c>
      <c r="O15" s="207">
        <f t="shared" ref="O15:Y15" si="4">+N15+N13</f>
        <v>-7232798.833333333</v>
      </c>
      <c r="P15" s="207">
        <f t="shared" si="4"/>
        <v>-7234703.666666666</v>
      </c>
      <c r="Q15" s="207">
        <f t="shared" si="4"/>
        <v>-7236608.4999999991</v>
      </c>
      <c r="R15" s="207">
        <f t="shared" si="4"/>
        <v>-7238513.3333333321</v>
      </c>
      <c r="S15" s="207">
        <f t="shared" si="4"/>
        <v>-7240418.1666666651</v>
      </c>
      <c r="T15" s="207">
        <f t="shared" si="4"/>
        <v>-7242322.9999999981</v>
      </c>
      <c r="U15" s="207">
        <f t="shared" si="4"/>
        <v>-7244227.8333333312</v>
      </c>
      <c r="V15" s="207">
        <f t="shared" si="4"/>
        <v>-7246132.6666666642</v>
      </c>
      <c r="W15" s="207">
        <f t="shared" si="4"/>
        <v>-7248037.4999999972</v>
      </c>
      <c r="X15" s="207">
        <f t="shared" si="4"/>
        <v>-7249942.3333333302</v>
      </c>
      <c r="Y15" s="207">
        <f t="shared" si="4"/>
        <v>-7251847.1666666633</v>
      </c>
      <c r="Z15" s="220">
        <f>+Y11</f>
        <v>-7253752</v>
      </c>
      <c r="AA15" s="221">
        <f t="shared" ref="AA15:AK15" si="5">Z15+Z13</f>
        <v>-7245441.5165129518</v>
      </c>
      <c r="AB15" s="221">
        <f t="shared" si="5"/>
        <v>-7237131.0330259036</v>
      </c>
      <c r="AC15" s="221">
        <f t="shared" si="5"/>
        <v>-7228820.5495388554</v>
      </c>
      <c r="AD15" s="221">
        <f t="shared" si="5"/>
        <v>-7220510.0660518073</v>
      </c>
      <c r="AE15" s="221">
        <f t="shared" si="5"/>
        <v>-7212199.5825647591</v>
      </c>
      <c r="AF15" s="221">
        <f t="shared" si="5"/>
        <v>-7203889.0990777109</v>
      </c>
      <c r="AG15" s="221">
        <f t="shared" si="5"/>
        <v>-7195578.6155906627</v>
      </c>
      <c r="AH15" s="221">
        <f t="shared" si="5"/>
        <v>-7187268.1321036145</v>
      </c>
      <c r="AI15" s="221">
        <f t="shared" si="5"/>
        <v>-7178957.6486165663</v>
      </c>
      <c r="AJ15" s="221">
        <f t="shared" si="5"/>
        <v>-7170647.1651295181</v>
      </c>
      <c r="AK15" s="221">
        <f t="shared" si="5"/>
        <v>-7162336.68164247</v>
      </c>
      <c r="AL15" s="220">
        <f>+AK11</f>
        <v>-7154026</v>
      </c>
      <c r="AM15" s="221">
        <f>AL15+AL13</f>
        <v>-7153367.6463047247</v>
      </c>
      <c r="AN15" s="221">
        <f t="shared" ref="AN15:AX15" si="6">AM15+AM13</f>
        <v>-7152709.2926094495</v>
      </c>
      <c r="AO15" s="221">
        <f t="shared" si="6"/>
        <v>-7152050.9389141742</v>
      </c>
      <c r="AP15" s="221">
        <f t="shared" si="6"/>
        <v>-7151392.585218899</v>
      </c>
      <c r="AQ15" s="221">
        <f t="shared" si="6"/>
        <v>-7150734.2315236237</v>
      </c>
      <c r="AR15" s="221">
        <f t="shared" si="6"/>
        <v>-7150075.8778283484</v>
      </c>
      <c r="AS15" s="221">
        <f t="shared" si="6"/>
        <v>-7149417.5241330732</v>
      </c>
      <c r="AT15" s="221">
        <f t="shared" si="6"/>
        <v>-7148759.1704377979</v>
      </c>
      <c r="AU15" s="221">
        <f t="shared" si="6"/>
        <v>-7148100.8167425226</v>
      </c>
      <c r="AV15" s="221">
        <f t="shared" si="6"/>
        <v>-7147442.4630472474</v>
      </c>
      <c r="AW15" s="221">
        <f t="shared" si="6"/>
        <v>-7146784.1093519721</v>
      </c>
      <c r="AX15" s="221">
        <f t="shared" si="6"/>
        <v>-7146125.7556566969</v>
      </c>
    </row>
    <row r="16" spans="1:52" x14ac:dyDescent="0.3">
      <c r="A16" s="41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>
        <f>+AX15-AL11-AW11</f>
        <v>2.7939677238464355E-9</v>
      </c>
    </row>
    <row r="17" spans="1:50" x14ac:dyDescent="0.3">
      <c r="A17" s="212" t="s">
        <v>74</v>
      </c>
      <c r="B17" s="213">
        <f t="shared" ref="B17:AL17" si="7">SUM(B15:B16)</f>
        <v>-7191370</v>
      </c>
      <c r="C17" s="213">
        <f t="shared" si="7"/>
        <v>-7194663.666666667</v>
      </c>
      <c r="D17" s="213">
        <f t="shared" si="7"/>
        <v>-7197957.333333334</v>
      </c>
      <c r="E17" s="213">
        <f t="shared" si="7"/>
        <v>-7201251.0000000009</v>
      </c>
      <c r="F17" s="213">
        <f t="shared" si="7"/>
        <v>-7204544.6666666679</v>
      </c>
      <c r="G17" s="213">
        <f t="shared" si="7"/>
        <v>-7207838.3333333349</v>
      </c>
      <c r="H17" s="213">
        <f t="shared" si="7"/>
        <v>-7211132.0000000019</v>
      </c>
      <c r="I17" s="213">
        <f t="shared" si="7"/>
        <v>-7214425.6666666688</v>
      </c>
      <c r="J17" s="213">
        <f t="shared" si="7"/>
        <v>-7217719.3333333358</v>
      </c>
      <c r="K17" s="213">
        <f t="shared" si="7"/>
        <v>-7221013.0000000028</v>
      </c>
      <c r="L17" s="213">
        <f t="shared" si="7"/>
        <v>-7224306.6666666698</v>
      </c>
      <c r="M17" s="213">
        <f t="shared" si="7"/>
        <v>-7227600.3333333367</v>
      </c>
      <c r="N17" s="213">
        <f t="shared" si="7"/>
        <v>-7230894</v>
      </c>
      <c r="O17" s="222">
        <f t="shared" si="7"/>
        <v>-7232798.833333333</v>
      </c>
      <c r="P17" s="222">
        <f t="shared" si="7"/>
        <v>-7234703.666666666</v>
      </c>
      <c r="Q17" s="222">
        <f t="shared" si="7"/>
        <v>-7236608.4999999991</v>
      </c>
      <c r="R17" s="222">
        <f t="shared" si="7"/>
        <v>-7238513.3333333321</v>
      </c>
      <c r="S17" s="222">
        <f t="shared" si="7"/>
        <v>-7240418.1666666651</v>
      </c>
      <c r="T17" s="222">
        <f t="shared" si="7"/>
        <v>-7242322.9999999981</v>
      </c>
      <c r="U17" s="222">
        <f t="shared" si="7"/>
        <v>-7244227.8333333312</v>
      </c>
      <c r="V17" s="222">
        <f t="shared" si="7"/>
        <v>-7246132.6666666642</v>
      </c>
      <c r="W17" s="222">
        <f t="shared" si="7"/>
        <v>-7248037.4999999972</v>
      </c>
      <c r="X17" s="222">
        <f t="shared" si="7"/>
        <v>-7249942.3333333302</v>
      </c>
      <c r="Y17" s="222">
        <f t="shared" si="7"/>
        <v>-7251847.1666666633</v>
      </c>
      <c r="Z17" s="222">
        <f t="shared" si="7"/>
        <v>-7253752</v>
      </c>
      <c r="AA17" s="222">
        <f t="shared" si="7"/>
        <v>-7245441.5165129518</v>
      </c>
      <c r="AB17" s="222">
        <f t="shared" si="7"/>
        <v>-7237131.0330259036</v>
      </c>
      <c r="AC17" s="222">
        <f t="shared" si="7"/>
        <v>-7228820.5495388554</v>
      </c>
      <c r="AD17" s="222">
        <f t="shared" si="7"/>
        <v>-7220510.0660518073</v>
      </c>
      <c r="AE17" s="222">
        <f t="shared" si="7"/>
        <v>-7212199.5825647591</v>
      </c>
      <c r="AF17" s="222">
        <f t="shared" si="7"/>
        <v>-7203889.0990777109</v>
      </c>
      <c r="AG17" s="222">
        <f t="shared" si="7"/>
        <v>-7195578.6155906627</v>
      </c>
      <c r="AH17" s="222">
        <f t="shared" si="7"/>
        <v>-7187268.1321036145</v>
      </c>
      <c r="AI17" s="222">
        <f t="shared" si="7"/>
        <v>-7178957.6486165663</v>
      </c>
      <c r="AJ17" s="222">
        <f t="shared" si="7"/>
        <v>-7170647.1651295181</v>
      </c>
      <c r="AK17" s="222">
        <f t="shared" si="7"/>
        <v>-7162336.68164247</v>
      </c>
      <c r="AL17" s="222">
        <f t="shared" si="7"/>
        <v>-7154026</v>
      </c>
      <c r="AM17" s="222">
        <f t="shared" ref="AM17:AX17" si="8">SUM(AM15:AM16)</f>
        <v>-7153367.6463047247</v>
      </c>
      <c r="AN17" s="222">
        <f t="shared" si="8"/>
        <v>-7152709.2926094495</v>
      </c>
      <c r="AO17" s="222">
        <f t="shared" si="8"/>
        <v>-7152050.9389141742</v>
      </c>
      <c r="AP17" s="222">
        <f t="shared" si="8"/>
        <v>-7151392.585218899</v>
      </c>
      <c r="AQ17" s="222">
        <f t="shared" si="8"/>
        <v>-7150734.2315236237</v>
      </c>
      <c r="AR17" s="222">
        <f t="shared" si="8"/>
        <v>-7150075.8778283484</v>
      </c>
      <c r="AS17" s="222">
        <f t="shared" si="8"/>
        <v>-7149417.5241330732</v>
      </c>
      <c r="AT17" s="222">
        <f t="shared" si="8"/>
        <v>-7148759.1704377979</v>
      </c>
      <c r="AU17" s="222">
        <f t="shared" si="8"/>
        <v>-7148100.8167425226</v>
      </c>
      <c r="AV17" s="222">
        <f t="shared" si="8"/>
        <v>-7147442.4630472474</v>
      </c>
      <c r="AW17" s="222">
        <f t="shared" si="8"/>
        <v>-7146784.1093519721</v>
      </c>
      <c r="AX17" s="222">
        <f t="shared" si="8"/>
        <v>-7146125.7556566941</v>
      </c>
    </row>
    <row r="18" spans="1:50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223"/>
      <c r="O18" s="41"/>
      <c r="AK18" s="216" t="s">
        <v>73</v>
      </c>
      <c r="AL18" s="216">
        <f>+AL17-AK11</f>
        <v>0</v>
      </c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 t="s">
        <v>73</v>
      </c>
      <c r="AX18" s="216">
        <f>+AX17-AL11</f>
        <v>0</v>
      </c>
    </row>
    <row r="19" spans="1:50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224">
        <f t="shared" ref="N19:AL19" si="9">N14</f>
        <v>44166</v>
      </c>
      <c r="O19" s="224">
        <f t="shared" si="9"/>
        <v>44197</v>
      </c>
      <c r="P19" s="224">
        <f t="shared" si="9"/>
        <v>44228</v>
      </c>
      <c r="Q19" s="224">
        <f t="shared" si="9"/>
        <v>44256</v>
      </c>
      <c r="R19" s="224">
        <f t="shared" si="9"/>
        <v>44287</v>
      </c>
      <c r="S19" s="224">
        <f t="shared" si="9"/>
        <v>44317</v>
      </c>
      <c r="T19" s="224">
        <f t="shared" si="9"/>
        <v>44348</v>
      </c>
      <c r="U19" s="224">
        <f t="shared" si="9"/>
        <v>44378</v>
      </c>
      <c r="V19" s="224">
        <f t="shared" si="9"/>
        <v>44409</v>
      </c>
      <c r="W19" s="224">
        <f t="shared" si="9"/>
        <v>44440</v>
      </c>
      <c r="X19" s="224">
        <f t="shared" si="9"/>
        <v>44470</v>
      </c>
      <c r="Y19" s="224">
        <f t="shared" si="9"/>
        <v>44501</v>
      </c>
      <c r="Z19" s="224">
        <f t="shared" si="9"/>
        <v>44531</v>
      </c>
      <c r="AA19" s="224">
        <f t="shared" si="9"/>
        <v>44562</v>
      </c>
      <c r="AB19" s="224">
        <f t="shared" si="9"/>
        <v>44593</v>
      </c>
      <c r="AC19" s="224">
        <f t="shared" si="9"/>
        <v>44621</v>
      </c>
      <c r="AD19" s="224">
        <f t="shared" si="9"/>
        <v>44652</v>
      </c>
      <c r="AE19" s="224">
        <f t="shared" si="9"/>
        <v>44682</v>
      </c>
      <c r="AF19" s="224">
        <f t="shared" si="9"/>
        <v>44713</v>
      </c>
      <c r="AG19" s="224">
        <f t="shared" si="9"/>
        <v>44743</v>
      </c>
      <c r="AH19" s="224">
        <f t="shared" si="9"/>
        <v>44774</v>
      </c>
      <c r="AI19" s="224">
        <f t="shared" si="9"/>
        <v>44805</v>
      </c>
      <c r="AJ19" s="224">
        <f t="shared" si="9"/>
        <v>44835</v>
      </c>
      <c r="AK19" s="224">
        <f t="shared" si="9"/>
        <v>44866</v>
      </c>
      <c r="AL19" s="224">
        <f t="shared" si="9"/>
        <v>44896</v>
      </c>
      <c r="AM19" s="224">
        <f t="shared" ref="AM19:AX19" si="10">AM14</f>
        <v>44927</v>
      </c>
      <c r="AN19" s="224">
        <f t="shared" si="10"/>
        <v>44958</v>
      </c>
      <c r="AO19" s="224">
        <f t="shared" si="10"/>
        <v>44986</v>
      </c>
      <c r="AP19" s="224">
        <f t="shared" si="10"/>
        <v>45017</v>
      </c>
      <c r="AQ19" s="224">
        <f t="shared" si="10"/>
        <v>45047</v>
      </c>
      <c r="AR19" s="224">
        <f t="shared" si="10"/>
        <v>45078</v>
      </c>
      <c r="AS19" s="224">
        <f t="shared" si="10"/>
        <v>45108</v>
      </c>
      <c r="AT19" s="224">
        <f t="shared" si="10"/>
        <v>45139</v>
      </c>
      <c r="AU19" s="224">
        <f t="shared" si="10"/>
        <v>45170</v>
      </c>
      <c r="AV19" s="224">
        <f t="shared" si="10"/>
        <v>45200</v>
      </c>
      <c r="AW19" s="224">
        <f t="shared" si="10"/>
        <v>45231</v>
      </c>
      <c r="AX19" s="224">
        <f t="shared" si="10"/>
        <v>45261</v>
      </c>
    </row>
    <row r="20" spans="1:50" x14ac:dyDescent="0.3">
      <c r="N20" s="225" t="s">
        <v>26</v>
      </c>
      <c r="O20" s="225" t="s">
        <v>26</v>
      </c>
      <c r="P20" s="225" t="s">
        <v>26</v>
      </c>
      <c r="Q20" s="225" t="s">
        <v>26</v>
      </c>
      <c r="R20" s="225" t="s">
        <v>26</v>
      </c>
      <c r="S20" s="225" t="s">
        <v>26</v>
      </c>
      <c r="T20" s="225" t="s">
        <v>26</v>
      </c>
      <c r="U20" s="225" t="s">
        <v>26</v>
      </c>
      <c r="V20" s="225" t="s">
        <v>26</v>
      </c>
      <c r="W20" s="225" t="s">
        <v>26</v>
      </c>
      <c r="X20" s="225" t="s">
        <v>26</v>
      </c>
      <c r="Y20" s="225" t="s">
        <v>26</v>
      </c>
      <c r="Z20" s="225" t="s">
        <v>26</v>
      </c>
      <c r="AA20" s="225" t="s">
        <v>26</v>
      </c>
      <c r="AB20" s="225" t="s">
        <v>26</v>
      </c>
      <c r="AC20" s="225" t="s">
        <v>26</v>
      </c>
      <c r="AD20" s="225" t="s">
        <v>26</v>
      </c>
      <c r="AE20" s="225" t="s">
        <v>26</v>
      </c>
      <c r="AF20" s="225" t="s">
        <v>26</v>
      </c>
      <c r="AG20" s="225" t="s">
        <v>26</v>
      </c>
      <c r="AH20" s="225" t="s">
        <v>26</v>
      </c>
      <c r="AI20" s="225" t="s">
        <v>26</v>
      </c>
      <c r="AJ20" s="225" t="s">
        <v>26</v>
      </c>
      <c r="AK20" s="225" t="s">
        <v>26</v>
      </c>
      <c r="AL20" s="225" t="s">
        <v>26</v>
      </c>
      <c r="AM20" s="225" t="s">
        <v>26</v>
      </c>
      <c r="AN20" s="225" t="s">
        <v>26</v>
      </c>
      <c r="AO20" s="225" t="s">
        <v>26</v>
      </c>
      <c r="AP20" s="225" t="s">
        <v>26</v>
      </c>
      <c r="AQ20" s="225" t="s">
        <v>26</v>
      </c>
      <c r="AR20" s="225" t="s">
        <v>26</v>
      </c>
      <c r="AS20" s="225" t="s">
        <v>26</v>
      </c>
      <c r="AT20" s="225" t="s">
        <v>26</v>
      </c>
      <c r="AU20" s="225" t="s">
        <v>26</v>
      </c>
      <c r="AV20" s="225" t="s">
        <v>26</v>
      </c>
      <c r="AW20" s="225" t="s">
        <v>26</v>
      </c>
      <c r="AX20" s="225" t="s">
        <v>26</v>
      </c>
    </row>
    <row r="21" spans="1:50" x14ac:dyDescent="0.3">
      <c r="N21" s="158">
        <f t="shared" ref="N21:AL21" si="11">((B15+N15)+(2*(SUM(C15:M15))))/24</f>
        <v>-7211132.0000000009</v>
      </c>
      <c r="O21" s="158">
        <f t="shared" si="11"/>
        <v>-7214367.7986111129</v>
      </c>
      <c r="P21" s="158">
        <f t="shared" si="11"/>
        <v>-7217487.8611111129</v>
      </c>
      <c r="Q21" s="158">
        <f t="shared" si="11"/>
        <v>-7220492.1875000028</v>
      </c>
      <c r="R21" s="158">
        <f t="shared" si="11"/>
        <v>-7223380.7777777798</v>
      </c>
      <c r="S21" s="158">
        <f t="shared" si="11"/>
        <v>-7226153.631944445</v>
      </c>
      <c r="T21" s="158">
        <f t="shared" si="11"/>
        <v>-7228810.7500000009</v>
      </c>
      <c r="U21" s="158">
        <f t="shared" si="11"/>
        <v>-7231352.131944445</v>
      </c>
      <c r="V21" s="158">
        <f t="shared" si="11"/>
        <v>-7233777.7777777771</v>
      </c>
      <c r="W21" s="158">
        <f t="shared" si="11"/>
        <v>-7236087.6875</v>
      </c>
      <c r="X21" s="158">
        <f t="shared" si="11"/>
        <v>-7238281.861111111</v>
      </c>
      <c r="Y21" s="158">
        <f t="shared" si="11"/>
        <v>-7240360.2986111091</v>
      </c>
      <c r="Z21" s="158">
        <f t="shared" si="11"/>
        <v>-7242322.9999999991</v>
      </c>
      <c r="AA21" s="158">
        <f t="shared" si="11"/>
        <v>-7243802.1951324819</v>
      </c>
      <c r="AB21" s="158">
        <f t="shared" si="11"/>
        <v>-7244430.113863267</v>
      </c>
      <c r="AC21" s="158">
        <f t="shared" si="11"/>
        <v>-7244206.7561923554</v>
      </c>
      <c r="AD21" s="158">
        <f t="shared" si="11"/>
        <v>-7243132.1221197443</v>
      </c>
      <c r="AE21" s="158">
        <f t="shared" si="11"/>
        <v>-7241206.2116454355</v>
      </c>
      <c r="AF21" s="158">
        <f t="shared" si="11"/>
        <v>-7238429.0247694263</v>
      </c>
      <c r="AG21" s="158">
        <f t="shared" si="11"/>
        <v>-7234800.5614917213</v>
      </c>
      <c r="AH21" s="158">
        <f t="shared" si="11"/>
        <v>-7230320.8218123158</v>
      </c>
      <c r="AI21" s="158">
        <f t="shared" si="11"/>
        <v>-7224989.8057312118</v>
      </c>
      <c r="AJ21" s="158">
        <f t="shared" si="11"/>
        <v>-7218807.5132484101</v>
      </c>
      <c r="AK21" s="158">
        <f t="shared" si="11"/>
        <v>-7211773.9443639079</v>
      </c>
      <c r="AL21" s="158">
        <f t="shared" si="11"/>
        <v>-7203889.0908212354</v>
      </c>
      <c r="AM21" s="158">
        <f t="shared" ref="AM21:AX21" si="12">((AA15+AM15)+(2*(SUM(AB15:AL15))))/24</f>
        <v>-7195897.4295625603</v>
      </c>
      <c r="AN21" s="158">
        <f t="shared" si="12"/>
        <v>-7188543.4457865311</v>
      </c>
      <c r="AO21" s="158">
        <f t="shared" si="12"/>
        <v>-7181827.1394931497</v>
      </c>
      <c r="AP21" s="158">
        <f t="shared" si="12"/>
        <v>-7175748.510682418</v>
      </c>
      <c r="AQ21" s="158">
        <f t="shared" si="12"/>
        <v>-7170307.5593543313</v>
      </c>
      <c r="AR21" s="158">
        <f t="shared" si="12"/>
        <v>-7165504.2855088944</v>
      </c>
      <c r="AS21" s="158">
        <f t="shared" si="12"/>
        <v>-7161338.6891461052</v>
      </c>
      <c r="AT21" s="158">
        <f t="shared" si="12"/>
        <v>-7157810.7702659629</v>
      </c>
      <c r="AU21" s="158">
        <f t="shared" si="12"/>
        <v>-7154920.5288684694</v>
      </c>
      <c r="AV21" s="158">
        <f t="shared" si="12"/>
        <v>-7152667.9649536228</v>
      </c>
      <c r="AW21" s="158">
        <f t="shared" si="12"/>
        <v>-7151053.078521423</v>
      </c>
      <c r="AX21" s="158">
        <f t="shared" si="12"/>
        <v>-7150075.8778283484</v>
      </c>
    </row>
    <row r="22" spans="1:50" x14ac:dyDescent="0.3"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50" x14ac:dyDescent="0.3">
      <c r="N23" s="222">
        <f t="shared" ref="N23:AL23" si="13">SUM(N21:N22)</f>
        <v>-7211132.0000000009</v>
      </c>
      <c r="O23" s="222">
        <f t="shared" si="13"/>
        <v>-7214367.7986111129</v>
      </c>
      <c r="P23" s="222">
        <f t="shared" si="13"/>
        <v>-7217487.8611111129</v>
      </c>
      <c r="Q23" s="222">
        <f t="shared" si="13"/>
        <v>-7220492.1875000028</v>
      </c>
      <c r="R23" s="222">
        <f t="shared" si="13"/>
        <v>-7223380.7777777798</v>
      </c>
      <c r="S23" s="222">
        <f t="shared" si="13"/>
        <v>-7226153.631944445</v>
      </c>
      <c r="T23" s="222">
        <f t="shared" si="13"/>
        <v>-7228810.7500000009</v>
      </c>
      <c r="U23" s="222">
        <f t="shared" si="13"/>
        <v>-7231352.131944445</v>
      </c>
      <c r="V23" s="222">
        <f t="shared" si="13"/>
        <v>-7233777.7777777771</v>
      </c>
      <c r="W23" s="222">
        <f t="shared" si="13"/>
        <v>-7236087.6875</v>
      </c>
      <c r="X23" s="222">
        <f t="shared" si="13"/>
        <v>-7238281.861111111</v>
      </c>
      <c r="Y23" s="222">
        <f t="shared" si="13"/>
        <v>-7240360.2986111091</v>
      </c>
      <c r="Z23" s="222">
        <f t="shared" si="13"/>
        <v>-7242322.9999999991</v>
      </c>
      <c r="AA23" s="222">
        <f t="shared" si="13"/>
        <v>-7243802.1951324819</v>
      </c>
      <c r="AB23" s="222">
        <f t="shared" si="13"/>
        <v>-7244430.113863267</v>
      </c>
      <c r="AC23" s="222">
        <f t="shared" si="13"/>
        <v>-7244206.7561923554</v>
      </c>
      <c r="AD23" s="222">
        <f t="shared" si="13"/>
        <v>-7243132.1221197443</v>
      </c>
      <c r="AE23" s="222">
        <f t="shared" si="13"/>
        <v>-7241206.2116454355</v>
      </c>
      <c r="AF23" s="222">
        <f t="shared" si="13"/>
        <v>-7238429.0247694263</v>
      </c>
      <c r="AG23" s="222">
        <f t="shared" si="13"/>
        <v>-7234800.5614917213</v>
      </c>
      <c r="AH23" s="222">
        <f t="shared" si="13"/>
        <v>-7230320.8218123158</v>
      </c>
      <c r="AI23" s="222">
        <f t="shared" si="13"/>
        <v>-7224989.8057312118</v>
      </c>
      <c r="AJ23" s="222">
        <f t="shared" si="13"/>
        <v>-7218807.5132484101</v>
      </c>
      <c r="AK23" s="222">
        <f t="shared" si="13"/>
        <v>-7211773.9443639079</v>
      </c>
      <c r="AL23" s="222">
        <f t="shared" si="13"/>
        <v>-7203889.0908212354</v>
      </c>
      <c r="AM23" s="222">
        <f t="shared" ref="AM23:AX23" si="14">SUM(AM21:AM22)</f>
        <v>-7195897.4295625603</v>
      </c>
      <c r="AN23" s="222">
        <f t="shared" si="14"/>
        <v>-7188543.4457865311</v>
      </c>
      <c r="AO23" s="222">
        <f t="shared" si="14"/>
        <v>-7181827.1394931497</v>
      </c>
      <c r="AP23" s="222">
        <f t="shared" si="14"/>
        <v>-7175748.510682418</v>
      </c>
      <c r="AQ23" s="222">
        <f t="shared" si="14"/>
        <v>-7170307.5593543313</v>
      </c>
      <c r="AR23" s="222">
        <f t="shared" si="14"/>
        <v>-7165504.2855088944</v>
      </c>
      <c r="AS23" s="222">
        <f t="shared" si="14"/>
        <v>-7161338.6891461052</v>
      </c>
      <c r="AT23" s="222">
        <f t="shared" si="14"/>
        <v>-7157810.7702659629</v>
      </c>
      <c r="AU23" s="222">
        <f t="shared" si="14"/>
        <v>-7154920.5288684694</v>
      </c>
      <c r="AV23" s="222">
        <f t="shared" si="14"/>
        <v>-7152667.9649536228</v>
      </c>
      <c r="AW23" s="222">
        <f t="shared" si="14"/>
        <v>-7151053.078521423</v>
      </c>
      <c r="AX23" s="222">
        <f t="shared" si="14"/>
        <v>-7150075.8778283484</v>
      </c>
    </row>
  </sheetData>
  <mergeCells count="2">
    <mergeCell ref="AK7:AL7"/>
    <mergeCell ref="AK8:AL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5" sqref="D15"/>
    </sheetView>
  </sheetViews>
  <sheetFormatPr defaultRowHeight="14.4" x14ac:dyDescent="0.3"/>
  <cols>
    <col min="1" max="1" width="21.44140625" customWidth="1"/>
    <col min="2" max="2" width="13.88671875" customWidth="1"/>
    <col min="3" max="3" width="15.33203125" customWidth="1"/>
  </cols>
  <sheetData>
    <row r="1" spans="1:3" x14ac:dyDescent="0.3">
      <c r="A1" s="166" t="s">
        <v>83</v>
      </c>
      <c r="B1" s="160"/>
      <c r="C1" s="160"/>
    </row>
    <row r="2" spans="1:3" x14ac:dyDescent="0.3">
      <c r="A2" s="165">
        <v>45291</v>
      </c>
      <c r="B2" s="160"/>
      <c r="C2" s="160"/>
    </row>
    <row r="3" spans="1:3" x14ac:dyDescent="0.3">
      <c r="A3" s="164" t="s">
        <v>96</v>
      </c>
      <c r="B3" s="160"/>
      <c r="C3" s="160"/>
    </row>
    <row r="4" spans="1:3" x14ac:dyDescent="0.3">
      <c r="A4" s="163"/>
      <c r="B4" s="160"/>
      <c r="C4" s="160"/>
    </row>
    <row r="5" spans="1:3" x14ac:dyDescent="0.3">
      <c r="A5" s="160"/>
      <c r="B5" s="160"/>
      <c r="C5" s="160"/>
    </row>
    <row r="6" spans="1:3" x14ac:dyDescent="0.3">
      <c r="A6" s="160"/>
      <c r="B6" s="170" t="s">
        <v>80</v>
      </c>
      <c r="C6" s="171"/>
    </row>
    <row r="7" spans="1:3" x14ac:dyDescent="0.3">
      <c r="A7" s="160"/>
      <c r="B7" s="170" t="s">
        <v>79</v>
      </c>
      <c r="C7" s="171"/>
    </row>
    <row r="8" spans="1:3" x14ac:dyDescent="0.3">
      <c r="A8" s="160"/>
      <c r="B8" s="162" t="s">
        <v>78</v>
      </c>
      <c r="C8" s="162" t="s">
        <v>77</v>
      </c>
    </row>
    <row r="9" spans="1:3" x14ac:dyDescent="0.3">
      <c r="A9" s="160" t="s">
        <v>76</v>
      </c>
      <c r="B9" s="161">
        <f>-'257'!E12</f>
        <v>-7154026</v>
      </c>
      <c r="C9" s="161">
        <f>-'257'!G11</f>
        <v>-7146125.7556566996</v>
      </c>
    </row>
    <row r="10" spans="1:3" ht="15" thickBot="1" x14ac:dyDescent="0.35">
      <c r="A10" s="160" t="s">
        <v>74</v>
      </c>
      <c r="B10" s="159">
        <f>SUM(B9:B9)</f>
        <v>-7154026</v>
      </c>
      <c r="C10" s="159">
        <f>SUM(C9:C9)</f>
        <v>-7146125.7556566996</v>
      </c>
    </row>
    <row r="11" spans="1:3" ht="15" thickTop="1" x14ac:dyDescent="0.3"/>
  </sheetData>
  <mergeCells count="2">
    <mergeCell ref="B6:C6"/>
    <mergeCell ref="B7:C7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XFD1048576"/>
    </sheetView>
  </sheetViews>
  <sheetFormatPr defaultRowHeight="14.4" x14ac:dyDescent="0.3"/>
  <cols>
    <col min="1" max="1" width="35.33203125" style="42" bestFit="1" customWidth="1"/>
    <col min="2" max="2" width="20.88671875" style="42" bestFit="1" customWidth="1"/>
    <col min="3" max="3" width="12.5546875" style="42" bestFit="1" customWidth="1"/>
    <col min="4" max="4" width="15.5546875" style="42" bestFit="1" customWidth="1"/>
    <col min="5" max="5" width="14.5546875" style="42" bestFit="1" customWidth="1"/>
    <col min="6" max="6" width="12.5546875" style="42" bestFit="1" customWidth="1"/>
    <col min="7" max="7" width="14.5546875" style="42" bestFit="1" customWidth="1"/>
    <col min="8" max="16384" width="8.88671875" style="42"/>
  </cols>
  <sheetData>
    <row r="1" spans="1:7" x14ac:dyDescent="0.3">
      <c r="A1" s="42" t="s">
        <v>95</v>
      </c>
    </row>
    <row r="2" spans="1:7" x14ac:dyDescent="0.3">
      <c r="A2" s="42" t="s">
        <v>94</v>
      </c>
    </row>
    <row r="3" spans="1:7" x14ac:dyDescent="0.3">
      <c r="A3" s="42" t="s">
        <v>100</v>
      </c>
    </row>
    <row r="4" spans="1:7" x14ac:dyDescent="0.3">
      <c r="A4" s="226" t="s">
        <v>99</v>
      </c>
    </row>
    <row r="7" spans="1:7" ht="43.2" x14ac:dyDescent="0.3">
      <c r="A7" s="42" t="s">
        <v>93</v>
      </c>
      <c r="B7" s="227" t="s">
        <v>92</v>
      </c>
      <c r="C7" s="227" t="s">
        <v>91</v>
      </c>
      <c r="D7" s="227" t="s">
        <v>90</v>
      </c>
      <c r="E7" s="227" t="s">
        <v>89</v>
      </c>
      <c r="F7" s="227" t="s">
        <v>88</v>
      </c>
      <c r="G7" s="227" t="s">
        <v>87</v>
      </c>
    </row>
    <row r="8" spans="1:7" x14ac:dyDescent="0.3">
      <c r="A8" s="42" t="s">
        <v>86</v>
      </c>
      <c r="B8" s="47">
        <v>139542031</v>
      </c>
      <c r="C8" s="47">
        <v>-298769</v>
      </c>
      <c r="D8" s="47">
        <v>139243262</v>
      </c>
      <c r="E8" s="47">
        <v>46911024</v>
      </c>
      <c r="F8" s="47">
        <v>-311111</v>
      </c>
      <c r="G8" s="47">
        <v>46599613</v>
      </c>
    </row>
    <row r="9" spans="1:7" x14ac:dyDescent="0.3">
      <c r="A9" s="228">
        <v>45330</v>
      </c>
    </row>
    <row r="10" spans="1:7" x14ac:dyDescent="0.3">
      <c r="A10" s="42" t="s">
        <v>85</v>
      </c>
    </row>
    <row r="11" spans="1:7" x14ac:dyDescent="0.3">
      <c r="D11" s="229">
        <f>'249'!M14</f>
        <v>0.15335161164657526</v>
      </c>
      <c r="E11" s="209">
        <f>+D11*E8</f>
        <v>7193881.1343911719</v>
      </c>
      <c r="F11" s="209">
        <f>+D11*F8</f>
        <v>-47709.373250977675</v>
      </c>
      <c r="G11" s="209">
        <f>+D11*G8</f>
        <v>7146125.7556566996</v>
      </c>
    </row>
    <row r="12" spans="1:7" x14ac:dyDescent="0.3">
      <c r="A12" s="42" t="s">
        <v>98</v>
      </c>
      <c r="E12" s="47">
        <v>7154026</v>
      </c>
    </row>
    <row r="13" spans="1:7" x14ac:dyDescent="0.3">
      <c r="A13" s="42" t="s">
        <v>97</v>
      </c>
      <c r="E13" s="230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9" sqref="D19"/>
    </sheetView>
  </sheetViews>
  <sheetFormatPr defaultRowHeight="14.4" x14ac:dyDescent="0.3"/>
  <cols>
    <col min="1" max="1" width="32.33203125" style="42" customWidth="1"/>
    <col min="2" max="2" width="15.5546875" style="42" bestFit="1" customWidth="1"/>
    <col min="3" max="3" width="14.5546875" style="42" bestFit="1" customWidth="1"/>
    <col min="4" max="4" width="17.88671875" style="42" customWidth="1"/>
    <col min="5" max="6" width="14.5546875" style="42" bestFit="1" customWidth="1"/>
    <col min="7" max="7" width="15.5546875" style="42" bestFit="1" customWidth="1"/>
    <col min="8" max="8" width="14.5546875" style="42" bestFit="1" customWidth="1"/>
    <col min="9" max="9" width="35.5546875" style="42" bestFit="1" customWidth="1"/>
    <col min="10" max="10" width="27.5546875" style="42" bestFit="1" customWidth="1"/>
    <col min="11" max="11" width="15.5546875" style="42" bestFit="1" customWidth="1"/>
    <col min="12" max="12" width="16.5546875" style="42" bestFit="1" customWidth="1"/>
    <col min="13" max="13" width="11" style="42" bestFit="1" customWidth="1"/>
    <col min="14" max="14" width="20.88671875" style="42" bestFit="1" customWidth="1"/>
    <col min="15" max="16384" width="8.88671875" style="42"/>
  </cols>
  <sheetData>
    <row r="1" spans="1:13" x14ac:dyDescent="0.3">
      <c r="A1" s="42" t="s">
        <v>95</v>
      </c>
    </row>
    <row r="2" spans="1:13" x14ac:dyDescent="0.3">
      <c r="A2" s="42" t="s">
        <v>94</v>
      </c>
    </row>
    <row r="3" spans="1:13" x14ac:dyDescent="0.3">
      <c r="A3" s="42" t="s">
        <v>117</v>
      </c>
    </row>
    <row r="4" spans="1:13" x14ac:dyDescent="0.3">
      <c r="A4" s="226" t="s">
        <v>99</v>
      </c>
    </row>
    <row r="6" spans="1:13" x14ac:dyDescent="0.3">
      <c r="A6" s="42" t="s">
        <v>93</v>
      </c>
    </row>
    <row r="7" spans="1:13" ht="57.6" x14ac:dyDescent="0.3">
      <c r="A7" s="42" t="s">
        <v>116</v>
      </c>
      <c r="B7" s="227" t="s">
        <v>115</v>
      </c>
      <c r="C7" s="227" t="s">
        <v>114</v>
      </c>
      <c r="D7" s="231" t="s">
        <v>113</v>
      </c>
      <c r="E7" s="231"/>
      <c r="F7" s="231"/>
      <c r="G7" s="227"/>
      <c r="H7" s="227" t="s">
        <v>112</v>
      </c>
      <c r="I7" s="231" t="s">
        <v>111</v>
      </c>
      <c r="J7" s="231"/>
      <c r="K7" s="231"/>
    </row>
    <row r="8" spans="1:13" ht="28.8" x14ac:dyDescent="0.3">
      <c r="A8" s="45">
        <v>2023</v>
      </c>
      <c r="L8" s="227" t="s">
        <v>110</v>
      </c>
    </row>
    <row r="9" spans="1:13" x14ac:dyDescent="0.3">
      <c r="D9" s="42" t="s">
        <v>30</v>
      </c>
      <c r="E9" s="42" t="s">
        <v>109</v>
      </c>
      <c r="F9" s="42" t="s">
        <v>108</v>
      </c>
      <c r="I9" s="42" t="s">
        <v>30</v>
      </c>
      <c r="J9" s="42" t="s">
        <v>109</v>
      </c>
      <c r="K9" s="42" t="s">
        <v>108</v>
      </c>
    </row>
    <row r="10" spans="1:13" x14ac:dyDescent="0.3">
      <c r="A10" s="42" t="s">
        <v>107</v>
      </c>
      <c r="B10" s="47">
        <v>104179593</v>
      </c>
      <c r="C10" s="47">
        <v>45180193</v>
      </c>
      <c r="D10" s="47">
        <v>104171246</v>
      </c>
      <c r="E10" s="47">
        <v>45171846</v>
      </c>
      <c r="F10" s="47">
        <v>58999400</v>
      </c>
      <c r="G10" s="47">
        <v>227837723</v>
      </c>
      <c r="H10" s="47">
        <v>29595061</v>
      </c>
      <c r="I10" s="47">
        <v>227837723</v>
      </c>
      <c r="J10" s="47">
        <v>29595061</v>
      </c>
      <c r="K10" s="47">
        <v>198242663</v>
      </c>
      <c r="L10" s="47">
        <v>-139243262</v>
      </c>
    </row>
    <row r="11" spans="1:13" x14ac:dyDescent="0.3">
      <c r="A11" s="228">
        <v>45330</v>
      </c>
    </row>
    <row r="12" spans="1:13" x14ac:dyDescent="0.3">
      <c r="A12" s="42" t="s">
        <v>106</v>
      </c>
    </row>
    <row r="13" spans="1:13" x14ac:dyDescent="0.3">
      <c r="D13" s="196" t="s">
        <v>105</v>
      </c>
      <c r="F13" s="196"/>
      <c r="G13" s="196"/>
      <c r="H13" s="196"/>
      <c r="I13" s="196" t="s">
        <v>104</v>
      </c>
      <c r="J13" s="196" t="s">
        <v>103</v>
      </c>
      <c r="K13" s="196"/>
      <c r="L13" s="196" t="s">
        <v>102</v>
      </c>
      <c r="M13" s="196"/>
    </row>
    <row r="14" spans="1:13" x14ac:dyDescent="0.3">
      <c r="A14" s="42" t="s">
        <v>98</v>
      </c>
      <c r="D14" s="209">
        <f>+D10*I16</f>
        <v>16755313.057049599</v>
      </c>
      <c r="E14" s="209">
        <f>+E10*I16</f>
        <v>7265617.4343430018</v>
      </c>
      <c r="F14" s="209">
        <f>+F10*I16</f>
        <v>9489695.6227065977</v>
      </c>
      <c r="G14" s="196"/>
      <c r="H14" s="196"/>
      <c r="I14" s="209">
        <v>36646315.770000003</v>
      </c>
      <c r="J14" s="209">
        <v>5803441.5086670788</v>
      </c>
      <c r="K14" s="209">
        <f>+I14-J14</f>
        <v>30842874.261332925</v>
      </c>
      <c r="L14" s="209">
        <f>+F14-K14</f>
        <v>-21353178.63862633</v>
      </c>
      <c r="M14" s="229">
        <f>+L14/L10</f>
        <v>0.15335161164657526</v>
      </c>
    </row>
    <row r="15" spans="1:13" x14ac:dyDescent="0.3">
      <c r="A15" s="42" t="s">
        <v>97</v>
      </c>
      <c r="D15" s="232"/>
      <c r="E15" s="232"/>
      <c r="F15" s="232"/>
      <c r="G15" s="196"/>
      <c r="H15" s="196"/>
      <c r="I15" s="196"/>
      <c r="J15" s="196"/>
      <c r="K15" s="196"/>
      <c r="L15" s="196"/>
      <c r="M15" s="196"/>
    </row>
    <row r="16" spans="1:13" x14ac:dyDescent="0.3">
      <c r="D16" s="196"/>
      <c r="E16" s="233"/>
      <c r="F16" s="196"/>
      <c r="G16" s="196"/>
      <c r="H16" s="196"/>
      <c r="I16" s="234">
        <f>+I14/I10</f>
        <v>0.16084393439097003</v>
      </c>
      <c r="J16" s="196" t="s">
        <v>101</v>
      </c>
      <c r="K16" s="196"/>
      <c r="L16" s="196"/>
      <c r="M16" s="196"/>
    </row>
    <row r="17" spans="4:13" x14ac:dyDescent="0.3">
      <c r="D17" s="196"/>
      <c r="E17" s="196"/>
      <c r="F17" s="196"/>
      <c r="G17" s="196"/>
      <c r="H17" s="196"/>
      <c r="J17" s="196"/>
      <c r="K17" s="196"/>
      <c r="L17" s="196"/>
      <c r="M17" s="196"/>
    </row>
    <row r="18" spans="4:13" x14ac:dyDescent="0.3">
      <c r="J18" s="143"/>
    </row>
    <row r="19" spans="4:13" x14ac:dyDescent="0.3">
      <c r="J19" s="143"/>
    </row>
    <row r="20" spans="4:13" x14ac:dyDescent="0.3">
      <c r="J20" s="143"/>
    </row>
    <row r="21" spans="4:13" x14ac:dyDescent="0.3">
      <c r="J21" s="143"/>
    </row>
  </sheetData>
  <mergeCells count="2">
    <mergeCell ref="D7:F7"/>
    <mergeCell ref="I7:K7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2178C5-F808-4C73-A605-DA1F5F6AD894}"/>
</file>

<file path=customXml/itemProps2.xml><?xml version="1.0" encoding="utf-8"?>
<ds:datastoreItem xmlns:ds="http://schemas.openxmlformats.org/officeDocument/2006/customXml" ds:itemID="{78D481FD-4E7E-46FA-B1B8-BF9C9468B63D}"/>
</file>

<file path=customXml/itemProps3.xml><?xml version="1.0" encoding="utf-8"?>
<ds:datastoreItem xmlns:ds="http://schemas.openxmlformats.org/officeDocument/2006/customXml" ds:itemID="{E57B7898-AB89-4C1F-BFE2-F5A404BD100C}"/>
</file>

<file path=customXml/itemProps4.xml><?xml version="1.0" encoding="utf-8"?>
<ds:datastoreItem xmlns:ds="http://schemas.openxmlformats.org/officeDocument/2006/customXml" ds:itemID="{3ACBCF5F-3A90-4F49-BAB9-4D0E1568D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</vt:lpstr>
      <vt:lpstr>Plant Assets</vt:lpstr>
      <vt:lpstr>Detail EOP Dec23</vt:lpstr>
      <vt:lpstr>ADIT</vt:lpstr>
      <vt:lpstr>2023 ADIT</vt:lpstr>
      <vt:lpstr>257</vt:lpstr>
      <vt:lpstr>249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Marina</cp:lastModifiedBy>
  <dcterms:created xsi:type="dcterms:W3CDTF">2021-03-11T17:35:29Z</dcterms:created>
  <dcterms:modified xsi:type="dcterms:W3CDTF">2024-03-26T22:17:00Z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